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3.xml" ContentType="application/vnd.openxmlformats-officedocument.spreadsheetml.table+xml"/>
  <Override PartName="/xl/comments4.xml" ContentType="application/vnd.openxmlformats-officedocument.spreadsheetml.comments+xml"/>
  <Override PartName="/xl/comments8.xml" ContentType="application/vnd.openxmlformats-officedocument.spreadsheetml.comments+xml"/>
  <Override PartName="/xl/comments5.xml" ContentType="application/vnd.openxmlformats-officedocument.spreadsheetml.comments+xml"/>
  <Override PartName="/xl/comments9.xml" ContentType="application/vnd.openxmlformats-officedocument.spreadsheetml.comments+xml"/>
  <Override PartName="/xl/comments7.xml" ContentType="application/vnd.openxmlformats-officedocument.spreadsheetml.comments+xml"/>
  <Override PartName="/xl/comments10.xml" ContentType="application/vnd.openxmlformats-officedocument.spreadsheetml.comments+xml"/>
  <Override PartName="/xl/comments6.xml" ContentType="application/vnd.openxmlformats-officedocument.spreadsheetml.comments+xml"/>
  <Override PartName="/xl/comments11.xml" ContentType="application/vnd.openxmlformats-officedocument.spreadsheetml.comment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tables/table4.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rio-arq-01\_cargabarramento\!PAR 2023-2027\_Reuniões_Documentos\Apresentações\Referencias MMGD\"/>
    </mc:Choice>
  </mc:AlternateContent>
  <xr:revisionPtr revIDLastSave="0" documentId="8_{1170C007-1F68-4C2A-A599-3C170981AA27}" xr6:coauthVersionLast="46" xr6:coauthVersionMax="46" xr10:uidLastSave="{00000000-0000-0000-0000-000000000000}"/>
  <bookViews>
    <workbookView xWindow="-120" yWindow="-120" windowWidth="20730" windowHeight="11160" xr2:uid="{A9968BA3-ED36-45D7-83D6-ACA2F87902FD}"/>
  </bookViews>
  <sheets>
    <sheet name="Curva Tipica" sheetId="2" r:id="rId1"/>
    <sheet name="Previsão Potência Instalada" sheetId="5" r:id="rId2"/>
    <sheet name="PotInstTot_X_PotInstBarra" sheetId="15" r:id="rId3"/>
    <sheet name="Hora CondCarga" sheetId="16" r:id="rId4"/>
    <sheet name="Previsão Carga Barra" sheetId="1" r:id="rId5"/>
    <sheet name="PAR-PEL 23-27 2022-Geração" sheetId="7" r:id="rId6"/>
    <sheet name="PAR-PEL 23-27 2023-Geração" sheetId="17" r:id="rId7"/>
    <sheet name="PAR-PEL 23-27 20XX-Carga" sheetId="6" r:id="rId8"/>
    <sheet name="FatorHorario" sheetId="3" r:id="rId9"/>
    <sheet name="Curva Tipica 2022" sheetId="8" r:id="rId10"/>
    <sheet name="Curva Tipica 2023" sheetId="9" r:id="rId11"/>
    <sheet name="Curva Tipica 2024" sheetId="10" r:id="rId12"/>
    <sheet name="Curva Tipica 2025" sheetId="11" r:id="rId13"/>
    <sheet name="Curva Tipica 2026" sheetId="12" r:id="rId14"/>
    <sheet name="Curva Tipica 2027" sheetId="13" r:id="rId15"/>
    <sheet name="Curva Tipica 2028" sheetId="14" r:id="rId16"/>
    <sheet name="Dados" sheetId="4" state="hidden" r:id="rId17"/>
  </sheets>
  <definedNames>
    <definedName name="_xlnm._FilterDatabase" localSheetId="4" hidden="1">'Previsão Carga Barra'!$A$3:$H$3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64" i="1" l="1"/>
  <c r="F3363" i="1"/>
  <c r="F3362" i="1"/>
  <c r="F3361" i="1"/>
  <c r="F3360" i="1"/>
  <c r="F3359" i="1"/>
  <c r="F3358" i="1"/>
  <c r="F3357" i="1"/>
  <c r="F3356" i="1"/>
  <c r="F3355" i="1"/>
  <c r="F3354" i="1"/>
  <c r="F3353" i="1"/>
  <c r="F3352" i="1"/>
  <c r="F3351" i="1"/>
  <c r="F3350" i="1"/>
  <c r="F3349" i="1"/>
  <c r="F3348" i="1"/>
  <c r="F3347" i="1"/>
  <c r="F3346" i="1"/>
  <c r="F3345" i="1"/>
  <c r="F3344" i="1"/>
  <c r="F3343" i="1"/>
  <c r="F3342" i="1"/>
  <c r="F3341" i="1"/>
  <c r="F3340" i="1"/>
  <c r="F3339" i="1"/>
  <c r="F3338" i="1"/>
  <c r="F3337" i="1"/>
  <c r="F3336" i="1"/>
  <c r="F3335" i="1"/>
  <c r="F3334" i="1"/>
  <c r="F3333" i="1"/>
  <c r="F3332" i="1"/>
  <c r="F3331" i="1"/>
  <c r="F3330" i="1"/>
  <c r="F3329" i="1"/>
  <c r="F3328" i="1"/>
  <c r="F3327" i="1"/>
  <c r="F3326" i="1"/>
  <c r="F3325" i="1"/>
  <c r="F3324" i="1"/>
  <c r="F3323" i="1"/>
  <c r="F3322" i="1"/>
  <c r="F3321" i="1"/>
  <c r="F3320" i="1"/>
  <c r="F3319" i="1"/>
  <c r="F3318" i="1"/>
  <c r="F3317" i="1"/>
  <c r="F3316" i="1"/>
  <c r="F3315" i="1"/>
  <c r="F3314" i="1"/>
  <c r="F3313" i="1"/>
  <c r="F3312" i="1"/>
  <c r="F3311" i="1"/>
  <c r="F3310" i="1"/>
  <c r="F3309" i="1"/>
  <c r="F3308" i="1"/>
  <c r="F3307" i="1"/>
  <c r="F3306" i="1"/>
  <c r="F3305" i="1"/>
  <c r="F3304" i="1"/>
  <c r="F3303" i="1"/>
  <c r="F3302" i="1"/>
  <c r="F3301" i="1"/>
  <c r="F3300" i="1"/>
  <c r="F3299" i="1"/>
  <c r="F3298" i="1"/>
  <c r="F3297" i="1"/>
  <c r="F3296" i="1"/>
  <c r="F3295" i="1"/>
  <c r="F3294" i="1"/>
  <c r="F3293" i="1"/>
  <c r="F3292" i="1"/>
  <c r="F3291" i="1"/>
  <c r="F3290" i="1"/>
  <c r="F3289" i="1"/>
  <c r="F3288" i="1"/>
  <c r="F3287" i="1"/>
  <c r="F3286" i="1"/>
  <c r="F3285" i="1"/>
  <c r="F3284" i="1"/>
  <c r="F3283" i="1"/>
  <c r="F3282" i="1"/>
  <c r="F3281" i="1"/>
  <c r="F3280" i="1"/>
  <c r="F3279" i="1"/>
  <c r="F3278" i="1"/>
  <c r="F3277" i="1"/>
  <c r="F3276" i="1"/>
  <c r="F3275" i="1"/>
  <c r="F3274" i="1"/>
  <c r="F3273" i="1"/>
  <c r="F3272" i="1"/>
  <c r="F3271" i="1"/>
  <c r="F3270" i="1"/>
  <c r="F3269" i="1"/>
  <c r="F3268" i="1"/>
  <c r="F3267" i="1"/>
  <c r="F3266" i="1"/>
  <c r="F3265" i="1"/>
  <c r="F3264" i="1"/>
  <c r="F3263" i="1"/>
  <c r="F3262" i="1"/>
  <c r="F3261" i="1"/>
  <c r="F3260" i="1"/>
  <c r="F3259" i="1"/>
  <c r="F3258" i="1"/>
  <c r="F3257" i="1"/>
  <c r="F3256" i="1"/>
  <c r="F3255" i="1"/>
  <c r="F3254" i="1"/>
  <c r="F3253" i="1"/>
  <c r="F3252" i="1"/>
  <c r="F3251" i="1"/>
  <c r="F3250" i="1"/>
  <c r="F3249" i="1"/>
  <c r="F3248" i="1"/>
  <c r="F3247" i="1"/>
  <c r="F3246" i="1"/>
  <c r="F3245" i="1"/>
  <c r="F3244" i="1"/>
  <c r="F3243" i="1"/>
  <c r="F3242" i="1"/>
  <c r="F3241" i="1"/>
  <c r="F3240" i="1"/>
  <c r="F3239" i="1"/>
  <c r="F3238" i="1"/>
  <c r="F3237" i="1"/>
  <c r="F3236" i="1"/>
  <c r="F3235" i="1"/>
  <c r="F3234" i="1"/>
  <c r="F3233" i="1"/>
  <c r="F3232" i="1"/>
  <c r="F3231" i="1"/>
  <c r="F3230" i="1"/>
  <c r="F3229" i="1"/>
  <c r="F3228" i="1"/>
  <c r="F3227" i="1"/>
  <c r="F3226" i="1"/>
  <c r="F3225" i="1"/>
  <c r="F3224" i="1"/>
  <c r="F3223" i="1"/>
  <c r="F3222" i="1"/>
  <c r="F3221" i="1"/>
  <c r="F3220" i="1"/>
  <c r="F3219" i="1"/>
  <c r="F3218" i="1"/>
  <c r="F3217" i="1"/>
  <c r="F3216" i="1"/>
  <c r="F3215" i="1"/>
  <c r="F3214" i="1"/>
  <c r="F3213" i="1"/>
  <c r="F3212" i="1"/>
  <c r="F3211" i="1"/>
  <c r="F3210" i="1"/>
  <c r="F3209" i="1"/>
  <c r="F3208" i="1"/>
  <c r="F3207" i="1"/>
  <c r="F3206" i="1"/>
  <c r="F3205" i="1"/>
  <c r="F3204" i="1"/>
  <c r="F3203" i="1"/>
  <c r="F3202" i="1"/>
  <c r="F3201" i="1"/>
  <c r="F3200" i="1"/>
  <c r="F3199" i="1"/>
  <c r="F3198" i="1"/>
  <c r="F3197" i="1"/>
  <c r="F3196" i="1"/>
  <c r="F3195" i="1"/>
  <c r="F3194" i="1"/>
  <c r="F3193" i="1"/>
  <c r="F3192" i="1"/>
  <c r="F3191" i="1"/>
  <c r="F3190" i="1"/>
  <c r="F3189" i="1"/>
  <c r="F3188" i="1"/>
  <c r="F3187" i="1"/>
  <c r="F3186" i="1"/>
  <c r="F3185" i="1"/>
  <c r="F3184" i="1"/>
  <c r="F3183" i="1"/>
  <c r="F3182" i="1"/>
  <c r="F3181" i="1"/>
  <c r="F3180" i="1"/>
  <c r="F3179" i="1"/>
  <c r="F3178" i="1"/>
  <c r="F3177" i="1"/>
  <c r="F3176" i="1"/>
  <c r="F3175" i="1"/>
  <c r="F3174" i="1"/>
  <c r="F3173" i="1"/>
  <c r="F3172" i="1"/>
  <c r="F3171" i="1"/>
  <c r="F3170" i="1"/>
  <c r="F3169" i="1"/>
  <c r="F3168" i="1"/>
  <c r="F3167" i="1"/>
  <c r="F3166" i="1"/>
  <c r="F3165" i="1"/>
  <c r="F3164" i="1"/>
  <c r="F3163" i="1"/>
  <c r="F3162" i="1"/>
  <c r="F3161" i="1"/>
  <c r="F3160" i="1"/>
  <c r="F3159" i="1"/>
  <c r="F3158" i="1"/>
  <c r="F3157" i="1"/>
  <c r="F3156" i="1"/>
  <c r="F3155" i="1"/>
  <c r="F3154" i="1"/>
  <c r="F3153" i="1"/>
  <c r="F3152" i="1"/>
  <c r="F3151" i="1"/>
  <c r="F3150" i="1"/>
  <c r="F3149" i="1"/>
  <c r="F3148" i="1"/>
  <c r="F3147" i="1"/>
  <c r="F3146" i="1"/>
  <c r="F3145" i="1"/>
  <c r="F3144" i="1"/>
  <c r="F3143" i="1"/>
  <c r="F3142" i="1"/>
  <c r="F3141" i="1"/>
  <c r="F3140" i="1"/>
  <c r="F3139" i="1"/>
  <c r="F3138" i="1"/>
  <c r="F3137" i="1"/>
  <c r="F3136" i="1"/>
  <c r="F3135" i="1"/>
  <c r="F3134" i="1"/>
  <c r="F3133" i="1"/>
  <c r="F3132" i="1"/>
  <c r="F3131" i="1"/>
  <c r="F3130" i="1"/>
  <c r="F3129" i="1"/>
  <c r="F3128" i="1"/>
  <c r="F3127" i="1"/>
  <c r="F3126" i="1"/>
  <c r="F3125" i="1"/>
  <c r="F3124" i="1"/>
  <c r="F3123" i="1"/>
  <c r="F3122" i="1"/>
  <c r="F3121" i="1"/>
  <c r="F3120" i="1"/>
  <c r="F3119" i="1"/>
  <c r="F3118" i="1"/>
  <c r="F3117" i="1"/>
  <c r="F3116" i="1"/>
  <c r="F3115" i="1"/>
  <c r="F3114" i="1"/>
  <c r="F3113" i="1"/>
  <c r="F3112" i="1"/>
  <c r="F3111" i="1"/>
  <c r="F3110" i="1"/>
  <c r="F3109" i="1"/>
  <c r="F3108" i="1"/>
  <c r="F3107" i="1"/>
  <c r="F3106" i="1"/>
  <c r="F3105" i="1"/>
  <c r="F3104" i="1"/>
  <c r="F3103" i="1"/>
  <c r="F3102" i="1"/>
  <c r="F3101" i="1"/>
  <c r="F3100" i="1"/>
  <c r="F3099" i="1"/>
  <c r="F3098" i="1"/>
  <c r="F3097" i="1"/>
  <c r="F3096" i="1"/>
  <c r="F3095" i="1"/>
  <c r="F3094" i="1"/>
  <c r="F3093" i="1"/>
  <c r="F3092" i="1"/>
  <c r="F3091" i="1"/>
  <c r="F3090" i="1"/>
  <c r="F3089" i="1"/>
  <c r="F3088" i="1"/>
  <c r="F3087" i="1"/>
  <c r="F3086" i="1"/>
  <c r="F3085" i="1"/>
  <c r="F3084" i="1"/>
  <c r="F3083" i="1"/>
  <c r="F3082" i="1"/>
  <c r="F3081" i="1"/>
  <c r="F3080" i="1"/>
  <c r="F3079" i="1"/>
  <c r="F3078" i="1"/>
  <c r="F3077" i="1"/>
  <c r="F3076" i="1"/>
  <c r="F3075" i="1"/>
  <c r="F3074" i="1"/>
  <c r="F3073" i="1"/>
  <c r="F3072" i="1"/>
  <c r="F3071" i="1"/>
  <c r="F3070" i="1"/>
  <c r="F3069" i="1"/>
  <c r="F3068" i="1"/>
  <c r="F3067" i="1"/>
  <c r="F3066" i="1"/>
  <c r="F3065" i="1"/>
  <c r="F3064" i="1"/>
  <c r="F3063" i="1"/>
  <c r="F3062" i="1"/>
  <c r="F3061" i="1"/>
  <c r="F3060" i="1"/>
  <c r="F3059" i="1"/>
  <c r="F3058" i="1"/>
  <c r="F3057" i="1"/>
  <c r="F3056" i="1"/>
  <c r="F3055" i="1"/>
  <c r="F3054" i="1"/>
  <c r="F3053" i="1"/>
  <c r="F3052" i="1"/>
  <c r="F3051" i="1"/>
  <c r="F3050" i="1"/>
  <c r="F3049" i="1"/>
  <c r="F3048" i="1"/>
  <c r="F3047" i="1"/>
  <c r="F3046" i="1"/>
  <c r="F3045" i="1"/>
  <c r="F3044" i="1"/>
  <c r="F3043" i="1"/>
  <c r="F3042" i="1"/>
  <c r="F3041" i="1"/>
  <c r="F3040" i="1"/>
  <c r="F3039" i="1"/>
  <c r="F3038" i="1"/>
  <c r="F3037" i="1"/>
  <c r="F3036" i="1"/>
  <c r="F3035" i="1"/>
  <c r="F3034" i="1"/>
  <c r="F3033" i="1"/>
  <c r="F3032" i="1"/>
  <c r="F3031" i="1"/>
  <c r="F3030" i="1"/>
  <c r="F3029" i="1"/>
  <c r="F3028" i="1"/>
  <c r="F3027" i="1"/>
  <c r="F3026" i="1"/>
  <c r="F3025" i="1"/>
  <c r="F3024" i="1"/>
  <c r="F3023" i="1"/>
  <c r="F3022" i="1"/>
  <c r="F3021" i="1"/>
  <c r="F3020" i="1"/>
  <c r="F3019" i="1"/>
  <c r="F3018" i="1"/>
  <c r="F3017" i="1"/>
  <c r="F3016" i="1"/>
  <c r="F3015" i="1"/>
  <c r="F3014" i="1"/>
  <c r="F3013" i="1"/>
  <c r="F3012" i="1"/>
  <c r="F3011" i="1"/>
  <c r="F3010" i="1"/>
  <c r="F3009" i="1"/>
  <c r="F3008" i="1"/>
  <c r="F3007" i="1"/>
  <c r="F3006" i="1"/>
  <c r="F3005" i="1"/>
  <c r="F3004" i="1"/>
  <c r="F3003" i="1"/>
  <c r="F3002" i="1"/>
  <c r="F3001" i="1"/>
  <c r="F3000" i="1"/>
  <c r="F2999" i="1"/>
  <c r="F2998" i="1"/>
  <c r="F2997" i="1"/>
  <c r="F2996" i="1"/>
  <c r="F2995" i="1"/>
  <c r="F2994" i="1"/>
  <c r="F2993" i="1"/>
  <c r="F2992" i="1"/>
  <c r="F2991" i="1"/>
  <c r="F2990" i="1"/>
  <c r="F2989" i="1"/>
  <c r="F2988" i="1"/>
  <c r="F2987" i="1"/>
  <c r="F2986" i="1"/>
  <c r="F2985" i="1"/>
  <c r="F2984" i="1"/>
  <c r="F2983" i="1"/>
  <c r="F2982" i="1"/>
  <c r="F2981" i="1"/>
  <c r="F2980" i="1"/>
  <c r="F2979" i="1"/>
  <c r="F2978" i="1"/>
  <c r="F2977" i="1"/>
  <c r="F2976" i="1"/>
  <c r="F2975" i="1"/>
  <c r="F2974" i="1"/>
  <c r="F2973" i="1"/>
  <c r="F2972" i="1"/>
  <c r="F2971" i="1"/>
  <c r="F2970" i="1"/>
  <c r="F2969" i="1"/>
  <c r="F2968" i="1"/>
  <c r="F2967" i="1"/>
  <c r="F2966" i="1"/>
  <c r="F2965" i="1"/>
  <c r="F2964" i="1"/>
  <c r="F2963" i="1"/>
  <c r="F2962" i="1"/>
  <c r="F2961" i="1"/>
  <c r="F2960" i="1"/>
  <c r="F2959" i="1"/>
  <c r="F2958" i="1"/>
  <c r="F2957" i="1"/>
  <c r="F2956" i="1"/>
  <c r="F2955" i="1"/>
  <c r="F2954" i="1"/>
  <c r="F2953" i="1"/>
  <c r="F2952" i="1"/>
  <c r="F2951" i="1"/>
  <c r="F2950" i="1"/>
  <c r="F2949" i="1"/>
  <c r="F2948" i="1"/>
  <c r="F2947" i="1"/>
  <c r="F2946" i="1"/>
  <c r="F2945" i="1"/>
  <c r="F2944" i="1"/>
  <c r="F2943" i="1"/>
  <c r="F2942" i="1"/>
  <c r="F2941" i="1"/>
  <c r="F2940" i="1"/>
  <c r="F2939" i="1"/>
  <c r="F2938" i="1"/>
  <c r="F2937" i="1"/>
  <c r="F2936" i="1"/>
  <c r="F2935" i="1"/>
  <c r="F2934" i="1"/>
  <c r="F2933" i="1"/>
  <c r="F2932" i="1"/>
  <c r="F2931" i="1"/>
  <c r="F2930" i="1"/>
  <c r="F2929" i="1"/>
  <c r="F2928" i="1"/>
  <c r="F2927" i="1"/>
  <c r="F2926" i="1"/>
  <c r="F2925" i="1"/>
  <c r="F2924" i="1"/>
  <c r="F2923" i="1"/>
  <c r="F2922" i="1"/>
  <c r="F2921" i="1"/>
  <c r="F2920" i="1"/>
  <c r="F2919" i="1"/>
  <c r="F2918" i="1"/>
  <c r="F2917" i="1"/>
  <c r="F2916" i="1"/>
  <c r="F2915" i="1"/>
  <c r="F2914" i="1"/>
  <c r="F2913" i="1"/>
  <c r="F2912" i="1"/>
  <c r="F2911" i="1"/>
  <c r="F2910" i="1"/>
  <c r="F2909" i="1"/>
  <c r="F2908" i="1"/>
  <c r="F2907" i="1"/>
  <c r="F2906" i="1"/>
  <c r="F2905" i="1"/>
  <c r="F2904" i="1"/>
  <c r="F2903" i="1"/>
  <c r="F2902" i="1"/>
  <c r="F2901" i="1"/>
  <c r="F2900" i="1"/>
  <c r="F2899" i="1"/>
  <c r="F2898" i="1"/>
  <c r="F2897" i="1"/>
  <c r="F2896" i="1"/>
  <c r="F2895" i="1"/>
  <c r="F2894" i="1"/>
  <c r="F2893" i="1"/>
  <c r="F2892" i="1"/>
  <c r="F2891" i="1"/>
  <c r="F2890" i="1"/>
  <c r="F2889" i="1"/>
  <c r="F2888" i="1"/>
  <c r="F2887" i="1"/>
  <c r="F2886" i="1"/>
  <c r="F2885" i="1"/>
  <c r="F2884" i="1"/>
  <c r="F2883" i="1"/>
  <c r="F2882" i="1"/>
  <c r="F2881" i="1"/>
  <c r="F2880" i="1"/>
  <c r="F2879" i="1"/>
  <c r="F2878" i="1"/>
  <c r="F2877" i="1"/>
  <c r="F2876" i="1"/>
  <c r="F2875" i="1"/>
  <c r="F2874" i="1"/>
  <c r="F2873" i="1"/>
  <c r="F2872" i="1"/>
  <c r="F2871" i="1"/>
  <c r="F2870" i="1"/>
  <c r="F2869" i="1"/>
  <c r="F2868" i="1"/>
  <c r="F2867" i="1"/>
  <c r="F2866" i="1"/>
  <c r="F2865" i="1"/>
  <c r="F2864" i="1"/>
  <c r="F2863" i="1"/>
  <c r="F2862" i="1"/>
  <c r="F2861" i="1"/>
  <c r="F2860" i="1"/>
  <c r="F2859" i="1"/>
  <c r="F2858" i="1"/>
  <c r="F2857" i="1"/>
  <c r="F2856" i="1"/>
  <c r="F2855" i="1"/>
  <c r="F2854" i="1"/>
  <c r="F2853" i="1"/>
  <c r="F2852" i="1"/>
  <c r="F2851" i="1"/>
  <c r="F2850" i="1"/>
  <c r="F2849" i="1"/>
  <c r="F2848" i="1"/>
  <c r="F2847" i="1"/>
  <c r="F2846" i="1"/>
  <c r="F2845" i="1"/>
  <c r="F2844" i="1"/>
  <c r="F2843" i="1"/>
  <c r="F2842" i="1"/>
  <c r="F2841" i="1"/>
  <c r="F2840" i="1"/>
  <c r="F2839" i="1"/>
  <c r="F2838" i="1"/>
  <c r="F2837" i="1"/>
  <c r="F2836" i="1"/>
  <c r="F2835" i="1"/>
  <c r="F2834" i="1"/>
  <c r="F2833" i="1"/>
  <c r="F2832" i="1"/>
  <c r="F2831" i="1"/>
  <c r="F2830" i="1"/>
  <c r="F2829" i="1"/>
  <c r="F2828" i="1"/>
  <c r="F2827" i="1"/>
  <c r="F2826" i="1"/>
  <c r="F2825" i="1"/>
  <c r="F2824" i="1"/>
  <c r="F2823" i="1"/>
  <c r="F2822" i="1"/>
  <c r="F2821" i="1"/>
  <c r="F2820" i="1"/>
  <c r="F2819" i="1"/>
  <c r="F2818" i="1"/>
  <c r="F2817" i="1"/>
  <c r="F2816" i="1"/>
  <c r="F2815" i="1"/>
  <c r="F2814" i="1"/>
  <c r="F2813" i="1"/>
  <c r="F2812" i="1"/>
  <c r="F2811" i="1"/>
  <c r="F2810" i="1"/>
  <c r="F2809" i="1"/>
  <c r="F2808" i="1"/>
  <c r="F2807" i="1"/>
  <c r="F2806" i="1"/>
  <c r="F2805" i="1"/>
  <c r="F2804" i="1"/>
  <c r="F2803" i="1"/>
  <c r="F2802" i="1"/>
  <c r="F2801" i="1"/>
  <c r="F2800" i="1"/>
  <c r="F2799" i="1"/>
  <c r="F2798" i="1"/>
  <c r="F2797" i="1"/>
  <c r="F2796" i="1"/>
  <c r="F2795" i="1"/>
  <c r="F2794" i="1"/>
  <c r="F2793" i="1"/>
  <c r="F2792" i="1"/>
  <c r="F2791" i="1"/>
  <c r="F2790" i="1"/>
  <c r="F2789" i="1"/>
  <c r="F2788" i="1"/>
  <c r="F2787" i="1"/>
  <c r="F2786" i="1"/>
  <c r="F2785" i="1"/>
  <c r="F2784" i="1"/>
  <c r="F2783" i="1"/>
  <c r="F2782" i="1"/>
  <c r="F2781" i="1"/>
  <c r="F2780" i="1"/>
  <c r="F2779" i="1"/>
  <c r="F2778" i="1"/>
  <c r="F2777" i="1"/>
  <c r="F2776" i="1"/>
  <c r="F2775" i="1"/>
  <c r="F2774" i="1"/>
  <c r="F2773" i="1"/>
  <c r="F2772" i="1"/>
  <c r="F2771" i="1"/>
  <c r="F2770" i="1"/>
  <c r="F2769" i="1"/>
  <c r="F2768" i="1"/>
  <c r="F2767" i="1"/>
  <c r="F2766" i="1"/>
  <c r="F2765" i="1"/>
  <c r="F2764" i="1"/>
  <c r="F2763" i="1"/>
  <c r="F2762" i="1"/>
  <c r="F2761" i="1"/>
  <c r="F2760" i="1"/>
  <c r="F2759" i="1"/>
  <c r="F2758" i="1"/>
  <c r="F2757" i="1"/>
  <c r="F2756" i="1"/>
  <c r="F2755" i="1"/>
  <c r="F2754" i="1"/>
  <c r="F2753" i="1"/>
  <c r="F2752" i="1"/>
  <c r="F2751" i="1"/>
  <c r="F2750" i="1"/>
  <c r="F2749" i="1"/>
  <c r="F2748" i="1"/>
  <c r="F2747" i="1"/>
  <c r="F2746" i="1"/>
  <c r="F2745" i="1"/>
  <c r="F2744" i="1"/>
  <c r="F2743" i="1"/>
  <c r="F2742" i="1"/>
  <c r="F2741" i="1"/>
  <c r="F2740" i="1"/>
  <c r="F2739" i="1"/>
  <c r="F2738" i="1"/>
  <c r="F2737" i="1"/>
  <c r="F2736" i="1"/>
  <c r="F2735" i="1"/>
  <c r="F2734" i="1"/>
  <c r="F2733" i="1"/>
  <c r="F2732" i="1"/>
  <c r="F2731" i="1"/>
  <c r="F2730" i="1"/>
  <c r="F2729" i="1"/>
  <c r="F2728" i="1"/>
  <c r="F2727" i="1"/>
  <c r="F2726" i="1"/>
  <c r="F2725" i="1"/>
  <c r="F2724" i="1"/>
  <c r="F2723" i="1"/>
  <c r="F2722" i="1"/>
  <c r="F2721" i="1"/>
  <c r="F2720" i="1"/>
  <c r="F2719" i="1"/>
  <c r="F2718" i="1"/>
  <c r="F2717" i="1"/>
  <c r="F2716" i="1"/>
  <c r="F2715" i="1"/>
  <c r="F2714" i="1"/>
  <c r="F2713" i="1"/>
  <c r="F2712" i="1"/>
  <c r="F2711" i="1"/>
  <c r="F2710" i="1"/>
  <c r="F2709" i="1"/>
  <c r="F2708" i="1"/>
  <c r="F2707" i="1"/>
  <c r="F2706" i="1"/>
  <c r="F2705" i="1"/>
  <c r="F2704" i="1"/>
  <c r="F2703" i="1"/>
  <c r="F2702" i="1"/>
  <c r="F2701" i="1"/>
  <c r="F2700" i="1"/>
  <c r="F2699" i="1"/>
  <c r="F2698" i="1"/>
  <c r="F2697" i="1"/>
  <c r="F2696" i="1"/>
  <c r="F2695" i="1"/>
  <c r="F2694" i="1"/>
  <c r="F2693" i="1"/>
  <c r="F2692" i="1"/>
  <c r="F2691" i="1"/>
  <c r="F2690" i="1"/>
  <c r="F2689" i="1"/>
  <c r="F2688" i="1"/>
  <c r="F2687" i="1"/>
  <c r="F2686" i="1"/>
  <c r="F2685" i="1"/>
  <c r="F2684" i="1"/>
  <c r="F2683" i="1"/>
  <c r="F2682" i="1"/>
  <c r="F2681" i="1"/>
  <c r="F2680" i="1"/>
  <c r="F2679" i="1"/>
  <c r="F2678" i="1"/>
  <c r="F2677" i="1"/>
  <c r="F2676" i="1"/>
  <c r="F2675" i="1"/>
  <c r="F2674" i="1"/>
  <c r="F2673" i="1"/>
  <c r="F2672" i="1"/>
  <c r="F2671" i="1"/>
  <c r="F2670" i="1"/>
  <c r="F2669" i="1"/>
  <c r="F2668" i="1"/>
  <c r="F2667" i="1"/>
  <c r="F2666" i="1"/>
  <c r="F2665" i="1"/>
  <c r="F2664" i="1"/>
  <c r="F2663" i="1"/>
  <c r="F2662" i="1"/>
  <c r="F2661" i="1"/>
  <c r="F2660" i="1"/>
  <c r="F2659" i="1"/>
  <c r="F2658" i="1"/>
  <c r="F2657" i="1"/>
  <c r="F2656" i="1"/>
  <c r="F2655" i="1"/>
  <c r="F2654" i="1"/>
  <c r="F2653" i="1"/>
  <c r="F2652" i="1"/>
  <c r="F2651" i="1"/>
  <c r="F2650" i="1"/>
  <c r="F2649" i="1"/>
  <c r="F2648" i="1"/>
  <c r="F2647" i="1"/>
  <c r="F2646" i="1"/>
  <c r="F2645" i="1"/>
  <c r="F2644" i="1"/>
  <c r="F2643" i="1"/>
  <c r="F2642" i="1"/>
  <c r="F2641" i="1"/>
  <c r="F2640" i="1"/>
  <c r="F2639" i="1"/>
  <c r="F2638" i="1"/>
  <c r="F2637" i="1"/>
  <c r="F2636" i="1"/>
  <c r="F2635" i="1"/>
  <c r="F2634" i="1"/>
  <c r="F2633" i="1"/>
  <c r="F2632" i="1"/>
  <c r="F2631" i="1"/>
  <c r="F2630" i="1"/>
  <c r="F2629" i="1"/>
  <c r="F2628" i="1"/>
  <c r="F2627" i="1"/>
  <c r="F2626" i="1"/>
  <c r="F2625" i="1"/>
  <c r="F2624" i="1"/>
  <c r="F2623" i="1"/>
  <c r="F2622" i="1"/>
  <c r="F2621" i="1"/>
  <c r="F2620" i="1"/>
  <c r="F2619" i="1"/>
  <c r="F2618" i="1"/>
  <c r="F2617" i="1"/>
  <c r="F2616" i="1"/>
  <c r="F2615" i="1"/>
  <c r="F2614" i="1"/>
  <c r="F2613" i="1"/>
  <c r="F2612" i="1"/>
  <c r="F2611" i="1"/>
  <c r="F2610" i="1"/>
  <c r="F2609" i="1"/>
  <c r="F2608" i="1"/>
  <c r="F2607" i="1"/>
  <c r="F2606" i="1"/>
  <c r="F2605" i="1"/>
  <c r="F2604" i="1"/>
  <c r="F2603" i="1"/>
  <c r="F2602" i="1"/>
  <c r="F2601" i="1"/>
  <c r="F2600" i="1"/>
  <c r="F2599" i="1"/>
  <c r="F2598" i="1"/>
  <c r="F2597" i="1"/>
  <c r="F2596" i="1"/>
  <c r="F2595" i="1"/>
  <c r="F2594" i="1"/>
  <c r="F2593" i="1"/>
  <c r="F2592" i="1"/>
  <c r="F2591" i="1"/>
  <c r="F2590" i="1"/>
  <c r="F2589" i="1"/>
  <c r="F2588" i="1"/>
  <c r="F2587" i="1"/>
  <c r="F2586" i="1"/>
  <c r="F2585" i="1"/>
  <c r="F2584" i="1"/>
  <c r="F2583" i="1"/>
  <c r="F2582" i="1"/>
  <c r="F2581" i="1"/>
  <c r="F2580" i="1"/>
  <c r="F2579" i="1"/>
  <c r="F2578" i="1"/>
  <c r="F2577" i="1"/>
  <c r="F2576" i="1"/>
  <c r="F2575" i="1"/>
  <c r="F2574" i="1"/>
  <c r="F2573" i="1"/>
  <c r="F2572" i="1"/>
  <c r="F2571" i="1"/>
  <c r="F2570" i="1"/>
  <c r="F2569" i="1"/>
  <c r="F2568" i="1"/>
  <c r="F2567" i="1"/>
  <c r="F2566" i="1"/>
  <c r="F2565" i="1"/>
  <c r="F2564" i="1"/>
  <c r="F2563" i="1"/>
  <c r="F2562" i="1"/>
  <c r="F2561" i="1"/>
  <c r="F2560" i="1"/>
  <c r="F2559" i="1"/>
  <c r="F2558" i="1"/>
  <c r="F2557" i="1"/>
  <c r="F2556" i="1"/>
  <c r="F2555" i="1"/>
  <c r="F2554" i="1"/>
  <c r="F2553" i="1"/>
  <c r="F2552" i="1"/>
  <c r="F2551" i="1"/>
  <c r="F2550" i="1"/>
  <c r="F2549" i="1"/>
  <c r="F2548" i="1"/>
  <c r="F2547" i="1"/>
  <c r="F2546" i="1"/>
  <c r="F2545" i="1"/>
  <c r="F2544" i="1"/>
  <c r="F2543" i="1"/>
  <c r="F2542" i="1"/>
  <c r="F2541" i="1"/>
  <c r="F2540" i="1"/>
  <c r="F2539" i="1"/>
  <c r="F2538" i="1"/>
  <c r="F2537" i="1"/>
  <c r="F2536" i="1"/>
  <c r="F2535" i="1"/>
  <c r="F2534" i="1"/>
  <c r="F2533" i="1"/>
  <c r="F2532" i="1"/>
  <c r="F2531" i="1"/>
  <c r="F2530" i="1"/>
  <c r="F2529" i="1"/>
  <c r="F2528" i="1"/>
  <c r="F2527" i="1"/>
  <c r="F2526" i="1"/>
  <c r="F2525" i="1"/>
  <c r="F2524" i="1"/>
  <c r="F2523" i="1"/>
  <c r="F2522" i="1"/>
  <c r="F2521" i="1"/>
  <c r="F2520" i="1"/>
  <c r="F2519" i="1"/>
  <c r="F2518" i="1"/>
  <c r="F2517" i="1"/>
  <c r="F2516" i="1"/>
  <c r="F2515" i="1"/>
  <c r="F2514" i="1"/>
  <c r="F2513" i="1"/>
  <c r="F2512" i="1"/>
  <c r="F2511" i="1"/>
  <c r="F2510" i="1"/>
  <c r="F2509" i="1"/>
  <c r="F2508" i="1"/>
  <c r="F2507" i="1"/>
  <c r="F2506" i="1"/>
  <c r="F2505" i="1"/>
  <c r="F2504" i="1"/>
  <c r="F2503" i="1"/>
  <c r="F2502" i="1"/>
  <c r="F2501" i="1"/>
  <c r="F2500" i="1"/>
  <c r="F2499" i="1"/>
  <c r="F2498" i="1"/>
  <c r="F2497" i="1"/>
  <c r="F2496" i="1"/>
  <c r="F2495" i="1"/>
  <c r="F2494" i="1"/>
  <c r="F2493" i="1"/>
  <c r="F2492" i="1"/>
  <c r="F2491" i="1"/>
  <c r="F2490" i="1"/>
  <c r="F2489" i="1"/>
  <c r="F2488" i="1"/>
  <c r="F2487" i="1"/>
  <c r="F2486" i="1"/>
  <c r="F2485" i="1"/>
  <c r="F2484" i="1"/>
  <c r="F2483" i="1"/>
  <c r="F2482" i="1"/>
  <c r="F2481" i="1"/>
  <c r="F2480" i="1"/>
  <c r="F2479" i="1"/>
  <c r="F2478" i="1"/>
  <c r="F2477" i="1"/>
  <c r="F2476" i="1"/>
  <c r="F2475" i="1"/>
  <c r="F2474" i="1"/>
  <c r="F2473" i="1"/>
  <c r="F2472" i="1"/>
  <c r="F2471" i="1"/>
  <c r="F2470" i="1"/>
  <c r="F2469" i="1"/>
  <c r="F2468" i="1"/>
  <c r="F2467" i="1"/>
  <c r="F2466" i="1"/>
  <c r="F2465" i="1"/>
  <c r="F2464" i="1"/>
  <c r="F2463" i="1"/>
  <c r="F2462" i="1"/>
  <c r="F2461" i="1"/>
  <c r="F2460" i="1"/>
  <c r="F2459" i="1"/>
  <c r="F2458" i="1"/>
  <c r="F2457" i="1"/>
  <c r="F2456" i="1"/>
  <c r="F2455" i="1"/>
  <c r="F2454" i="1"/>
  <c r="F2453" i="1"/>
  <c r="F2452" i="1"/>
  <c r="F2451" i="1"/>
  <c r="F2450" i="1"/>
  <c r="F2449" i="1"/>
  <c r="F2448" i="1"/>
  <c r="F2447" i="1"/>
  <c r="F2446" i="1"/>
  <c r="F2445" i="1"/>
  <c r="F2444" i="1"/>
  <c r="F2443" i="1"/>
  <c r="F2442" i="1"/>
  <c r="F2441" i="1"/>
  <c r="F2440" i="1"/>
  <c r="F2439" i="1"/>
  <c r="F2438" i="1"/>
  <c r="F2437" i="1"/>
  <c r="F2436" i="1"/>
  <c r="F2435" i="1"/>
  <c r="F2434" i="1"/>
  <c r="F2433" i="1"/>
  <c r="F2432" i="1"/>
  <c r="F2431" i="1"/>
  <c r="F2430" i="1"/>
  <c r="F2429" i="1"/>
  <c r="F2428" i="1"/>
  <c r="F2427" i="1"/>
  <c r="F2426" i="1"/>
  <c r="F2425" i="1"/>
  <c r="F2424" i="1"/>
  <c r="F2423" i="1"/>
  <c r="F2422" i="1"/>
  <c r="F2421" i="1"/>
  <c r="F2420" i="1"/>
  <c r="F2419" i="1"/>
  <c r="F2418" i="1"/>
  <c r="F2417" i="1"/>
  <c r="F2416" i="1"/>
  <c r="F2415" i="1"/>
  <c r="F2414" i="1"/>
  <c r="F2413" i="1"/>
  <c r="F2412" i="1"/>
  <c r="F2411" i="1"/>
  <c r="F2410" i="1"/>
  <c r="F2409" i="1"/>
  <c r="F2408" i="1"/>
  <c r="F2407" i="1"/>
  <c r="F2406" i="1"/>
  <c r="F2405" i="1"/>
  <c r="F2404" i="1"/>
  <c r="F2403" i="1"/>
  <c r="F2402" i="1"/>
  <c r="F2401" i="1"/>
  <c r="F2400" i="1"/>
  <c r="F2399" i="1"/>
  <c r="F2398" i="1"/>
  <c r="F2397" i="1"/>
  <c r="F2396" i="1"/>
  <c r="F2395" i="1"/>
  <c r="F2394" i="1"/>
  <c r="F2393" i="1"/>
  <c r="F2392" i="1"/>
  <c r="F2391" i="1"/>
  <c r="F2390" i="1"/>
  <c r="F2389" i="1"/>
  <c r="F2388" i="1"/>
  <c r="F2387" i="1"/>
  <c r="F2386" i="1"/>
  <c r="F2385" i="1"/>
  <c r="F2384" i="1"/>
  <c r="F2383" i="1"/>
  <c r="F2382" i="1"/>
  <c r="F2381" i="1"/>
  <c r="F2380" i="1"/>
  <c r="F2379" i="1"/>
  <c r="F2378" i="1"/>
  <c r="F2377" i="1"/>
  <c r="F2376" i="1"/>
  <c r="F2375" i="1"/>
  <c r="F2374" i="1"/>
  <c r="F2373" i="1"/>
  <c r="F2372" i="1"/>
  <c r="F2371" i="1"/>
  <c r="F2370" i="1"/>
  <c r="F2369" i="1"/>
  <c r="F2368" i="1"/>
  <c r="F2367" i="1"/>
  <c r="F2366" i="1"/>
  <c r="F2365" i="1"/>
  <c r="F2364" i="1"/>
  <c r="F2363" i="1"/>
  <c r="F2362" i="1"/>
  <c r="F2361" i="1"/>
  <c r="F2360" i="1"/>
  <c r="F2359" i="1"/>
  <c r="F2358" i="1"/>
  <c r="F2357" i="1"/>
  <c r="F2356" i="1"/>
  <c r="F2355" i="1"/>
  <c r="F2354" i="1"/>
  <c r="F2353" i="1"/>
  <c r="F2352" i="1"/>
  <c r="F2351" i="1"/>
  <c r="F2350" i="1"/>
  <c r="F2349" i="1"/>
  <c r="F2348" i="1"/>
  <c r="F2347" i="1"/>
  <c r="F2346" i="1"/>
  <c r="F2345" i="1"/>
  <c r="F2344" i="1"/>
  <c r="F2343" i="1"/>
  <c r="F2342" i="1"/>
  <c r="F2341" i="1"/>
  <c r="F2340" i="1"/>
  <c r="F2339" i="1"/>
  <c r="F2338" i="1"/>
  <c r="F2337" i="1"/>
  <c r="F2336" i="1"/>
  <c r="F2335" i="1"/>
  <c r="F2334" i="1"/>
  <c r="F2333" i="1"/>
  <c r="F2332" i="1"/>
  <c r="F2331" i="1"/>
  <c r="F2330" i="1"/>
  <c r="F2329" i="1"/>
  <c r="F2328" i="1"/>
  <c r="F2327" i="1"/>
  <c r="F2326" i="1"/>
  <c r="F2325" i="1"/>
  <c r="F2324" i="1"/>
  <c r="F2323" i="1"/>
  <c r="F2322" i="1"/>
  <c r="F2321" i="1"/>
  <c r="F2320" i="1"/>
  <c r="F2319" i="1"/>
  <c r="F2318" i="1"/>
  <c r="F2317" i="1"/>
  <c r="F2316" i="1"/>
  <c r="F2315" i="1"/>
  <c r="F2314" i="1"/>
  <c r="F2313" i="1"/>
  <c r="F2312" i="1"/>
  <c r="F2311" i="1"/>
  <c r="F2310" i="1"/>
  <c r="F2309" i="1"/>
  <c r="F2308" i="1"/>
  <c r="F2307" i="1"/>
  <c r="F2306" i="1"/>
  <c r="F2305" i="1"/>
  <c r="F2304" i="1"/>
  <c r="F2303" i="1"/>
  <c r="F2302" i="1"/>
  <c r="F2301" i="1"/>
  <c r="F2300" i="1"/>
  <c r="F2299" i="1"/>
  <c r="F2298" i="1"/>
  <c r="F2297" i="1"/>
  <c r="F2296" i="1"/>
  <c r="F2295" i="1"/>
  <c r="F2294" i="1"/>
  <c r="F2293" i="1"/>
  <c r="F2292" i="1"/>
  <c r="F2291" i="1"/>
  <c r="F2290" i="1"/>
  <c r="F2289" i="1"/>
  <c r="F2288" i="1"/>
  <c r="F2287" i="1"/>
  <c r="F2286" i="1"/>
  <c r="F2285" i="1"/>
  <c r="F2284" i="1"/>
  <c r="F2283" i="1"/>
  <c r="F2282" i="1"/>
  <c r="F2281" i="1"/>
  <c r="F2280" i="1"/>
  <c r="F2279" i="1"/>
  <c r="F2278" i="1"/>
  <c r="F2277" i="1"/>
  <c r="F2276" i="1"/>
  <c r="F2275" i="1"/>
  <c r="F2274" i="1"/>
  <c r="F2273" i="1"/>
  <c r="F2272" i="1"/>
  <c r="F2271" i="1"/>
  <c r="F2270" i="1"/>
  <c r="F2269" i="1"/>
  <c r="F2268" i="1"/>
  <c r="F2267" i="1"/>
  <c r="F2266" i="1"/>
  <c r="F2265" i="1"/>
  <c r="F2264" i="1"/>
  <c r="F2263" i="1"/>
  <c r="F2262" i="1"/>
  <c r="F2261" i="1"/>
  <c r="F2260" i="1"/>
  <c r="F2259" i="1"/>
  <c r="F2258" i="1"/>
  <c r="F2257" i="1"/>
  <c r="F2256" i="1"/>
  <c r="F2255" i="1"/>
  <c r="F2254" i="1"/>
  <c r="F2253" i="1"/>
  <c r="F2252" i="1"/>
  <c r="F2251" i="1"/>
  <c r="F2250" i="1"/>
  <c r="F2249" i="1"/>
  <c r="F2248" i="1"/>
  <c r="F2247" i="1"/>
  <c r="F2246" i="1"/>
  <c r="F2245" i="1"/>
  <c r="F2244" i="1"/>
  <c r="F2243" i="1"/>
  <c r="F2242" i="1"/>
  <c r="F2241" i="1"/>
  <c r="F2240" i="1"/>
  <c r="F2239" i="1"/>
  <c r="F2238" i="1"/>
  <c r="F2237" i="1"/>
  <c r="F2236" i="1"/>
  <c r="F2235" i="1"/>
  <c r="F2234" i="1"/>
  <c r="F2233" i="1"/>
  <c r="F2232" i="1"/>
  <c r="F2231" i="1"/>
  <c r="F2230" i="1"/>
  <c r="F2229" i="1"/>
  <c r="F2228" i="1"/>
  <c r="F2227" i="1"/>
  <c r="F2226" i="1"/>
  <c r="F2225" i="1"/>
  <c r="F2224" i="1"/>
  <c r="F2223" i="1"/>
  <c r="F2222" i="1"/>
  <c r="F2221" i="1"/>
  <c r="F2220" i="1"/>
  <c r="F2219" i="1"/>
  <c r="F2218" i="1"/>
  <c r="F2217" i="1"/>
  <c r="F2216" i="1"/>
  <c r="F2215" i="1"/>
  <c r="F2214" i="1"/>
  <c r="F2213" i="1"/>
  <c r="F2212" i="1"/>
  <c r="F2211" i="1"/>
  <c r="F2210" i="1"/>
  <c r="F2209" i="1"/>
  <c r="F2208" i="1"/>
  <c r="F2207" i="1"/>
  <c r="F2206" i="1"/>
  <c r="F2205" i="1"/>
  <c r="F2204" i="1"/>
  <c r="F2203" i="1"/>
  <c r="F2202" i="1"/>
  <c r="F2201" i="1"/>
  <c r="F2200" i="1"/>
  <c r="F2199" i="1"/>
  <c r="F2198" i="1"/>
  <c r="F2197" i="1"/>
  <c r="F2196" i="1"/>
  <c r="F2195" i="1"/>
  <c r="F2194" i="1"/>
  <c r="F2193" i="1"/>
  <c r="F2192" i="1"/>
  <c r="F2191" i="1"/>
  <c r="F2190" i="1"/>
  <c r="F2189" i="1"/>
  <c r="F2188" i="1"/>
  <c r="F2187" i="1"/>
  <c r="F2186" i="1"/>
  <c r="F2185" i="1"/>
  <c r="F2184" i="1"/>
  <c r="F2183" i="1"/>
  <c r="F2182" i="1"/>
  <c r="F2181" i="1"/>
  <c r="F2180" i="1"/>
  <c r="F2179" i="1"/>
  <c r="F2178" i="1"/>
  <c r="F2177" i="1"/>
  <c r="F2176" i="1"/>
  <c r="F2175" i="1"/>
  <c r="F2174" i="1"/>
  <c r="F2173" i="1"/>
  <c r="F2172" i="1"/>
  <c r="F2171" i="1"/>
  <c r="F2170" i="1"/>
  <c r="F2169" i="1"/>
  <c r="F2168" i="1"/>
  <c r="F2167" i="1"/>
  <c r="F2166" i="1"/>
  <c r="F2165" i="1"/>
  <c r="F2164" i="1"/>
  <c r="F2163" i="1"/>
  <c r="F2162" i="1"/>
  <c r="F2161" i="1"/>
  <c r="F2160" i="1"/>
  <c r="F2159" i="1"/>
  <c r="F2158" i="1"/>
  <c r="F2157" i="1"/>
  <c r="F2156" i="1"/>
  <c r="F2155" i="1"/>
  <c r="F2154" i="1"/>
  <c r="F2153" i="1"/>
  <c r="F2152" i="1"/>
  <c r="F2151" i="1"/>
  <c r="F2150" i="1"/>
  <c r="F2149" i="1"/>
  <c r="F2148" i="1"/>
  <c r="F2147" i="1"/>
  <c r="F2146" i="1"/>
  <c r="F2145" i="1"/>
  <c r="F2144" i="1"/>
  <c r="F2143" i="1"/>
  <c r="F2142" i="1"/>
  <c r="F2141" i="1"/>
  <c r="F2140" i="1"/>
  <c r="F2139" i="1"/>
  <c r="F2138" i="1"/>
  <c r="F2137" i="1"/>
  <c r="F2136" i="1"/>
  <c r="F2135" i="1"/>
  <c r="F2134" i="1"/>
  <c r="F2133" i="1"/>
  <c r="F2132" i="1"/>
  <c r="F2131" i="1"/>
  <c r="F2130" i="1"/>
  <c r="F2129" i="1"/>
  <c r="F2128" i="1"/>
  <c r="F2127" i="1"/>
  <c r="F2126" i="1"/>
  <c r="F2125" i="1"/>
  <c r="F2124" i="1"/>
  <c r="F2123" i="1"/>
  <c r="F2122" i="1"/>
  <c r="F2121" i="1"/>
  <c r="F2120" i="1"/>
  <c r="F2119" i="1"/>
  <c r="F2118" i="1"/>
  <c r="F2117" i="1"/>
  <c r="F2116" i="1"/>
  <c r="F2115" i="1"/>
  <c r="F2114" i="1"/>
  <c r="F2113" i="1"/>
  <c r="F2112" i="1"/>
  <c r="F2111" i="1"/>
  <c r="F2110" i="1"/>
  <c r="F2109" i="1"/>
  <c r="F2108" i="1"/>
  <c r="F2107" i="1"/>
  <c r="F2106" i="1"/>
  <c r="F2105" i="1"/>
  <c r="F2104" i="1"/>
  <c r="F2103" i="1"/>
  <c r="F2102" i="1"/>
  <c r="F2101" i="1"/>
  <c r="F2100" i="1"/>
  <c r="F2099" i="1"/>
  <c r="F2098" i="1"/>
  <c r="F2097" i="1"/>
  <c r="F2096" i="1"/>
  <c r="F2095" i="1"/>
  <c r="F2094" i="1"/>
  <c r="F2093" i="1"/>
  <c r="F2092" i="1"/>
  <c r="F2091" i="1"/>
  <c r="F2090" i="1"/>
  <c r="F2089" i="1"/>
  <c r="F2088" i="1"/>
  <c r="F2087" i="1"/>
  <c r="F2086" i="1"/>
  <c r="F2085" i="1"/>
  <c r="F2084" i="1"/>
  <c r="F2083" i="1"/>
  <c r="F2082" i="1"/>
  <c r="F2081" i="1"/>
  <c r="F2080" i="1"/>
  <c r="F2079" i="1"/>
  <c r="F2078" i="1"/>
  <c r="F2077" i="1"/>
  <c r="F2076" i="1"/>
  <c r="F2075" i="1"/>
  <c r="F2074" i="1"/>
  <c r="F2073" i="1"/>
  <c r="F2072" i="1"/>
  <c r="F2071" i="1"/>
  <c r="F2070" i="1"/>
  <c r="F2069" i="1"/>
  <c r="F2068" i="1"/>
  <c r="F2067" i="1"/>
  <c r="F2066" i="1"/>
  <c r="F2065" i="1"/>
  <c r="F2064" i="1"/>
  <c r="F2063" i="1"/>
  <c r="F2062" i="1"/>
  <c r="F2061" i="1"/>
  <c r="F2060" i="1"/>
  <c r="F2059" i="1"/>
  <c r="F2058" i="1"/>
  <c r="F2057" i="1"/>
  <c r="F2056" i="1"/>
  <c r="F2055" i="1"/>
  <c r="F2054" i="1"/>
  <c r="F2053" i="1"/>
  <c r="F2052" i="1"/>
  <c r="F2051" i="1"/>
  <c r="F2050" i="1"/>
  <c r="F2049" i="1"/>
  <c r="F2048" i="1"/>
  <c r="F2047" i="1"/>
  <c r="F2046" i="1"/>
  <c r="F2045" i="1"/>
  <c r="F2044" i="1"/>
  <c r="F2043" i="1"/>
  <c r="F2042" i="1"/>
  <c r="F2041" i="1"/>
  <c r="F2040" i="1"/>
  <c r="F2039" i="1"/>
  <c r="F2038" i="1"/>
  <c r="F2037" i="1"/>
  <c r="F2036" i="1"/>
  <c r="F2035" i="1"/>
  <c r="F2034" i="1"/>
  <c r="F2033" i="1"/>
  <c r="F2032" i="1"/>
  <c r="F2031" i="1"/>
  <c r="F2030" i="1"/>
  <c r="F2029" i="1"/>
  <c r="F2028" i="1"/>
  <c r="F2027" i="1"/>
  <c r="F2026" i="1"/>
  <c r="F2025" i="1"/>
  <c r="F2024" i="1"/>
  <c r="F2023" i="1"/>
  <c r="F2022" i="1"/>
  <c r="F2021" i="1"/>
  <c r="F2020" i="1"/>
  <c r="F2019" i="1"/>
  <c r="F2018" i="1"/>
  <c r="F2017" i="1"/>
  <c r="F2016" i="1"/>
  <c r="F2015" i="1"/>
  <c r="F2014" i="1"/>
  <c r="F2013" i="1"/>
  <c r="F2012" i="1"/>
  <c r="F2011" i="1"/>
  <c r="F2010" i="1"/>
  <c r="F2009" i="1"/>
  <c r="F2008" i="1"/>
  <c r="F2007" i="1"/>
  <c r="F2006" i="1"/>
  <c r="F2005" i="1"/>
  <c r="F2004" i="1"/>
  <c r="F2003" i="1"/>
  <c r="F2002" i="1"/>
  <c r="F2001" i="1"/>
  <c r="F2000" i="1"/>
  <c r="F1999" i="1"/>
  <c r="F1998" i="1"/>
  <c r="F1997" i="1"/>
  <c r="F1996" i="1"/>
  <c r="F1995" i="1"/>
  <c r="F1994" i="1"/>
  <c r="F1993" i="1"/>
  <c r="F1992" i="1"/>
  <c r="F1991"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F1944" i="1"/>
  <c r="F1943" i="1"/>
  <c r="F1942" i="1"/>
  <c r="F1941" i="1"/>
  <c r="F1940" i="1"/>
  <c r="F1939" i="1"/>
  <c r="F1938" i="1"/>
  <c r="F1937" i="1"/>
  <c r="F1936" i="1"/>
  <c r="F1935" i="1"/>
  <c r="F1934" i="1"/>
  <c r="F1933" i="1"/>
  <c r="F1932" i="1"/>
  <c r="F1931" i="1"/>
  <c r="F1930"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96" i="1"/>
  <c r="F1895" i="1"/>
  <c r="F1894" i="1"/>
  <c r="F1893" i="1"/>
  <c r="F1892" i="1"/>
  <c r="F1891" i="1"/>
  <c r="F1890" i="1"/>
  <c r="F1889" i="1"/>
  <c r="F1888" i="1"/>
  <c r="F1887" i="1"/>
  <c r="F1886" i="1"/>
  <c r="F1885" i="1"/>
  <c r="F1884" i="1"/>
  <c r="F1883" i="1"/>
  <c r="F1882"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2" i="1"/>
  <c r="F1841" i="1"/>
  <c r="F1840" i="1"/>
  <c r="F1839" i="1"/>
  <c r="F1838" i="1"/>
  <c r="F1837"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2" i="1"/>
  <c r="F1801" i="1"/>
  <c r="F1800" i="1"/>
  <c r="F1799" i="1"/>
  <c r="F1798" i="1"/>
  <c r="F1797" i="1"/>
  <c r="F1796" i="1"/>
  <c r="F1795" i="1"/>
  <c r="F1794" i="1"/>
  <c r="F1793" i="1"/>
  <c r="F1792" i="1"/>
  <c r="F1791" i="1"/>
  <c r="F1790" i="1"/>
  <c r="F1789" i="1"/>
  <c r="F1788" i="1"/>
  <c r="F1787" i="1"/>
  <c r="F1786" i="1"/>
  <c r="F1785" i="1"/>
  <c r="F1784" i="1"/>
  <c r="F1783" i="1"/>
  <c r="F1782"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4"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3"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569" i="1"/>
  <c r="F1568" i="1"/>
  <c r="F1567" i="1"/>
  <c r="F1566" i="1"/>
  <c r="F1565" i="1"/>
  <c r="F1564" i="1"/>
  <c r="F1563" i="1"/>
  <c r="F1562" i="1"/>
  <c r="F1561" i="1"/>
  <c r="F1560" i="1"/>
  <c r="F1559" i="1"/>
  <c r="F1558" i="1"/>
  <c r="F1557" i="1"/>
  <c r="F1556" i="1"/>
  <c r="F1555" i="1"/>
  <c r="F1554" i="1"/>
  <c r="F1553" i="1"/>
  <c r="F1552" i="1"/>
  <c r="F1551" i="1"/>
  <c r="F1550" i="1"/>
  <c r="F1549" i="1"/>
  <c r="F1548" i="1"/>
  <c r="F1547" i="1"/>
  <c r="F1546" i="1"/>
  <c r="F1545" i="1"/>
  <c r="F1544" i="1"/>
  <c r="F1543" i="1"/>
  <c r="F1542" i="1"/>
  <c r="F1541" i="1"/>
  <c r="F1540" i="1"/>
  <c r="F1539" i="1"/>
  <c r="F1538" i="1"/>
  <c r="F1537" i="1"/>
  <c r="F1536" i="1"/>
  <c r="F1535" i="1"/>
  <c r="F1534" i="1"/>
  <c r="F1533" i="1"/>
  <c r="F1532" i="1"/>
  <c r="F1531" i="1"/>
  <c r="F1530" i="1"/>
  <c r="F1529" i="1"/>
  <c r="F1528" i="1"/>
  <c r="F1527" i="1"/>
  <c r="F1526" i="1"/>
  <c r="F1525"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1354" i="1"/>
  <c r="F1353" i="1"/>
  <c r="F1352" i="1"/>
  <c r="F1351" i="1"/>
  <c r="F1350" i="1"/>
  <c r="F1349" i="1"/>
  <c r="F1348" i="1"/>
  <c r="F1347" i="1"/>
  <c r="F1346" i="1"/>
  <c r="F1345" i="1"/>
  <c r="F1344"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H172" i="1" s="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H4" i="1" s="1"/>
  <c r="G172" i="1"/>
  <c r="G88" i="1"/>
  <c r="H88" i="1"/>
  <c r="G4" i="1"/>
  <c r="B1" i="9"/>
  <c r="B1" i="10"/>
  <c r="B1" i="11"/>
  <c r="B1" i="12"/>
  <c r="B1" i="13"/>
  <c r="B1" i="14"/>
  <c r="B1" i="8"/>
  <c r="E1" i="10"/>
  <c r="E1" i="11"/>
  <c r="E1" i="12"/>
  <c r="E1" i="13"/>
  <c r="E1" i="14"/>
  <c r="E1" i="9"/>
  <c r="E1" i="8"/>
  <c r="AB5" i="17"/>
  <c r="AZ5" i="17" s="1"/>
  <c r="BX5" i="17" s="1"/>
  <c r="CV5" i="17" s="1"/>
  <c r="DT5" i="17" s="1"/>
  <c r="ER5" i="17" s="1"/>
  <c r="FP5" i="17" s="1"/>
  <c r="GN5" i="17" s="1"/>
  <c r="HL5" i="17" s="1"/>
  <c r="AA5" i="17"/>
  <c r="AY5" i="17" s="1"/>
  <c r="BW5" i="17" s="1"/>
  <c r="CU5" i="17" s="1"/>
  <c r="DS5" i="17" s="1"/>
  <c r="Z5" i="17"/>
  <c r="AX5" i="17" s="1"/>
  <c r="BV5" i="17" s="1"/>
  <c r="CT5" i="17" s="1"/>
  <c r="DR5" i="17" s="1"/>
  <c r="EP5" i="17" s="1"/>
  <c r="FN5" i="17" s="1"/>
  <c r="GL5" i="17" s="1"/>
  <c r="HJ5" i="17" s="1"/>
  <c r="Y5" i="17"/>
  <c r="AW5" i="17" s="1"/>
  <c r="BU5" i="17" s="1"/>
  <c r="CS5" i="17" s="1"/>
  <c r="DQ5" i="17" s="1"/>
  <c r="EO5" i="17" s="1"/>
  <c r="FM5" i="17" s="1"/>
  <c r="GK5" i="17" s="1"/>
  <c r="HI5" i="17" s="1"/>
  <c r="X5" i="17"/>
  <c r="AV5" i="17" s="1"/>
  <c r="BT5" i="17" s="1"/>
  <c r="CR5" i="17" s="1"/>
  <c r="DP5" i="17" s="1"/>
  <c r="EN5" i="17" s="1"/>
  <c r="FL5" i="17" s="1"/>
  <c r="GJ5" i="17" s="1"/>
  <c r="HH5" i="17" s="1"/>
  <c r="W5" i="17"/>
  <c r="AU5" i="17" s="1"/>
  <c r="BS5" i="17" s="1"/>
  <c r="V5" i="17"/>
  <c r="AT5" i="17" s="1"/>
  <c r="BR5" i="17" s="1"/>
  <c r="CP5" i="17" s="1"/>
  <c r="DN5" i="17" s="1"/>
  <c r="EL5" i="17" s="1"/>
  <c r="FJ5" i="17" s="1"/>
  <c r="GH5" i="17" s="1"/>
  <c r="HF5" i="17" s="1"/>
  <c r="U5" i="17"/>
  <c r="AS5" i="17" s="1"/>
  <c r="BQ5" i="17" s="1"/>
  <c r="CO5" i="17" s="1"/>
  <c r="DM5" i="17" s="1"/>
  <c r="EK5" i="17" s="1"/>
  <c r="FI5" i="17" s="1"/>
  <c r="GG5" i="17" s="1"/>
  <c r="HE5" i="17" s="1"/>
  <c r="T5" i="17"/>
  <c r="AR5" i="17" s="1"/>
  <c r="BP5" i="17" s="1"/>
  <c r="CN5" i="17" s="1"/>
  <c r="DL5" i="17" s="1"/>
  <c r="EJ5" i="17" s="1"/>
  <c r="FH5" i="17" s="1"/>
  <c r="GF5" i="17" s="1"/>
  <c r="HD5" i="17" s="1"/>
  <c r="S5" i="17"/>
  <c r="AQ5" i="17" s="1"/>
  <c r="BO5" i="17" s="1"/>
  <c r="CM5" i="17" s="1"/>
  <c r="DK5" i="17" s="1"/>
  <c r="EI5" i="17" s="1"/>
  <c r="FG5" i="17" s="1"/>
  <c r="GE5" i="17" s="1"/>
  <c r="HC5" i="17" s="1"/>
  <c r="R5" i="17"/>
  <c r="AP5" i="17" s="1"/>
  <c r="BN5" i="17" s="1"/>
  <c r="CL5" i="17" s="1"/>
  <c r="DJ5" i="17" s="1"/>
  <c r="EH5" i="17" s="1"/>
  <c r="FF5" i="17" s="1"/>
  <c r="GD5" i="17" s="1"/>
  <c r="HB5" i="17" s="1"/>
  <c r="Q5" i="17"/>
  <c r="AO5" i="17" s="1"/>
  <c r="BM5" i="17" s="1"/>
  <c r="CK5" i="17" s="1"/>
  <c r="DI5" i="17" s="1"/>
  <c r="EG5" i="17" s="1"/>
  <c r="FE5" i="17" s="1"/>
  <c r="GC5" i="17" s="1"/>
  <c r="HA5" i="17" s="1"/>
  <c r="P5" i="17"/>
  <c r="AN5" i="17" s="1"/>
  <c r="BL5" i="17" s="1"/>
  <c r="CJ5" i="17" s="1"/>
  <c r="DH5" i="17" s="1"/>
  <c r="EF5" i="17" s="1"/>
  <c r="FD5" i="17" s="1"/>
  <c r="GB5" i="17" s="1"/>
  <c r="GZ5" i="17" s="1"/>
  <c r="O5" i="17"/>
  <c r="N5" i="17"/>
  <c r="AL5" i="17" s="1"/>
  <c r="BJ5" i="17" s="1"/>
  <c r="CH5" i="17" s="1"/>
  <c r="DF5" i="17" s="1"/>
  <c r="ED5" i="17" s="1"/>
  <c r="FB5" i="17" s="1"/>
  <c r="FZ5" i="17" s="1"/>
  <c r="GX5" i="17" s="1"/>
  <c r="M5" i="17"/>
  <c r="AK5" i="17" s="1"/>
  <c r="BI5" i="17" s="1"/>
  <c r="CG5" i="17" s="1"/>
  <c r="DE5" i="17" s="1"/>
  <c r="EC5" i="17" s="1"/>
  <c r="FA5" i="17" s="1"/>
  <c r="FY5" i="17" s="1"/>
  <c r="GW5" i="17" s="1"/>
  <c r="L5" i="17"/>
  <c r="AJ5" i="17" s="1"/>
  <c r="BH5" i="17" s="1"/>
  <c r="CF5" i="17" s="1"/>
  <c r="DD5" i="17" s="1"/>
  <c r="EB5" i="17" s="1"/>
  <c r="EZ5" i="17" s="1"/>
  <c r="FX5" i="17" s="1"/>
  <c r="GV5" i="17" s="1"/>
  <c r="K5" i="17"/>
  <c r="AI5" i="17" s="1"/>
  <c r="BG5" i="17" s="1"/>
  <c r="CE5" i="17" s="1"/>
  <c r="DC5" i="17" s="1"/>
  <c r="J5" i="17"/>
  <c r="AH5" i="17" s="1"/>
  <c r="BF5" i="17" s="1"/>
  <c r="CD5" i="17" s="1"/>
  <c r="DB5" i="17" s="1"/>
  <c r="DZ5" i="17" s="1"/>
  <c r="EX5" i="17" s="1"/>
  <c r="FV5" i="17" s="1"/>
  <c r="GT5" i="17" s="1"/>
  <c r="I5" i="17"/>
  <c r="AG5" i="17" s="1"/>
  <c r="BE5" i="17" s="1"/>
  <c r="CC5" i="17" s="1"/>
  <c r="DA5" i="17" s="1"/>
  <c r="DY5" i="17" s="1"/>
  <c r="EW5" i="17" s="1"/>
  <c r="FU5" i="17" s="1"/>
  <c r="GS5" i="17" s="1"/>
  <c r="H5" i="17"/>
  <c r="AF5" i="17" s="1"/>
  <c r="BD5" i="17" s="1"/>
  <c r="CB5" i="17" s="1"/>
  <c r="CZ5" i="17" s="1"/>
  <c r="DX5" i="17" s="1"/>
  <c r="EV5" i="17" s="1"/>
  <c r="FT5" i="17" s="1"/>
  <c r="GR5" i="17" s="1"/>
  <c r="G5" i="17"/>
  <c r="AE5" i="17" s="1"/>
  <c r="BC5" i="17" s="1"/>
  <c r="CA5" i="17" s="1"/>
  <c r="CY5" i="17" s="1"/>
  <c r="DW5" i="17" s="1"/>
  <c r="F5" i="17"/>
  <c r="AD5" i="17" s="1"/>
  <c r="BB5" i="17" s="1"/>
  <c r="BZ5" i="17" s="1"/>
  <c r="CX5" i="17" s="1"/>
  <c r="DV5" i="17" s="1"/>
  <c r="ET5" i="17" s="1"/>
  <c r="FR5" i="17" s="1"/>
  <c r="GP5" i="17" s="1"/>
  <c r="HN5" i="17" s="1"/>
  <c r="E5" i="17"/>
  <c r="AC5" i="17" s="1"/>
  <c r="BA5" i="17" s="1"/>
  <c r="BY5" i="17" s="1"/>
  <c r="CW5" i="17" s="1"/>
  <c r="DU5" i="17" s="1"/>
  <c r="ES5" i="17" s="1"/>
  <c r="FQ5" i="17" s="1"/>
  <c r="GO5" i="17" s="1"/>
  <c r="HM5" i="17" s="1"/>
  <c r="A3" i="17"/>
  <c r="A1" i="17"/>
  <c r="EA5" i="17" l="1"/>
  <c r="EY5" i="17" s="1"/>
  <c r="FW5" i="17" s="1"/>
  <c r="GU5" i="17" s="1"/>
  <c r="CQ5" i="17"/>
  <c r="EQ5" i="17"/>
  <c r="FO5" i="17" s="1"/>
  <c r="GM5" i="17" s="1"/>
  <c r="HK5" i="17" s="1"/>
  <c r="EU5" i="17"/>
  <c r="FS5" i="17" s="1"/>
  <c r="GQ5" i="17" s="1"/>
  <c r="AM5" i="17"/>
  <c r="BK5" i="17" l="1"/>
  <c r="DO5" i="17"/>
  <c r="EM5" i="17" l="1"/>
  <c r="CI5" i="17"/>
  <c r="DG5" i="17" l="1"/>
  <c r="FK5" i="17"/>
  <c r="GI5" i="17" l="1"/>
  <c r="EE5" i="17"/>
  <c r="FC5" i="17" l="1"/>
  <c r="HG5" i="17"/>
  <c r="GA5" i="17" l="1"/>
  <c r="GY5" i="17" l="1"/>
  <c r="G1263" i="1" l="1"/>
  <c r="H1263" i="1" s="1"/>
  <c r="G1262" i="1"/>
  <c r="H1262" i="1" s="1"/>
  <c r="G1261" i="1"/>
  <c r="H1261" i="1" s="1"/>
  <c r="G1260" i="1"/>
  <c r="H1260" i="1" s="1"/>
  <c r="G1259" i="1"/>
  <c r="H1259" i="1" s="1"/>
  <c r="G1258" i="1"/>
  <c r="H1258" i="1" s="1"/>
  <c r="G1257" i="1"/>
  <c r="H1257" i="1" s="1"/>
  <c r="G1256" i="1"/>
  <c r="H1256" i="1" s="1"/>
  <c r="G1255" i="1"/>
  <c r="H1255" i="1" s="1"/>
  <c r="G1254" i="1"/>
  <c r="H1254" i="1" s="1"/>
  <c r="G1253" i="1"/>
  <c r="H1253" i="1" s="1"/>
  <c r="G1252" i="1"/>
  <c r="H1252" i="1" s="1"/>
  <c r="G1167" i="1"/>
  <c r="H1167" i="1" s="1"/>
  <c r="G1166" i="1"/>
  <c r="H1166" i="1" s="1"/>
  <c r="G1165" i="1"/>
  <c r="H1165" i="1" s="1"/>
  <c r="G1164" i="1"/>
  <c r="H1164" i="1" s="1"/>
  <c r="G1163" i="1"/>
  <c r="H1163" i="1" s="1"/>
  <c r="G1162" i="1"/>
  <c r="H1162" i="1" s="1"/>
  <c r="G1161" i="1"/>
  <c r="H1161" i="1" s="1"/>
  <c r="G1160" i="1"/>
  <c r="H1160" i="1" s="1"/>
  <c r="G1159" i="1"/>
  <c r="H1159" i="1" s="1"/>
  <c r="G1158" i="1"/>
  <c r="H1158" i="1" s="1"/>
  <c r="G1157" i="1"/>
  <c r="H1157" i="1" s="1"/>
  <c r="G1156" i="1"/>
  <c r="H1156" i="1" s="1"/>
  <c r="G1083" i="1"/>
  <c r="H1083" i="1" s="1"/>
  <c r="G1082" i="1"/>
  <c r="H1082" i="1" s="1"/>
  <c r="G1081" i="1"/>
  <c r="H1081" i="1" s="1"/>
  <c r="G1080" i="1"/>
  <c r="H1080" i="1" s="1"/>
  <c r="G1079" i="1"/>
  <c r="H1079" i="1" s="1"/>
  <c r="G1078" i="1"/>
  <c r="H1078" i="1" s="1"/>
  <c r="G1077" i="1"/>
  <c r="H1077" i="1" s="1"/>
  <c r="G1076" i="1"/>
  <c r="H1076" i="1" s="1"/>
  <c r="G1075" i="1"/>
  <c r="H1075" i="1" s="1"/>
  <c r="G1074" i="1"/>
  <c r="H1074" i="1" s="1"/>
  <c r="G1073" i="1"/>
  <c r="H1073" i="1" s="1"/>
  <c r="G1072" i="1"/>
  <c r="H1072" i="1" s="1"/>
  <c r="G999" i="1"/>
  <c r="H999" i="1" s="1"/>
  <c r="G998" i="1"/>
  <c r="H998" i="1" s="1"/>
  <c r="G997" i="1"/>
  <c r="H997" i="1" s="1"/>
  <c r="G996" i="1"/>
  <c r="H996" i="1" s="1"/>
  <c r="G995" i="1"/>
  <c r="H995" i="1" s="1"/>
  <c r="G994" i="1"/>
  <c r="H994" i="1" s="1"/>
  <c r="G993" i="1"/>
  <c r="H993" i="1" s="1"/>
  <c r="G992" i="1"/>
  <c r="H992" i="1" s="1"/>
  <c r="G991" i="1"/>
  <c r="H991" i="1" s="1"/>
  <c r="G990" i="1"/>
  <c r="H990" i="1" s="1"/>
  <c r="G989" i="1"/>
  <c r="H989" i="1" s="1"/>
  <c r="G988" i="1"/>
  <c r="H988" i="1" s="1"/>
  <c r="G915" i="1"/>
  <c r="H915" i="1" s="1"/>
  <c r="G914" i="1"/>
  <c r="H914" i="1" s="1"/>
  <c r="G913" i="1"/>
  <c r="H913" i="1" s="1"/>
  <c r="G912" i="1"/>
  <c r="H912" i="1" s="1"/>
  <c r="G911" i="1"/>
  <c r="H911" i="1" s="1"/>
  <c r="G910" i="1"/>
  <c r="H910" i="1" s="1"/>
  <c r="G909" i="1"/>
  <c r="H909" i="1" s="1"/>
  <c r="G908" i="1"/>
  <c r="H908" i="1" s="1"/>
  <c r="G907" i="1"/>
  <c r="H907" i="1" s="1"/>
  <c r="G906" i="1"/>
  <c r="H906" i="1" s="1"/>
  <c r="G905" i="1"/>
  <c r="H905" i="1" s="1"/>
  <c r="G904" i="1"/>
  <c r="H904" i="1" s="1"/>
  <c r="G1347" i="1"/>
  <c r="H1347" i="1" s="1"/>
  <c r="G1346" i="1"/>
  <c r="H1346" i="1" s="1"/>
  <c r="G1345" i="1"/>
  <c r="H1345" i="1" s="1"/>
  <c r="G1344" i="1"/>
  <c r="H1344" i="1" s="1"/>
  <c r="G1343" i="1"/>
  <c r="H1343" i="1" s="1"/>
  <c r="G1342" i="1"/>
  <c r="H1342" i="1" s="1"/>
  <c r="G1341" i="1"/>
  <c r="H1341" i="1" s="1"/>
  <c r="G1340" i="1"/>
  <c r="H1340" i="1" s="1"/>
  <c r="G1339" i="1"/>
  <c r="H1339" i="1" s="1"/>
  <c r="G1338" i="1"/>
  <c r="H1338" i="1" s="1"/>
  <c r="G1337" i="1"/>
  <c r="H1337" i="1" s="1"/>
  <c r="G1336" i="1"/>
  <c r="H1336" i="1" s="1"/>
  <c r="G831" i="1"/>
  <c r="H831" i="1" s="1"/>
  <c r="G830" i="1"/>
  <c r="H830" i="1" s="1"/>
  <c r="G829" i="1"/>
  <c r="H829" i="1" s="1"/>
  <c r="G828" i="1"/>
  <c r="H828" i="1" s="1"/>
  <c r="G827" i="1"/>
  <c r="H827" i="1" s="1"/>
  <c r="G826" i="1"/>
  <c r="H826" i="1" s="1"/>
  <c r="G825" i="1"/>
  <c r="H825" i="1" s="1"/>
  <c r="G824" i="1"/>
  <c r="H824" i="1" s="1"/>
  <c r="G823" i="1"/>
  <c r="H823" i="1" s="1"/>
  <c r="G822" i="1"/>
  <c r="H822" i="1" s="1"/>
  <c r="G821" i="1"/>
  <c r="H821" i="1" s="1"/>
  <c r="G820" i="1"/>
  <c r="H820" i="1" s="1"/>
  <c r="G747" i="1"/>
  <c r="H747" i="1" s="1"/>
  <c r="G746" i="1"/>
  <c r="H746" i="1" s="1"/>
  <c r="G745" i="1"/>
  <c r="H745" i="1" s="1"/>
  <c r="G744" i="1"/>
  <c r="H744" i="1" s="1"/>
  <c r="G743" i="1"/>
  <c r="H743" i="1" s="1"/>
  <c r="G742" i="1"/>
  <c r="H742" i="1" s="1"/>
  <c r="G741" i="1"/>
  <c r="H741" i="1" s="1"/>
  <c r="G740" i="1"/>
  <c r="H740" i="1" s="1"/>
  <c r="G739" i="1"/>
  <c r="H739" i="1" s="1"/>
  <c r="G738" i="1"/>
  <c r="H738" i="1" s="1"/>
  <c r="G737" i="1"/>
  <c r="H737" i="1" s="1"/>
  <c r="G736" i="1"/>
  <c r="H736" i="1" s="1"/>
  <c r="G1251" i="1"/>
  <c r="H1251" i="1" s="1"/>
  <c r="G1249" i="1"/>
  <c r="H1249" i="1" s="1"/>
  <c r="G1247" i="1"/>
  <c r="H1247" i="1" s="1"/>
  <c r="G1245" i="1"/>
  <c r="H1245" i="1" s="1"/>
  <c r="G1243" i="1"/>
  <c r="H1243" i="1" s="1"/>
  <c r="G1241" i="1"/>
  <c r="H1241" i="1" s="1"/>
  <c r="G1239" i="1"/>
  <c r="H1239" i="1" s="1"/>
  <c r="G1237" i="1"/>
  <c r="H1237" i="1" s="1"/>
  <c r="G1235" i="1"/>
  <c r="H1235" i="1" s="1"/>
  <c r="G1233" i="1"/>
  <c r="H1233" i="1" s="1"/>
  <c r="G1231" i="1"/>
  <c r="H1231" i="1" s="1"/>
  <c r="G1229" i="1"/>
  <c r="H1229" i="1" s="1"/>
  <c r="G1250" i="1"/>
  <c r="H1250" i="1" s="1"/>
  <c r="G1248" i="1"/>
  <c r="H1248" i="1" s="1"/>
  <c r="G1246" i="1"/>
  <c r="H1246" i="1" s="1"/>
  <c r="G1244" i="1"/>
  <c r="H1244" i="1" s="1"/>
  <c r="G1242" i="1"/>
  <c r="H1242" i="1" s="1"/>
  <c r="G1240" i="1"/>
  <c r="H1240" i="1" s="1"/>
  <c r="G1238" i="1"/>
  <c r="H1238" i="1" s="1"/>
  <c r="G1236" i="1"/>
  <c r="H1236" i="1" s="1"/>
  <c r="G1234" i="1"/>
  <c r="H1234" i="1" s="1"/>
  <c r="G1232" i="1"/>
  <c r="H1232" i="1" s="1"/>
  <c r="G1230" i="1"/>
  <c r="H1230" i="1" s="1"/>
  <c r="G1228" i="1"/>
  <c r="H1228" i="1" s="1"/>
  <c r="G1155" i="1"/>
  <c r="H1155" i="1" s="1"/>
  <c r="G1154" i="1"/>
  <c r="H1154" i="1" s="1"/>
  <c r="G1153" i="1"/>
  <c r="H1153" i="1" s="1"/>
  <c r="G1152" i="1"/>
  <c r="H1152" i="1" s="1"/>
  <c r="G1151" i="1"/>
  <c r="H1151" i="1" s="1"/>
  <c r="G1150" i="1"/>
  <c r="H1150" i="1" s="1"/>
  <c r="G1149" i="1"/>
  <c r="H1149" i="1" s="1"/>
  <c r="G1148" i="1"/>
  <c r="H1148" i="1" s="1"/>
  <c r="G1147" i="1"/>
  <c r="H1147" i="1" s="1"/>
  <c r="G1146" i="1"/>
  <c r="H1146" i="1" s="1"/>
  <c r="G1145" i="1"/>
  <c r="H1145" i="1" s="1"/>
  <c r="G1144" i="1"/>
  <c r="H1144" i="1" s="1"/>
  <c r="G1071" i="1"/>
  <c r="H1071" i="1" s="1"/>
  <c r="G1070" i="1"/>
  <c r="H1070" i="1" s="1"/>
  <c r="G1069" i="1"/>
  <c r="H1069" i="1" s="1"/>
  <c r="G1068" i="1"/>
  <c r="H1068" i="1" s="1"/>
  <c r="G1067" i="1"/>
  <c r="H1067" i="1" s="1"/>
  <c r="G1066" i="1"/>
  <c r="H1066" i="1" s="1"/>
  <c r="G1065" i="1"/>
  <c r="H1065" i="1" s="1"/>
  <c r="G1064" i="1"/>
  <c r="H1064" i="1" s="1"/>
  <c r="G1063" i="1"/>
  <c r="H1063" i="1" s="1"/>
  <c r="G1062" i="1"/>
  <c r="H1062" i="1" s="1"/>
  <c r="G1061" i="1"/>
  <c r="H1061" i="1" s="1"/>
  <c r="G1060" i="1"/>
  <c r="H1060" i="1" s="1"/>
  <c r="G987" i="1"/>
  <c r="H987" i="1" s="1"/>
  <c r="G986" i="1"/>
  <c r="H986" i="1" s="1"/>
  <c r="G985" i="1"/>
  <c r="H985" i="1" s="1"/>
  <c r="G984" i="1"/>
  <c r="H984" i="1" s="1"/>
  <c r="G983" i="1"/>
  <c r="H983" i="1" s="1"/>
  <c r="G982" i="1"/>
  <c r="H982" i="1" s="1"/>
  <c r="G981" i="1"/>
  <c r="H981" i="1" s="1"/>
  <c r="G980" i="1"/>
  <c r="H980" i="1" s="1"/>
  <c r="G979" i="1"/>
  <c r="H979" i="1" s="1"/>
  <c r="G978" i="1"/>
  <c r="H978" i="1" s="1"/>
  <c r="G977" i="1"/>
  <c r="H977" i="1" s="1"/>
  <c r="G976" i="1"/>
  <c r="H976" i="1" s="1"/>
  <c r="G903" i="1"/>
  <c r="H903" i="1" s="1"/>
  <c r="G902" i="1"/>
  <c r="H902" i="1" s="1"/>
  <c r="G901" i="1"/>
  <c r="H901" i="1" s="1"/>
  <c r="G900" i="1"/>
  <c r="H900" i="1" s="1"/>
  <c r="G899" i="1"/>
  <c r="H899" i="1" s="1"/>
  <c r="G898" i="1"/>
  <c r="H898" i="1" s="1"/>
  <c r="G897" i="1"/>
  <c r="H897" i="1" s="1"/>
  <c r="G896" i="1"/>
  <c r="H896" i="1" s="1"/>
  <c r="G895" i="1"/>
  <c r="H895" i="1" s="1"/>
  <c r="G894" i="1"/>
  <c r="H894" i="1" s="1"/>
  <c r="G893" i="1"/>
  <c r="H893" i="1" s="1"/>
  <c r="G892" i="1"/>
  <c r="H892" i="1" s="1"/>
  <c r="G1335" i="1"/>
  <c r="H1335" i="1" s="1"/>
  <c r="G1334" i="1"/>
  <c r="H1334" i="1" s="1"/>
  <c r="G1333" i="1"/>
  <c r="H1333" i="1" s="1"/>
  <c r="G1332" i="1"/>
  <c r="H1332" i="1" s="1"/>
  <c r="G1331" i="1"/>
  <c r="H1331" i="1" s="1"/>
  <c r="G1330" i="1"/>
  <c r="H1330" i="1" s="1"/>
  <c r="G1329" i="1"/>
  <c r="H1329" i="1" s="1"/>
  <c r="G1328" i="1"/>
  <c r="H1328" i="1" s="1"/>
  <c r="G1327" i="1"/>
  <c r="H1327" i="1" s="1"/>
  <c r="G1326" i="1"/>
  <c r="H1326" i="1" s="1"/>
  <c r="G1325" i="1"/>
  <c r="H1325" i="1" s="1"/>
  <c r="G1324" i="1"/>
  <c r="H1324" i="1" s="1"/>
  <c r="G819" i="1"/>
  <c r="H819" i="1" s="1"/>
  <c r="G818" i="1"/>
  <c r="H818" i="1" s="1"/>
  <c r="G817" i="1"/>
  <c r="H817" i="1" s="1"/>
  <c r="G816" i="1"/>
  <c r="H816" i="1" s="1"/>
  <c r="G815" i="1"/>
  <c r="H815" i="1" s="1"/>
  <c r="G814" i="1"/>
  <c r="H814" i="1" s="1"/>
  <c r="G813" i="1"/>
  <c r="H813" i="1" s="1"/>
  <c r="G812" i="1"/>
  <c r="H812" i="1" s="1"/>
  <c r="G811" i="1"/>
  <c r="H811" i="1" s="1"/>
  <c r="G810" i="1"/>
  <c r="H810" i="1" s="1"/>
  <c r="G809" i="1"/>
  <c r="H809" i="1" s="1"/>
  <c r="G808" i="1"/>
  <c r="H808" i="1" s="1"/>
  <c r="G735" i="1"/>
  <c r="H735" i="1" s="1"/>
  <c r="G734" i="1"/>
  <c r="H734" i="1" s="1"/>
  <c r="G733" i="1"/>
  <c r="H733" i="1" s="1"/>
  <c r="G732" i="1"/>
  <c r="H732" i="1" s="1"/>
  <c r="G731" i="1"/>
  <c r="H731" i="1" s="1"/>
  <c r="G730" i="1"/>
  <c r="H730" i="1" s="1"/>
  <c r="G729" i="1"/>
  <c r="H729" i="1" s="1"/>
  <c r="G728" i="1"/>
  <c r="H728" i="1" s="1"/>
  <c r="G727" i="1"/>
  <c r="H727" i="1" s="1"/>
  <c r="G726" i="1"/>
  <c r="H726" i="1" s="1"/>
  <c r="G725" i="1"/>
  <c r="H725" i="1" s="1"/>
  <c r="G724" i="1"/>
  <c r="H724" i="1" s="1"/>
  <c r="G1227" i="1"/>
  <c r="H1227" i="1" s="1"/>
  <c r="G1226" i="1"/>
  <c r="H1226" i="1" s="1"/>
  <c r="G1225" i="1"/>
  <c r="H1225" i="1" s="1"/>
  <c r="G1224" i="1"/>
  <c r="H1224" i="1" s="1"/>
  <c r="G1223" i="1"/>
  <c r="H1223" i="1" s="1"/>
  <c r="G1222" i="1"/>
  <c r="H1222" i="1" s="1"/>
  <c r="G1221" i="1"/>
  <c r="H1221" i="1" s="1"/>
  <c r="G1220" i="1"/>
  <c r="H1220" i="1" s="1"/>
  <c r="G1219" i="1"/>
  <c r="H1219" i="1" s="1"/>
  <c r="G1218" i="1"/>
  <c r="H1218" i="1" s="1"/>
  <c r="G1217" i="1"/>
  <c r="H1217" i="1" s="1"/>
  <c r="G1216" i="1"/>
  <c r="H1216" i="1" s="1"/>
  <c r="G1143" i="1"/>
  <c r="H1143" i="1" s="1"/>
  <c r="G1142" i="1"/>
  <c r="H1142" i="1" s="1"/>
  <c r="G1141" i="1"/>
  <c r="H1141" i="1" s="1"/>
  <c r="G1140" i="1"/>
  <c r="H1140" i="1" s="1"/>
  <c r="G1139" i="1"/>
  <c r="H1139" i="1" s="1"/>
  <c r="G1138" i="1"/>
  <c r="H1138" i="1" s="1"/>
  <c r="G1137" i="1"/>
  <c r="H1137" i="1" s="1"/>
  <c r="G1136" i="1"/>
  <c r="H1136" i="1" s="1"/>
  <c r="G1135" i="1"/>
  <c r="H1135" i="1" s="1"/>
  <c r="G1134" i="1"/>
  <c r="H1134" i="1" s="1"/>
  <c r="G1133" i="1"/>
  <c r="H1133" i="1" s="1"/>
  <c r="G1132" i="1"/>
  <c r="H1132" i="1" s="1"/>
  <c r="G1059" i="1"/>
  <c r="H1059" i="1" s="1"/>
  <c r="G1058" i="1"/>
  <c r="H1058" i="1" s="1"/>
  <c r="G1057" i="1"/>
  <c r="H1057" i="1" s="1"/>
  <c r="G1056" i="1"/>
  <c r="H1056" i="1" s="1"/>
  <c r="G1055" i="1"/>
  <c r="H1055" i="1" s="1"/>
  <c r="G1054" i="1"/>
  <c r="H1054" i="1" s="1"/>
  <c r="G1053" i="1"/>
  <c r="H1053" i="1" s="1"/>
  <c r="G1052" i="1"/>
  <c r="H1052" i="1" s="1"/>
  <c r="G1051" i="1"/>
  <c r="H1051" i="1" s="1"/>
  <c r="G1050" i="1"/>
  <c r="H1050" i="1" s="1"/>
  <c r="G1049" i="1"/>
  <c r="H1049" i="1" s="1"/>
  <c r="G1048" i="1"/>
  <c r="H1048" i="1" s="1"/>
  <c r="G975" i="1"/>
  <c r="H975" i="1" s="1"/>
  <c r="G974" i="1"/>
  <c r="H974" i="1" s="1"/>
  <c r="G973" i="1"/>
  <c r="H973" i="1" s="1"/>
  <c r="G972" i="1"/>
  <c r="H972" i="1" s="1"/>
  <c r="G971" i="1"/>
  <c r="H971" i="1" s="1"/>
  <c r="G970" i="1"/>
  <c r="H970" i="1" s="1"/>
  <c r="G969" i="1"/>
  <c r="H969" i="1" s="1"/>
  <c r="G968" i="1"/>
  <c r="H968" i="1" s="1"/>
  <c r="G967" i="1"/>
  <c r="H967" i="1" s="1"/>
  <c r="G966" i="1"/>
  <c r="H966" i="1" s="1"/>
  <c r="G965" i="1"/>
  <c r="H965" i="1" s="1"/>
  <c r="G964" i="1"/>
  <c r="H964" i="1" s="1"/>
  <c r="G891" i="1"/>
  <c r="H891" i="1" s="1"/>
  <c r="G890" i="1"/>
  <c r="H890" i="1" s="1"/>
  <c r="G889" i="1"/>
  <c r="H889" i="1" s="1"/>
  <c r="G888" i="1"/>
  <c r="H888" i="1" s="1"/>
  <c r="G887" i="1"/>
  <c r="H887" i="1" s="1"/>
  <c r="G886" i="1"/>
  <c r="H886" i="1" s="1"/>
  <c r="G885" i="1"/>
  <c r="H885" i="1" s="1"/>
  <c r="G884" i="1"/>
  <c r="H884" i="1" s="1"/>
  <c r="G883" i="1"/>
  <c r="H883" i="1" s="1"/>
  <c r="G882" i="1"/>
  <c r="H882" i="1" s="1"/>
  <c r="G881" i="1"/>
  <c r="H881" i="1" s="1"/>
  <c r="G880" i="1"/>
  <c r="H880" i="1" s="1"/>
  <c r="G1323" i="1"/>
  <c r="H1323" i="1" s="1"/>
  <c r="G1322" i="1"/>
  <c r="H1322" i="1" s="1"/>
  <c r="G1321" i="1"/>
  <c r="H1321" i="1" s="1"/>
  <c r="G1320" i="1"/>
  <c r="H1320" i="1" s="1"/>
  <c r="G1319" i="1"/>
  <c r="H1319" i="1" s="1"/>
  <c r="G1318" i="1"/>
  <c r="H1318" i="1" s="1"/>
  <c r="G1317" i="1"/>
  <c r="H1317" i="1" s="1"/>
  <c r="G1316" i="1"/>
  <c r="H1316" i="1" s="1"/>
  <c r="G1315" i="1"/>
  <c r="H1315" i="1" s="1"/>
  <c r="G1314" i="1"/>
  <c r="H1314" i="1" s="1"/>
  <c r="G1313" i="1"/>
  <c r="H1313" i="1" s="1"/>
  <c r="G1312" i="1"/>
  <c r="H1312" i="1" s="1"/>
  <c r="G807" i="1"/>
  <c r="H807" i="1" s="1"/>
  <c r="G806" i="1"/>
  <c r="H806" i="1" s="1"/>
  <c r="G805" i="1"/>
  <c r="H805" i="1" s="1"/>
  <c r="G804" i="1"/>
  <c r="H804" i="1" s="1"/>
  <c r="G803" i="1"/>
  <c r="H803" i="1" s="1"/>
  <c r="G802" i="1"/>
  <c r="H802" i="1" s="1"/>
  <c r="G801" i="1"/>
  <c r="H801" i="1" s="1"/>
  <c r="G800" i="1"/>
  <c r="H800" i="1" s="1"/>
  <c r="G799" i="1"/>
  <c r="H799" i="1" s="1"/>
  <c r="G798" i="1"/>
  <c r="H798" i="1" s="1"/>
  <c r="G797" i="1"/>
  <c r="H797" i="1" s="1"/>
  <c r="G796" i="1"/>
  <c r="H796" i="1" s="1"/>
  <c r="G723" i="1"/>
  <c r="H723" i="1" s="1"/>
  <c r="G722" i="1"/>
  <c r="H722" i="1" s="1"/>
  <c r="G721" i="1"/>
  <c r="H721" i="1" s="1"/>
  <c r="G720" i="1"/>
  <c r="H720" i="1" s="1"/>
  <c r="G719" i="1"/>
  <c r="H719" i="1" s="1"/>
  <c r="G718" i="1"/>
  <c r="H718" i="1" s="1"/>
  <c r="G717" i="1"/>
  <c r="H717" i="1" s="1"/>
  <c r="G716" i="1"/>
  <c r="H716" i="1" s="1"/>
  <c r="G715" i="1"/>
  <c r="H715" i="1" s="1"/>
  <c r="G714" i="1"/>
  <c r="H714" i="1" s="1"/>
  <c r="G713" i="1"/>
  <c r="H713" i="1" s="1"/>
  <c r="G712" i="1"/>
  <c r="H712" i="1" s="1"/>
  <c r="G1215" i="1"/>
  <c r="H1215" i="1" s="1"/>
  <c r="G1214" i="1"/>
  <c r="H1214" i="1" s="1"/>
  <c r="G1213" i="1"/>
  <c r="H1213" i="1" s="1"/>
  <c r="G1212" i="1"/>
  <c r="H1212" i="1" s="1"/>
  <c r="G1211" i="1"/>
  <c r="H1211" i="1" s="1"/>
  <c r="G1210" i="1"/>
  <c r="H1210" i="1" s="1"/>
  <c r="G1209" i="1"/>
  <c r="H1209" i="1" s="1"/>
  <c r="G1208" i="1"/>
  <c r="H1208" i="1" s="1"/>
  <c r="G1207" i="1"/>
  <c r="H1207" i="1" s="1"/>
  <c r="G1206" i="1"/>
  <c r="H1206" i="1" s="1"/>
  <c r="G1205" i="1"/>
  <c r="H1205" i="1" s="1"/>
  <c r="G1204" i="1"/>
  <c r="H1204" i="1" s="1"/>
  <c r="G1131" i="1"/>
  <c r="H1131" i="1" s="1"/>
  <c r="G1130" i="1"/>
  <c r="H1130" i="1" s="1"/>
  <c r="G1129" i="1"/>
  <c r="H1129" i="1" s="1"/>
  <c r="G1128" i="1"/>
  <c r="H1128" i="1" s="1"/>
  <c r="G1127" i="1"/>
  <c r="H1127" i="1" s="1"/>
  <c r="G1126" i="1"/>
  <c r="H1126" i="1" s="1"/>
  <c r="G1125" i="1"/>
  <c r="H1125" i="1" s="1"/>
  <c r="G1124" i="1"/>
  <c r="H1124" i="1" s="1"/>
  <c r="G1123" i="1"/>
  <c r="H1123" i="1" s="1"/>
  <c r="G1122" i="1"/>
  <c r="H1122" i="1" s="1"/>
  <c r="G1121" i="1"/>
  <c r="H1121" i="1" s="1"/>
  <c r="G1120" i="1"/>
  <c r="H1120" i="1" s="1"/>
  <c r="G1047" i="1"/>
  <c r="H1047" i="1" s="1"/>
  <c r="G1046" i="1"/>
  <c r="H1046" i="1" s="1"/>
  <c r="G1045" i="1"/>
  <c r="H1045" i="1" s="1"/>
  <c r="G1044" i="1"/>
  <c r="H1044" i="1" s="1"/>
  <c r="G1043" i="1"/>
  <c r="H1043" i="1" s="1"/>
  <c r="G1042" i="1"/>
  <c r="H1042" i="1" s="1"/>
  <c r="G1041" i="1"/>
  <c r="H1041" i="1" s="1"/>
  <c r="G1040" i="1"/>
  <c r="H1040" i="1" s="1"/>
  <c r="G1039" i="1"/>
  <c r="H1039" i="1" s="1"/>
  <c r="G1038" i="1"/>
  <c r="H1038" i="1" s="1"/>
  <c r="G1037" i="1"/>
  <c r="H1037" i="1" s="1"/>
  <c r="G1036" i="1"/>
  <c r="H1036" i="1" s="1"/>
  <c r="G963" i="1"/>
  <c r="H963" i="1" s="1"/>
  <c r="G962" i="1"/>
  <c r="H962" i="1" s="1"/>
  <c r="G961" i="1"/>
  <c r="H961" i="1" s="1"/>
  <c r="G960" i="1"/>
  <c r="H960" i="1" s="1"/>
  <c r="G959" i="1"/>
  <c r="H959" i="1" s="1"/>
  <c r="G958" i="1"/>
  <c r="H958" i="1" s="1"/>
  <c r="G957" i="1"/>
  <c r="H957" i="1" s="1"/>
  <c r="G956" i="1"/>
  <c r="H956" i="1" s="1"/>
  <c r="G955" i="1"/>
  <c r="H955" i="1" s="1"/>
  <c r="G954" i="1"/>
  <c r="H954" i="1" s="1"/>
  <c r="G953" i="1"/>
  <c r="H953" i="1" s="1"/>
  <c r="G952" i="1"/>
  <c r="H952" i="1" s="1"/>
  <c r="G879" i="1"/>
  <c r="H879" i="1" s="1"/>
  <c r="G878" i="1"/>
  <c r="H878" i="1" s="1"/>
  <c r="G877" i="1"/>
  <c r="H877" i="1" s="1"/>
  <c r="G876" i="1"/>
  <c r="H876" i="1" s="1"/>
  <c r="G875" i="1"/>
  <c r="H875" i="1" s="1"/>
  <c r="G874" i="1"/>
  <c r="H874" i="1" s="1"/>
  <c r="G873" i="1"/>
  <c r="H873" i="1" s="1"/>
  <c r="G872" i="1"/>
  <c r="H872" i="1" s="1"/>
  <c r="G871" i="1"/>
  <c r="H871" i="1" s="1"/>
  <c r="G870" i="1"/>
  <c r="H870" i="1" s="1"/>
  <c r="G869" i="1"/>
  <c r="H869" i="1" s="1"/>
  <c r="G868" i="1"/>
  <c r="H868" i="1" s="1"/>
  <c r="G1311" i="1"/>
  <c r="H1311" i="1" s="1"/>
  <c r="G1310" i="1"/>
  <c r="H1310" i="1" s="1"/>
  <c r="G1309" i="1"/>
  <c r="H1309" i="1" s="1"/>
  <c r="G1308" i="1"/>
  <c r="H1308" i="1" s="1"/>
  <c r="G1307" i="1"/>
  <c r="H1307" i="1" s="1"/>
  <c r="G1306" i="1"/>
  <c r="H1306" i="1" s="1"/>
  <c r="G1305" i="1"/>
  <c r="H1305" i="1" s="1"/>
  <c r="G1304" i="1"/>
  <c r="H1304" i="1" s="1"/>
  <c r="G1303" i="1"/>
  <c r="H1303" i="1" s="1"/>
  <c r="G1302" i="1"/>
  <c r="H1302" i="1" s="1"/>
  <c r="G1301" i="1"/>
  <c r="H1301" i="1" s="1"/>
  <c r="G1300" i="1"/>
  <c r="H1300" i="1" s="1"/>
  <c r="G795" i="1"/>
  <c r="H795" i="1" s="1"/>
  <c r="G794" i="1"/>
  <c r="H794" i="1" s="1"/>
  <c r="G793" i="1"/>
  <c r="H793" i="1" s="1"/>
  <c r="G792" i="1"/>
  <c r="H792" i="1" s="1"/>
  <c r="G791" i="1"/>
  <c r="H791" i="1" s="1"/>
  <c r="G790" i="1"/>
  <c r="H790" i="1" s="1"/>
  <c r="G789" i="1"/>
  <c r="H789" i="1" s="1"/>
  <c r="G788" i="1"/>
  <c r="H788" i="1" s="1"/>
  <c r="G787" i="1"/>
  <c r="H787" i="1" s="1"/>
  <c r="G786" i="1"/>
  <c r="H786" i="1" s="1"/>
  <c r="G785" i="1"/>
  <c r="H785" i="1" s="1"/>
  <c r="G784" i="1"/>
  <c r="H784" i="1" s="1"/>
  <c r="G711" i="1"/>
  <c r="H711" i="1" s="1"/>
  <c r="G710" i="1"/>
  <c r="H710" i="1" s="1"/>
  <c r="G709" i="1"/>
  <c r="H709" i="1" s="1"/>
  <c r="G708" i="1"/>
  <c r="H708" i="1" s="1"/>
  <c r="G707" i="1"/>
  <c r="H707" i="1" s="1"/>
  <c r="G706" i="1"/>
  <c r="H706" i="1" s="1"/>
  <c r="G705" i="1"/>
  <c r="H705" i="1" s="1"/>
  <c r="G704" i="1"/>
  <c r="H704" i="1" s="1"/>
  <c r="G703" i="1"/>
  <c r="H703" i="1" s="1"/>
  <c r="G702" i="1"/>
  <c r="H702" i="1" s="1"/>
  <c r="G701" i="1"/>
  <c r="H701" i="1" s="1"/>
  <c r="G700" i="1"/>
  <c r="H700" i="1" s="1"/>
  <c r="G1203" i="1"/>
  <c r="H1203" i="1" s="1"/>
  <c r="G1202" i="1"/>
  <c r="H1202" i="1" s="1"/>
  <c r="G1201" i="1"/>
  <c r="H1201" i="1" s="1"/>
  <c r="G1200" i="1"/>
  <c r="H1200" i="1" s="1"/>
  <c r="G1199" i="1"/>
  <c r="H1199" i="1" s="1"/>
  <c r="G1198" i="1"/>
  <c r="H1198" i="1" s="1"/>
  <c r="G1197" i="1"/>
  <c r="H1197" i="1" s="1"/>
  <c r="G1196" i="1"/>
  <c r="H1196" i="1" s="1"/>
  <c r="G1195" i="1"/>
  <c r="H1195" i="1" s="1"/>
  <c r="G1194" i="1"/>
  <c r="H1194" i="1" s="1"/>
  <c r="G1193" i="1"/>
  <c r="H1193" i="1" s="1"/>
  <c r="G1192" i="1"/>
  <c r="H1192" i="1" s="1"/>
  <c r="G1119" i="1"/>
  <c r="H1119" i="1" s="1"/>
  <c r="G1118" i="1"/>
  <c r="H1118" i="1" s="1"/>
  <c r="G1117" i="1"/>
  <c r="H1117" i="1" s="1"/>
  <c r="G1116" i="1"/>
  <c r="H1116" i="1" s="1"/>
  <c r="G1115" i="1"/>
  <c r="H1115" i="1" s="1"/>
  <c r="G1114" i="1"/>
  <c r="H1114" i="1" s="1"/>
  <c r="G1113" i="1"/>
  <c r="H1113" i="1" s="1"/>
  <c r="G1112" i="1"/>
  <c r="H1112" i="1" s="1"/>
  <c r="G1111" i="1"/>
  <c r="H1111" i="1" s="1"/>
  <c r="G1110" i="1"/>
  <c r="H1110" i="1" s="1"/>
  <c r="G1109" i="1"/>
  <c r="H1109" i="1" s="1"/>
  <c r="G1108" i="1"/>
  <c r="H1108" i="1" s="1"/>
  <c r="G1035" i="1"/>
  <c r="H1035" i="1" s="1"/>
  <c r="G1034" i="1"/>
  <c r="H1034" i="1" s="1"/>
  <c r="G1033" i="1"/>
  <c r="H1033" i="1" s="1"/>
  <c r="G1032" i="1"/>
  <c r="H1032" i="1" s="1"/>
  <c r="G1031" i="1"/>
  <c r="H1031" i="1" s="1"/>
  <c r="G1030" i="1"/>
  <c r="H1030" i="1" s="1"/>
  <c r="G1029" i="1"/>
  <c r="H1029" i="1" s="1"/>
  <c r="G1028" i="1"/>
  <c r="H1028" i="1" s="1"/>
  <c r="G1027" i="1"/>
  <c r="H1027" i="1" s="1"/>
  <c r="G1026" i="1"/>
  <c r="H1026" i="1" s="1"/>
  <c r="G1025" i="1"/>
  <c r="H1025" i="1" s="1"/>
  <c r="G1024" i="1"/>
  <c r="H1024" i="1" s="1"/>
  <c r="G951" i="1"/>
  <c r="H951" i="1" s="1"/>
  <c r="G950" i="1"/>
  <c r="H950" i="1" s="1"/>
  <c r="G949" i="1"/>
  <c r="H949" i="1" s="1"/>
  <c r="G948" i="1"/>
  <c r="H948" i="1" s="1"/>
  <c r="G947" i="1"/>
  <c r="H947" i="1" s="1"/>
  <c r="G946" i="1"/>
  <c r="H946" i="1" s="1"/>
  <c r="G945" i="1"/>
  <c r="H945" i="1" s="1"/>
  <c r="G944" i="1"/>
  <c r="H944" i="1" s="1"/>
  <c r="G943" i="1"/>
  <c r="H943" i="1" s="1"/>
  <c r="G942" i="1"/>
  <c r="H942" i="1" s="1"/>
  <c r="G941" i="1"/>
  <c r="H941" i="1" s="1"/>
  <c r="G940" i="1"/>
  <c r="H940" i="1" s="1"/>
  <c r="G867" i="1"/>
  <c r="H867" i="1" s="1"/>
  <c r="G866" i="1"/>
  <c r="H866" i="1" s="1"/>
  <c r="G865" i="1"/>
  <c r="H865" i="1" s="1"/>
  <c r="G864" i="1"/>
  <c r="H864" i="1" s="1"/>
  <c r="G863" i="1"/>
  <c r="H863" i="1" s="1"/>
  <c r="G862" i="1"/>
  <c r="H862" i="1" s="1"/>
  <c r="G861" i="1"/>
  <c r="H861" i="1" s="1"/>
  <c r="G860" i="1"/>
  <c r="H860" i="1" s="1"/>
  <c r="G859" i="1"/>
  <c r="H859" i="1" s="1"/>
  <c r="G858" i="1"/>
  <c r="H858" i="1" s="1"/>
  <c r="G857" i="1"/>
  <c r="H857" i="1" s="1"/>
  <c r="G856" i="1"/>
  <c r="H856" i="1" s="1"/>
  <c r="G1299" i="1"/>
  <c r="H1299" i="1" s="1"/>
  <c r="G1298" i="1"/>
  <c r="H1298" i="1" s="1"/>
  <c r="G1297" i="1"/>
  <c r="H1297" i="1" s="1"/>
  <c r="G1296" i="1"/>
  <c r="H1296" i="1" s="1"/>
  <c r="G1295" i="1"/>
  <c r="H1295" i="1" s="1"/>
  <c r="G1294" i="1"/>
  <c r="H1294" i="1" s="1"/>
  <c r="G1293" i="1"/>
  <c r="H1293" i="1" s="1"/>
  <c r="G1292" i="1"/>
  <c r="H1292" i="1" s="1"/>
  <c r="G1291" i="1"/>
  <c r="H1291" i="1" s="1"/>
  <c r="G1290" i="1"/>
  <c r="H1290" i="1" s="1"/>
  <c r="G1289" i="1"/>
  <c r="H1289" i="1" s="1"/>
  <c r="G1288" i="1"/>
  <c r="H1288" i="1" s="1"/>
  <c r="G783" i="1"/>
  <c r="H783" i="1" s="1"/>
  <c r="G782" i="1"/>
  <c r="H782" i="1" s="1"/>
  <c r="G781" i="1"/>
  <c r="H781" i="1" s="1"/>
  <c r="G780" i="1"/>
  <c r="H780" i="1" s="1"/>
  <c r="G779" i="1"/>
  <c r="H779" i="1" s="1"/>
  <c r="G778" i="1"/>
  <c r="H778" i="1" s="1"/>
  <c r="G777" i="1"/>
  <c r="H777" i="1" s="1"/>
  <c r="G776" i="1"/>
  <c r="H776" i="1" s="1"/>
  <c r="G775" i="1"/>
  <c r="H775" i="1" s="1"/>
  <c r="G774" i="1"/>
  <c r="H774" i="1" s="1"/>
  <c r="G773" i="1"/>
  <c r="H773" i="1" s="1"/>
  <c r="G772" i="1"/>
  <c r="H772" i="1" s="1"/>
  <c r="G699" i="1"/>
  <c r="G698" i="1"/>
  <c r="G697" i="1"/>
  <c r="G696" i="1"/>
  <c r="G695" i="1"/>
  <c r="G694" i="1"/>
  <c r="G693" i="1"/>
  <c r="G692" i="1"/>
  <c r="G691" i="1"/>
  <c r="G690" i="1"/>
  <c r="G689" i="1"/>
  <c r="G688" i="1"/>
  <c r="G1191" i="1"/>
  <c r="G1190" i="1"/>
  <c r="G1189" i="1"/>
  <c r="G1188" i="1"/>
  <c r="G1187" i="1"/>
  <c r="G1186" i="1"/>
  <c r="G1185" i="1"/>
  <c r="G1184" i="1"/>
  <c r="G1183" i="1"/>
  <c r="G1182" i="1"/>
  <c r="G1181" i="1"/>
  <c r="G1180" i="1"/>
  <c r="G1107" i="1"/>
  <c r="G1106" i="1"/>
  <c r="G1105" i="1"/>
  <c r="G1104" i="1"/>
  <c r="G1103" i="1"/>
  <c r="G1102" i="1"/>
  <c r="G1101" i="1"/>
  <c r="G1100" i="1"/>
  <c r="G1099" i="1"/>
  <c r="G1098" i="1"/>
  <c r="G1097" i="1"/>
  <c r="G1096" i="1"/>
  <c r="G1023" i="1"/>
  <c r="G1022" i="1"/>
  <c r="G1021" i="1"/>
  <c r="G1020" i="1"/>
  <c r="G1019" i="1"/>
  <c r="G1018" i="1"/>
  <c r="G1017" i="1"/>
  <c r="G1016" i="1"/>
  <c r="G1015" i="1"/>
  <c r="G1014" i="1"/>
  <c r="G1013" i="1"/>
  <c r="G1012" i="1"/>
  <c r="G939" i="1"/>
  <c r="G938" i="1"/>
  <c r="G937" i="1"/>
  <c r="G936" i="1"/>
  <c r="G935" i="1"/>
  <c r="G934" i="1"/>
  <c r="G933" i="1"/>
  <c r="G932" i="1"/>
  <c r="G931" i="1"/>
  <c r="G930" i="1"/>
  <c r="G929" i="1"/>
  <c r="G928" i="1"/>
  <c r="G855" i="1"/>
  <c r="G854" i="1"/>
  <c r="G853" i="1"/>
  <c r="G852" i="1"/>
  <c r="G851" i="1"/>
  <c r="G850" i="1"/>
  <c r="G849" i="1"/>
  <c r="G848" i="1"/>
  <c r="G847" i="1"/>
  <c r="G846" i="1"/>
  <c r="G845" i="1"/>
  <c r="G844" i="1"/>
  <c r="G1287" i="1"/>
  <c r="G1286" i="1"/>
  <c r="G1285" i="1"/>
  <c r="G1284" i="1"/>
  <c r="G1283" i="1"/>
  <c r="G1282" i="1"/>
  <c r="G1281" i="1"/>
  <c r="G1280" i="1"/>
  <c r="G1279" i="1"/>
  <c r="G1278" i="1"/>
  <c r="G1277" i="1"/>
  <c r="G1276" i="1"/>
  <c r="G771" i="1"/>
  <c r="G770" i="1"/>
  <c r="G769" i="1"/>
  <c r="G768" i="1"/>
  <c r="G767" i="1"/>
  <c r="G766" i="1"/>
  <c r="G765" i="1"/>
  <c r="G764" i="1"/>
  <c r="G763" i="1"/>
  <c r="G762" i="1"/>
  <c r="G761" i="1"/>
  <c r="G760" i="1"/>
  <c r="G687" i="1"/>
  <c r="H687" i="1" s="1"/>
  <c r="G686" i="1"/>
  <c r="H686" i="1" s="1"/>
  <c r="G685" i="1"/>
  <c r="H685" i="1" s="1"/>
  <c r="G684" i="1"/>
  <c r="H684" i="1" s="1"/>
  <c r="G683" i="1"/>
  <c r="H683" i="1" s="1"/>
  <c r="G682" i="1"/>
  <c r="H682" i="1" s="1"/>
  <c r="G681" i="1"/>
  <c r="H681" i="1" s="1"/>
  <c r="G680" i="1"/>
  <c r="H680" i="1" s="1"/>
  <c r="G679" i="1"/>
  <c r="H679" i="1" s="1"/>
  <c r="G678" i="1"/>
  <c r="H678" i="1" s="1"/>
  <c r="G677" i="1"/>
  <c r="H677" i="1" s="1"/>
  <c r="G676" i="1"/>
  <c r="H676" i="1" s="1"/>
  <c r="G1179" i="1"/>
  <c r="H1179" i="1" s="1"/>
  <c r="G1178" i="1"/>
  <c r="H1178" i="1" s="1"/>
  <c r="G1177" i="1"/>
  <c r="H1177" i="1" s="1"/>
  <c r="G1176" i="1"/>
  <c r="H1176" i="1" s="1"/>
  <c r="G1175" i="1"/>
  <c r="H1175" i="1" s="1"/>
  <c r="G1174" i="1"/>
  <c r="H1174" i="1" s="1"/>
  <c r="G1173" i="1"/>
  <c r="H1173" i="1" s="1"/>
  <c r="G1172" i="1"/>
  <c r="H1172" i="1" s="1"/>
  <c r="G1171" i="1"/>
  <c r="H1171" i="1" s="1"/>
  <c r="G1170" i="1"/>
  <c r="H1170" i="1" s="1"/>
  <c r="G1169" i="1"/>
  <c r="H1169" i="1" s="1"/>
  <c r="G1168" i="1"/>
  <c r="H1168" i="1" s="1"/>
  <c r="G1095" i="1"/>
  <c r="H1095" i="1" s="1"/>
  <c r="G1094" i="1"/>
  <c r="H1094" i="1" s="1"/>
  <c r="G1093" i="1"/>
  <c r="H1093" i="1" s="1"/>
  <c r="G1092" i="1"/>
  <c r="H1092" i="1" s="1"/>
  <c r="G1091" i="1"/>
  <c r="H1091" i="1" s="1"/>
  <c r="G1090" i="1"/>
  <c r="H1090" i="1" s="1"/>
  <c r="G1089" i="1"/>
  <c r="H1089" i="1" s="1"/>
  <c r="G1088" i="1"/>
  <c r="H1088" i="1" s="1"/>
  <c r="G1087" i="1"/>
  <c r="H1087" i="1" s="1"/>
  <c r="G1086" i="1"/>
  <c r="H1086" i="1" s="1"/>
  <c r="G1085" i="1"/>
  <c r="H1085" i="1" s="1"/>
  <c r="G1084" i="1"/>
  <c r="H1084" i="1" s="1"/>
  <c r="G1011" i="1"/>
  <c r="H1011" i="1" s="1"/>
  <c r="G1010" i="1"/>
  <c r="H1010" i="1" s="1"/>
  <c r="G1009" i="1"/>
  <c r="H1009" i="1" s="1"/>
  <c r="G1008" i="1"/>
  <c r="H1008" i="1" s="1"/>
  <c r="G1007" i="1"/>
  <c r="H1007" i="1" s="1"/>
  <c r="G1006" i="1"/>
  <c r="H1006" i="1" s="1"/>
  <c r="G1005" i="1"/>
  <c r="H1005" i="1" s="1"/>
  <c r="G1004" i="1"/>
  <c r="H1004" i="1" s="1"/>
  <c r="G1003" i="1"/>
  <c r="H1003" i="1" s="1"/>
  <c r="G1002" i="1"/>
  <c r="H1002" i="1" s="1"/>
  <c r="G1001" i="1"/>
  <c r="H1001" i="1" s="1"/>
  <c r="G1000" i="1"/>
  <c r="H1000" i="1" s="1"/>
  <c r="G927" i="1"/>
  <c r="H927" i="1" s="1"/>
  <c r="G926" i="1"/>
  <c r="H926" i="1" s="1"/>
  <c r="G925" i="1"/>
  <c r="H925" i="1" s="1"/>
  <c r="G924" i="1"/>
  <c r="H924" i="1" s="1"/>
  <c r="G923" i="1"/>
  <c r="H923" i="1" s="1"/>
  <c r="G922" i="1"/>
  <c r="H922" i="1" s="1"/>
  <c r="G921" i="1"/>
  <c r="H921" i="1" s="1"/>
  <c r="G920" i="1"/>
  <c r="H920" i="1" s="1"/>
  <c r="G919" i="1"/>
  <c r="H919" i="1" s="1"/>
  <c r="G918" i="1"/>
  <c r="H918" i="1" s="1"/>
  <c r="G917" i="1"/>
  <c r="H917" i="1" s="1"/>
  <c r="G916" i="1"/>
  <c r="H916" i="1" s="1"/>
  <c r="G843" i="1"/>
  <c r="H843" i="1" s="1"/>
  <c r="G842" i="1"/>
  <c r="H842" i="1" s="1"/>
  <c r="G841" i="1"/>
  <c r="H841" i="1" s="1"/>
  <c r="G840" i="1"/>
  <c r="H840" i="1" s="1"/>
  <c r="G839" i="1"/>
  <c r="H839" i="1" s="1"/>
  <c r="G838" i="1"/>
  <c r="H838" i="1" s="1"/>
  <c r="G837" i="1"/>
  <c r="H837" i="1" s="1"/>
  <c r="G836" i="1"/>
  <c r="H836" i="1" s="1"/>
  <c r="G835" i="1"/>
  <c r="H835" i="1" s="1"/>
  <c r="G834" i="1"/>
  <c r="H834" i="1" s="1"/>
  <c r="G833" i="1"/>
  <c r="H833" i="1" s="1"/>
  <c r="G832" i="1"/>
  <c r="H832" i="1" s="1"/>
  <c r="G1275" i="1"/>
  <c r="H1275" i="1" s="1"/>
  <c r="G1274" i="1"/>
  <c r="H1274" i="1" s="1"/>
  <c r="G1273" i="1"/>
  <c r="H1273" i="1" s="1"/>
  <c r="G1272" i="1"/>
  <c r="H1272" i="1" s="1"/>
  <c r="G1271" i="1"/>
  <c r="H1271" i="1" s="1"/>
  <c r="G1270" i="1"/>
  <c r="H1270" i="1" s="1"/>
  <c r="G1269" i="1"/>
  <c r="H1269" i="1" s="1"/>
  <c r="G1268" i="1"/>
  <c r="H1268" i="1" s="1"/>
  <c r="G1267" i="1"/>
  <c r="H1267" i="1" s="1"/>
  <c r="G1266" i="1"/>
  <c r="H1266" i="1" s="1"/>
  <c r="G1265" i="1"/>
  <c r="H1265" i="1" s="1"/>
  <c r="G1264" i="1"/>
  <c r="H1264" i="1" s="1"/>
  <c r="G759" i="1"/>
  <c r="H759" i="1" s="1"/>
  <c r="G758" i="1"/>
  <c r="H758" i="1" s="1"/>
  <c r="G757" i="1"/>
  <c r="H757" i="1" s="1"/>
  <c r="G756" i="1"/>
  <c r="H756" i="1" s="1"/>
  <c r="G755" i="1"/>
  <c r="H755" i="1" s="1"/>
  <c r="G754" i="1"/>
  <c r="H754" i="1" s="1"/>
  <c r="G753" i="1"/>
  <c r="H753" i="1" s="1"/>
  <c r="G752" i="1"/>
  <c r="H752" i="1" s="1"/>
  <c r="G751" i="1"/>
  <c r="H751" i="1" s="1"/>
  <c r="G750" i="1"/>
  <c r="H750" i="1" s="1"/>
  <c r="G749" i="1"/>
  <c r="H749" i="1" s="1"/>
  <c r="G748" i="1"/>
  <c r="H748" i="1" s="1"/>
  <c r="G3279" i="1"/>
  <c r="H3279" i="1" s="1"/>
  <c r="G3278" i="1"/>
  <c r="H3278" i="1" s="1"/>
  <c r="G3277" i="1"/>
  <c r="H3277" i="1" s="1"/>
  <c r="G3276" i="1"/>
  <c r="H3276" i="1" s="1"/>
  <c r="G3275" i="1"/>
  <c r="H3275" i="1" s="1"/>
  <c r="G3274" i="1"/>
  <c r="H3274" i="1" s="1"/>
  <c r="G3273" i="1"/>
  <c r="H3273" i="1" s="1"/>
  <c r="G3272" i="1"/>
  <c r="H3272" i="1" s="1"/>
  <c r="G3271" i="1"/>
  <c r="H3271" i="1" s="1"/>
  <c r="G3270" i="1"/>
  <c r="H3270" i="1" s="1"/>
  <c r="G3269" i="1"/>
  <c r="H3269" i="1" s="1"/>
  <c r="G3268" i="1"/>
  <c r="H3268" i="1" s="1"/>
  <c r="G3183" i="1"/>
  <c r="H3183" i="1" s="1"/>
  <c r="G3182" i="1"/>
  <c r="H3182" i="1" s="1"/>
  <c r="G3181" i="1"/>
  <c r="H3181" i="1" s="1"/>
  <c r="G3180" i="1"/>
  <c r="H3180" i="1" s="1"/>
  <c r="G3179" i="1"/>
  <c r="H3179" i="1" s="1"/>
  <c r="G3178" i="1"/>
  <c r="H3178" i="1" s="1"/>
  <c r="G3177" i="1"/>
  <c r="H3177" i="1" s="1"/>
  <c r="G3176" i="1"/>
  <c r="H3176" i="1" s="1"/>
  <c r="G3175" i="1"/>
  <c r="H3175" i="1" s="1"/>
  <c r="G3174" i="1"/>
  <c r="H3174" i="1" s="1"/>
  <c r="G3173" i="1"/>
  <c r="H3173" i="1" s="1"/>
  <c r="G3172" i="1"/>
  <c r="H3172" i="1" s="1"/>
  <c r="G3099" i="1"/>
  <c r="H3099" i="1" s="1"/>
  <c r="G3098" i="1"/>
  <c r="H3098" i="1" s="1"/>
  <c r="G3097" i="1"/>
  <c r="H3097" i="1" s="1"/>
  <c r="G3096" i="1"/>
  <c r="H3096" i="1" s="1"/>
  <c r="G3095" i="1"/>
  <c r="H3095" i="1" s="1"/>
  <c r="G3094" i="1"/>
  <c r="H3094" i="1" s="1"/>
  <c r="G3093" i="1"/>
  <c r="H3093" i="1" s="1"/>
  <c r="G3092" i="1"/>
  <c r="H3092" i="1" s="1"/>
  <c r="G3091" i="1"/>
  <c r="H3091" i="1" s="1"/>
  <c r="G3090" i="1"/>
  <c r="H3090" i="1" s="1"/>
  <c r="G3089" i="1"/>
  <c r="H3089" i="1" s="1"/>
  <c r="G3088" i="1"/>
  <c r="H3088" i="1" s="1"/>
  <c r="G3015" i="1"/>
  <c r="H3015" i="1" s="1"/>
  <c r="G3014" i="1"/>
  <c r="H3014" i="1" s="1"/>
  <c r="G3013" i="1"/>
  <c r="H3013" i="1" s="1"/>
  <c r="G3012" i="1"/>
  <c r="H3012" i="1" s="1"/>
  <c r="G3011" i="1"/>
  <c r="H3011" i="1" s="1"/>
  <c r="G3010" i="1"/>
  <c r="H3010" i="1" s="1"/>
  <c r="G3009" i="1"/>
  <c r="H3009" i="1" s="1"/>
  <c r="G3008" i="1"/>
  <c r="H3008" i="1" s="1"/>
  <c r="G3007" i="1"/>
  <c r="H3007" i="1" s="1"/>
  <c r="G3006" i="1"/>
  <c r="H3006" i="1" s="1"/>
  <c r="G3005" i="1"/>
  <c r="H3005" i="1" s="1"/>
  <c r="G3004" i="1"/>
  <c r="H3004" i="1" s="1"/>
  <c r="G2931" i="1"/>
  <c r="H2931" i="1" s="1"/>
  <c r="G2930" i="1"/>
  <c r="H2930" i="1" s="1"/>
  <c r="G2929" i="1"/>
  <c r="H2929" i="1" s="1"/>
  <c r="G2928" i="1"/>
  <c r="H2928" i="1" s="1"/>
  <c r="G2927" i="1"/>
  <c r="H2927" i="1" s="1"/>
  <c r="G2926" i="1"/>
  <c r="H2926" i="1" s="1"/>
  <c r="G2925" i="1"/>
  <c r="H2925" i="1" s="1"/>
  <c r="G2924" i="1"/>
  <c r="H2924" i="1" s="1"/>
  <c r="G2923" i="1"/>
  <c r="H2923" i="1" s="1"/>
  <c r="G2922" i="1"/>
  <c r="H2922" i="1" s="1"/>
  <c r="G2921" i="1"/>
  <c r="H2921" i="1" s="1"/>
  <c r="G2920" i="1"/>
  <c r="H2920" i="1" s="1"/>
  <c r="G3363" i="1"/>
  <c r="H3363" i="1" s="1"/>
  <c r="G3362" i="1"/>
  <c r="H3362" i="1" s="1"/>
  <c r="G3361" i="1"/>
  <c r="H3361" i="1" s="1"/>
  <c r="G3360" i="1"/>
  <c r="H3360" i="1" s="1"/>
  <c r="G3359" i="1"/>
  <c r="H3359" i="1" s="1"/>
  <c r="G3358" i="1"/>
  <c r="H3358" i="1" s="1"/>
  <c r="G3357" i="1"/>
  <c r="H3357" i="1" s="1"/>
  <c r="G3356" i="1"/>
  <c r="H3356" i="1" s="1"/>
  <c r="G3355" i="1"/>
  <c r="H3355" i="1" s="1"/>
  <c r="G3354" i="1"/>
  <c r="H3354" i="1" s="1"/>
  <c r="G3353" i="1"/>
  <c r="H3353" i="1" s="1"/>
  <c r="G3352" i="1"/>
  <c r="H3352" i="1" s="1"/>
  <c r="G2847" i="1"/>
  <c r="H2847" i="1" s="1"/>
  <c r="G2846" i="1"/>
  <c r="H2846" i="1" s="1"/>
  <c r="G2845" i="1"/>
  <c r="H2845" i="1" s="1"/>
  <c r="G2844" i="1"/>
  <c r="H2844" i="1" s="1"/>
  <c r="G2843" i="1"/>
  <c r="H2843" i="1" s="1"/>
  <c r="G2842" i="1"/>
  <c r="H2842" i="1" s="1"/>
  <c r="G2841" i="1"/>
  <c r="H2841" i="1" s="1"/>
  <c r="G2840" i="1"/>
  <c r="H2840" i="1" s="1"/>
  <c r="G2839" i="1"/>
  <c r="H2839" i="1" s="1"/>
  <c r="G2838" i="1"/>
  <c r="H2838" i="1" s="1"/>
  <c r="G2837" i="1"/>
  <c r="H2837" i="1" s="1"/>
  <c r="G2836" i="1"/>
  <c r="H2836" i="1" s="1"/>
  <c r="G2763" i="1"/>
  <c r="H2763" i="1" s="1"/>
  <c r="G2762" i="1"/>
  <c r="H2762" i="1" s="1"/>
  <c r="G2761" i="1"/>
  <c r="H2761" i="1" s="1"/>
  <c r="G2760" i="1"/>
  <c r="H2760" i="1" s="1"/>
  <c r="G2759" i="1"/>
  <c r="H2759" i="1" s="1"/>
  <c r="G2758" i="1"/>
  <c r="H2758" i="1" s="1"/>
  <c r="G2757" i="1"/>
  <c r="H2757" i="1" s="1"/>
  <c r="G2756" i="1"/>
  <c r="H2756" i="1" s="1"/>
  <c r="G2755" i="1"/>
  <c r="H2755" i="1" s="1"/>
  <c r="G2754" i="1"/>
  <c r="H2754" i="1" s="1"/>
  <c r="G2753" i="1"/>
  <c r="H2753" i="1" s="1"/>
  <c r="G2752" i="1"/>
  <c r="H2752" i="1" s="1"/>
  <c r="G3267" i="1"/>
  <c r="H3267" i="1" s="1"/>
  <c r="G3265" i="1"/>
  <c r="H3265" i="1" s="1"/>
  <c r="G3263" i="1"/>
  <c r="H3263" i="1" s="1"/>
  <c r="G3261" i="1"/>
  <c r="H3261" i="1" s="1"/>
  <c r="G3259" i="1"/>
  <c r="H3259" i="1" s="1"/>
  <c r="G3257" i="1"/>
  <c r="H3257" i="1" s="1"/>
  <c r="G3255" i="1"/>
  <c r="H3255" i="1" s="1"/>
  <c r="G3253" i="1"/>
  <c r="H3253" i="1" s="1"/>
  <c r="G3251" i="1"/>
  <c r="H3251" i="1" s="1"/>
  <c r="G3249" i="1"/>
  <c r="H3249" i="1" s="1"/>
  <c r="G3247" i="1"/>
  <c r="H3247" i="1" s="1"/>
  <c r="G3245" i="1"/>
  <c r="H3245" i="1" s="1"/>
  <c r="G3266" i="1"/>
  <c r="H3266" i="1" s="1"/>
  <c r="G3264" i="1"/>
  <c r="H3264" i="1" s="1"/>
  <c r="G3262" i="1"/>
  <c r="H3262" i="1" s="1"/>
  <c r="G3260" i="1"/>
  <c r="H3260" i="1" s="1"/>
  <c r="G3258" i="1"/>
  <c r="H3258" i="1" s="1"/>
  <c r="G3256" i="1"/>
  <c r="H3256" i="1" s="1"/>
  <c r="G3254" i="1"/>
  <c r="H3254" i="1" s="1"/>
  <c r="G3252" i="1"/>
  <c r="H3252" i="1" s="1"/>
  <c r="G3250" i="1"/>
  <c r="H3250" i="1" s="1"/>
  <c r="G3248" i="1"/>
  <c r="H3248" i="1" s="1"/>
  <c r="G3246" i="1"/>
  <c r="H3246" i="1" s="1"/>
  <c r="G3244" i="1"/>
  <c r="H3244" i="1" s="1"/>
  <c r="G3171" i="1"/>
  <c r="H3171" i="1" s="1"/>
  <c r="G3170" i="1"/>
  <c r="H3170" i="1" s="1"/>
  <c r="G3169" i="1"/>
  <c r="H3169" i="1" s="1"/>
  <c r="G3168" i="1"/>
  <c r="H3168" i="1" s="1"/>
  <c r="G3167" i="1"/>
  <c r="H3167" i="1" s="1"/>
  <c r="G3166" i="1"/>
  <c r="H3166" i="1" s="1"/>
  <c r="G3165" i="1"/>
  <c r="H3165" i="1" s="1"/>
  <c r="G3164" i="1"/>
  <c r="H3164" i="1" s="1"/>
  <c r="G3163" i="1"/>
  <c r="H3163" i="1" s="1"/>
  <c r="G3162" i="1"/>
  <c r="H3162" i="1" s="1"/>
  <c r="G3161" i="1"/>
  <c r="H3161" i="1" s="1"/>
  <c r="G3160" i="1"/>
  <c r="H3160" i="1" s="1"/>
  <c r="G3087" i="1"/>
  <c r="H3087" i="1" s="1"/>
  <c r="G3086" i="1"/>
  <c r="H3086" i="1" s="1"/>
  <c r="G3085" i="1"/>
  <c r="H3085" i="1" s="1"/>
  <c r="G3084" i="1"/>
  <c r="H3084" i="1" s="1"/>
  <c r="G3083" i="1"/>
  <c r="H3083" i="1" s="1"/>
  <c r="G3082" i="1"/>
  <c r="H3082" i="1" s="1"/>
  <c r="G3081" i="1"/>
  <c r="H3081" i="1" s="1"/>
  <c r="G3080" i="1"/>
  <c r="H3080" i="1" s="1"/>
  <c r="G3079" i="1"/>
  <c r="H3079" i="1" s="1"/>
  <c r="G3078" i="1"/>
  <c r="H3078" i="1" s="1"/>
  <c r="G3077" i="1"/>
  <c r="H3077" i="1" s="1"/>
  <c r="G3076" i="1"/>
  <c r="H3076" i="1" s="1"/>
  <c r="G3003" i="1"/>
  <c r="H3003" i="1" s="1"/>
  <c r="G3002" i="1"/>
  <c r="H3002" i="1" s="1"/>
  <c r="G3001" i="1"/>
  <c r="H3001" i="1" s="1"/>
  <c r="G3000" i="1"/>
  <c r="H3000" i="1" s="1"/>
  <c r="G2999" i="1"/>
  <c r="H2999" i="1" s="1"/>
  <c r="G2998" i="1"/>
  <c r="H2998" i="1" s="1"/>
  <c r="G2997" i="1"/>
  <c r="H2997" i="1" s="1"/>
  <c r="G2996" i="1"/>
  <c r="H2996" i="1" s="1"/>
  <c r="G2995" i="1"/>
  <c r="H2995" i="1" s="1"/>
  <c r="G2994" i="1"/>
  <c r="H2994" i="1" s="1"/>
  <c r="G2993" i="1"/>
  <c r="H2993" i="1" s="1"/>
  <c r="G2992" i="1"/>
  <c r="H2992" i="1" s="1"/>
  <c r="G2919" i="1"/>
  <c r="H2919" i="1" s="1"/>
  <c r="G2918" i="1"/>
  <c r="H2918" i="1" s="1"/>
  <c r="G2917" i="1"/>
  <c r="H2917" i="1" s="1"/>
  <c r="G2916" i="1"/>
  <c r="H2916" i="1" s="1"/>
  <c r="G2915" i="1"/>
  <c r="H2915" i="1" s="1"/>
  <c r="G2914" i="1"/>
  <c r="H2914" i="1" s="1"/>
  <c r="G2913" i="1"/>
  <c r="H2913" i="1" s="1"/>
  <c r="G2912" i="1"/>
  <c r="H2912" i="1" s="1"/>
  <c r="G2911" i="1"/>
  <c r="H2911" i="1" s="1"/>
  <c r="G2910" i="1"/>
  <c r="H2910" i="1" s="1"/>
  <c r="G2909" i="1"/>
  <c r="H2909" i="1" s="1"/>
  <c r="G2908" i="1"/>
  <c r="H2908" i="1" s="1"/>
  <c r="G3351" i="1"/>
  <c r="H3351" i="1" s="1"/>
  <c r="G3350" i="1"/>
  <c r="H3350" i="1" s="1"/>
  <c r="G3349" i="1"/>
  <c r="H3349" i="1" s="1"/>
  <c r="G3348" i="1"/>
  <c r="H3348" i="1" s="1"/>
  <c r="G3347" i="1"/>
  <c r="H3347" i="1" s="1"/>
  <c r="G3346" i="1"/>
  <c r="H3346" i="1" s="1"/>
  <c r="G3345" i="1"/>
  <c r="H3345" i="1" s="1"/>
  <c r="G3344" i="1"/>
  <c r="H3344" i="1" s="1"/>
  <c r="G3343" i="1"/>
  <c r="H3343" i="1" s="1"/>
  <c r="G3342" i="1"/>
  <c r="H3342" i="1" s="1"/>
  <c r="G3341" i="1"/>
  <c r="H3341" i="1" s="1"/>
  <c r="G3340" i="1"/>
  <c r="H3340" i="1" s="1"/>
  <c r="G2835" i="1"/>
  <c r="H2835" i="1" s="1"/>
  <c r="G2834" i="1"/>
  <c r="H2834" i="1" s="1"/>
  <c r="G2833" i="1"/>
  <c r="H2833" i="1" s="1"/>
  <c r="G2832" i="1"/>
  <c r="H2832" i="1" s="1"/>
  <c r="G2831" i="1"/>
  <c r="H2831" i="1" s="1"/>
  <c r="G2830" i="1"/>
  <c r="H2830" i="1" s="1"/>
  <c r="G2829" i="1"/>
  <c r="H2829" i="1" s="1"/>
  <c r="G2828" i="1"/>
  <c r="H2828" i="1" s="1"/>
  <c r="G2827" i="1"/>
  <c r="H2827" i="1" s="1"/>
  <c r="G2826" i="1"/>
  <c r="H2826" i="1" s="1"/>
  <c r="G2825" i="1"/>
  <c r="H2825" i="1" s="1"/>
  <c r="G2824" i="1"/>
  <c r="H2824" i="1" s="1"/>
  <c r="G2751" i="1"/>
  <c r="H2751" i="1" s="1"/>
  <c r="G2750" i="1"/>
  <c r="H2750" i="1" s="1"/>
  <c r="G2749" i="1"/>
  <c r="H2749" i="1" s="1"/>
  <c r="G2748" i="1"/>
  <c r="H2748" i="1" s="1"/>
  <c r="G2747" i="1"/>
  <c r="H2747" i="1" s="1"/>
  <c r="G2746" i="1"/>
  <c r="H2746" i="1" s="1"/>
  <c r="G2745" i="1"/>
  <c r="H2745" i="1" s="1"/>
  <c r="G2744" i="1"/>
  <c r="H2744" i="1" s="1"/>
  <c r="G2743" i="1"/>
  <c r="H2743" i="1" s="1"/>
  <c r="G2742" i="1"/>
  <c r="H2742" i="1" s="1"/>
  <c r="G2741" i="1"/>
  <c r="H2741" i="1" s="1"/>
  <c r="G2740" i="1"/>
  <c r="H2740" i="1" s="1"/>
  <c r="G3243" i="1"/>
  <c r="H3243" i="1" s="1"/>
  <c r="G3242" i="1"/>
  <c r="H3242" i="1" s="1"/>
  <c r="G3241" i="1"/>
  <c r="H3241" i="1" s="1"/>
  <c r="G3240" i="1"/>
  <c r="H3240" i="1" s="1"/>
  <c r="G3239" i="1"/>
  <c r="H3239" i="1" s="1"/>
  <c r="G3238" i="1"/>
  <c r="H3238" i="1" s="1"/>
  <c r="G3237" i="1"/>
  <c r="H3237" i="1" s="1"/>
  <c r="G3236" i="1"/>
  <c r="H3236" i="1" s="1"/>
  <c r="G3235" i="1"/>
  <c r="H3235" i="1" s="1"/>
  <c r="G3234" i="1"/>
  <c r="H3234" i="1" s="1"/>
  <c r="G3233" i="1"/>
  <c r="H3233" i="1" s="1"/>
  <c r="G3232" i="1"/>
  <c r="H3232" i="1" s="1"/>
  <c r="G3159" i="1"/>
  <c r="H3159" i="1" s="1"/>
  <c r="G3158" i="1"/>
  <c r="H3158" i="1" s="1"/>
  <c r="G3157" i="1"/>
  <c r="H3157" i="1" s="1"/>
  <c r="G3156" i="1"/>
  <c r="H3156" i="1" s="1"/>
  <c r="G3155" i="1"/>
  <c r="H3155" i="1" s="1"/>
  <c r="G3154" i="1"/>
  <c r="H3154" i="1" s="1"/>
  <c r="G3153" i="1"/>
  <c r="H3153" i="1" s="1"/>
  <c r="G3152" i="1"/>
  <c r="H3152" i="1" s="1"/>
  <c r="G3151" i="1"/>
  <c r="H3151" i="1" s="1"/>
  <c r="G3150" i="1"/>
  <c r="H3150" i="1" s="1"/>
  <c r="G3149" i="1"/>
  <c r="H3149" i="1" s="1"/>
  <c r="G3148" i="1"/>
  <c r="H3148" i="1" s="1"/>
  <c r="G3075" i="1"/>
  <c r="H3075" i="1" s="1"/>
  <c r="G3074" i="1"/>
  <c r="H3074" i="1" s="1"/>
  <c r="G3073" i="1"/>
  <c r="H3073" i="1" s="1"/>
  <c r="G3072" i="1"/>
  <c r="H3072" i="1" s="1"/>
  <c r="G3071" i="1"/>
  <c r="H3071" i="1" s="1"/>
  <c r="G3070" i="1"/>
  <c r="H3070" i="1" s="1"/>
  <c r="G3069" i="1"/>
  <c r="H3069" i="1" s="1"/>
  <c r="G3068" i="1"/>
  <c r="H3068" i="1" s="1"/>
  <c r="G3067" i="1"/>
  <c r="H3067" i="1" s="1"/>
  <c r="G3066" i="1"/>
  <c r="H3066" i="1" s="1"/>
  <c r="G3065" i="1"/>
  <c r="H3065" i="1" s="1"/>
  <c r="G3064" i="1"/>
  <c r="H3064" i="1" s="1"/>
  <c r="G2991" i="1"/>
  <c r="H2991" i="1" s="1"/>
  <c r="G2990" i="1"/>
  <c r="H2990" i="1" s="1"/>
  <c r="G2989" i="1"/>
  <c r="H2989" i="1" s="1"/>
  <c r="G2988" i="1"/>
  <c r="H2988" i="1" s="1"/>
  <c r="G2987" i="1"/>
  <c r="H2987" i="1" s="1"/>
  <c r="G2986" i="1"/>
  <c r="H2986" i="1" s="1"/>
  <c r="G2985" i="1"/>
  <c r="H2985" i="1" s="1"/>
  <c r="G2984" i="1"/>
  <c r="H2984" i="1" s="1"/>
  <c r="G2983" i="1"/>
  <c r="H2983" i="1" s="1"/>
  <c r="G2982" i="1"/>
  <c r="H2982" i="1" s="1"/>
  <c r="G2981" i="1"/>
  <c r="H2981" i="1" s="1"/>
  <c r="G2980" i="1"/>
  <c r="H2980" i="1" s="1"/>
  <c r="G2907" i="1"/>
  <c r="H2907" i="1" s="1"/>
  <c r="G2906" i="1"/>
  <c r="H2906" i="1" s="1"/>
  <c r="G2905" i="1"/>
  <c r="H2905" i="1" s="1"/>
  <c r="G2904" i="1"/>
  <c r="H2904" i="1" s="1"/>
  <c r="G2903" i="1"/>
  <c r="H2903" i="1" s="1"/>
  <c r="G2902" i="1"/>
  <c r="H2902" i="1" s="1"/>
  <c r="G2901" i="1"/>
  <c r="H2901" i="1" s="1"/>
  <c r="G2900" i="1"/>
  <c r="H2900" i="1" s="1"/>
  <c r="G2899" i="1"/>
  <c r="H2899" i="1" s="1"/>
  <c r="G2898" i="1"/>
  <c r="H2898" i="1" s="1"/>
  <c r="G2897" i="1"/>
  <c r="H2897" i="1" s="1"/>
  <c r="G2896" i="1"/>
  <c r="H2896" i="1" s="1"/>
  <c r="G3339" i="1"/>
  <c r="H3339" i="1" s="1"/>
  <c r="G3338" i="1"/>
  <c r="H3338" i="1" s="1"/>
  <c r="G3337" i="1"/>
  <c r="H3337" i="1" s="1"/>
  <c r="G3336" i="1"/>
  <c r="H3336" i="1" s="1"/>
  <c r="G3335" i="1"/>
  <c r="H3335" i="1" s="1"/>
  <c r="G3334" i="1"/>
  <c r="H3334" i="1" s="1"/>
  <c r="G3333" i="1"/>
  <c r="H3333" i="1" s="1"/>
  <c r="G3332" i="1"/>
  <c r="H3332" i="1" s="1"/>
  <c r="G3331" i="1"/>
  <c r="H3331" i="1" s="1"/>
  <c r="G3330" i="1"/>
  <c r="H3330" i="1" s="1"/>
  <c r="G3329" i="1"/>
  <c r="H3329" i="1" s="1"/>
  <c r="G3328" i="1"/>
  <c r="H3328" i="1" s="1"/>
  <c r="G2823" i="1"/>
  <c r="H2823" i="1" s="1"/>
  <c r="G2822" i="1"/>
  <c r="H2822" i="1" s="1"/>
  <c r="G2821" i="1"/>
  <c r="H2821" i="1" s="1"/>
  <c r="G2820" i="1"/>
  <c r="H2820" i="1" s="1"/>
  <c r="G2819" i="1"/>
  <c r="H2819" i="1" s="1"/>
  <c r="G2818" i="1"/>
  <c r="H2818" i="1" s="1"/>
  <c r="G2817" i="1"/>
  <c r="H2817" i="1" s="1"/>
  <c r="G2816" i="1"/>
  <c r="H2816" i="1" s="1"/>
  <c r="G2815" i="1"/>
  <c r="H2815" i="1" s="1"/>
  <c r="G2814" i="1"/>
  <c r="H2814" i="1" s="1"/>
  <c r="G2813" i="1"/>
  <c r="H2813" i="1" s="1"/>
  <c r="G2812" i="1"/>
  <c r="H2812" i="1" s="1"/>
  <c r="G2739" i="1"/>
  <c r="H2739" i="1" s="1"/>
  <c r="G2738" i="1"/>
  <c r="H2738" i="1" s="1"/>
  <c r="G2737" i="1"/>
  <c r="H2737" i="1" s="1"/>
  <c r="G2736" i="1"/>
  <c r="H2736" i="1" s="1"/>
  <c r="G2735" i="1"/>
  <c r="H2735" i="1" s="1"/>
  <c r="G2734" i="1"/>
  <c r="H2734" i="1" s="1"/>
  <c r="G2733" i="1"/>
  <c r="H2733" i="1" s="1"/>
  <c r="G2732" i="1"/>
  <c r="H2732" i="1" s="1"/>
  <c r="G2731" i="1"/>
  <c r="H2731" i="1" s="1"/>
  <c r="G2730" i="1"/>
  <c r="H2730" i="1" s="1"/>
  <c r="G2729" i="1"/>
  <c r="H2729" i="1" s="1"/>
  <c r="G2728" i="1"/>
  <c r="H2728" i="1" s="1"/>
  <c r="G3231" i="1"/>
  <c r="H3231" i="1" s="1"/>
  <c r="G3230" i="1"/>
  <c r="H3230" i="1" s="1"/>
  <c r="G3229" i="1"/>
  <c r="H3229" i="1" s="1"/>
  <c r="G3228" i="1"/>
  <c r="H3228" i="1" s="1"/>
  <c r="G3227" i="1"/>
  <c r="H3227" i="1" s="1"/>
  <c r="G3226" i="1"/>
  <c r="H3226" i="1" s="1"/>
  <c r="G3225" i="1"/>
  <c r="H3225" i="1" s="1"/>
  <c r="G3224" i="1"/>
  <c r="H3224" i="1" s="1"/>
  <c r="G3223" i="1"/>
  <c r="H3223" i="1" s="1"/>
  <c r="G3222" i="1"/>
  <c r="H3222" i="1" s="1"/>
  <c r="G3221" i="1"/>
  <c r="H3221" i="1" s="1"/>
  <c r="G3220" i="1"/>
  <c r="H3220" i="1" s="1"/>
  <c r="G3147" i="1"/>
  <c r="H3147" i="1" s="1"/>
  <c r="G3146" i="1"/>
  <c r="H3146" i="1" s="1"/>
  <c r="G3145" i="1"/>
  <c r="H3145" i="1" s="1"/>
  <c r="G3144" i="1"/>
  <c r="H3144" i="1" s="1"/>
  <c r="G3143" i="1"/>
  <c r="H3143" i="1" s="1"/>
  <c r="G3142" i="1"/>
  <c r="H3142" i="1" s="1"/>
  <c r="G3141" i="1"/>
  <c r="H3141" i="1" s="1"/>
  <c r="G3140" i="1"/>
  <c r="H3140" i="1" s="1"/>
  <c r="G3139" i="1"/>
  <c r="H3139" i="1" s="1"/>
  <c r="G3138" i="1"/>
  <c r="H3138" i="1" s="1"/>
  <c r="G3137" i="1"/>
  <c r="H3137" i="1" s="1"/>
  <c r="G3136" i="1"/>
  <c r="H3136" i="1" s="1"/>
  <c r="G3063" i="1"/>
  <c r="H3063" i="1" s="1"/>
  <c r="G3062" i="1"/>
  <c r="H3062" i="1" s="1"/>
  <c r="G3061" i="1"/>
  <c r="H3061" i="1" s="1"/>
  <c r="G3060" i="1"/>
  <c r="H3060" i="1" s="1"/>
  <c r="G3059" i="1"/>
  <c r="H3059" i="1" s="1"/>
  <c r="G3058" i="1"/>
  <c r="H3058" i="1" s="1"/>
  <c r="G3057" i="1"/>
  <c r="H3057" i="1" s="1"/>
  <c r="G3056" i="1"/>
  <c r="H3056" i="1" s="1"/>
  <c r="G3055" i="1"/>
  <c r="H3055" i="1" s="1"/>
  <c r="G3054" i="1"/>
  <c r="H3054" i="1" s="1"/>
  <c r="G3053" i="1"/>
  <c r="H3053" i="1" s="1"/>
  <c r="G3052" i="1"/>
  <c r="H3052" i="1" s="1"/>
  <c r="G2979" i="1"/>
  <c r="H2979" i="1" s="1"/>
  <c r="G2978" i="1"/>
  <c r="H2978" i="1" s="1"/>
  <c r="G2977" i="1"/>
  <c r="H2977" i="1" s="1"/>
  <c r="G2976" i="1"/>
  <c r="H2976" i="1" s="1"/>
  <c r="G2975" i="1"/>
  <c r="H2975" i="1" s="1"/>
  <c r="G2974" i="1"/>
  <c r="H2974" i="1" s="1"/>
  <c r="G2973" i="1"/>
  <c r="H2973" i="1" s="1"/>
  <c r="G2972" i="1"/>
  <c r="H2972" i="1" s="1"/>
  <c r="G2971" i="1"/>
  <c r="H2971" i="1" s="1"/>
  <c r="G2970" i="1"/>
  <c r="H2970" i="1" s="1"/>
  <c r="G2969" i="1"/>
  <c r="H2969" i="1" s="1"/>
  <c r="G2968" i="1"/>
  <c r="H2968" i="1" s="1"/>
  <c r="G2895" i="1"/>
  <c r="H2895" i="1" s="1"/>
  <c r="G2894" i="1"/>
  <c r="H2894" i="1" s="1"/>
  <c r="G2893" i="1"/>
  <c r="H2893" i="1" s="1"/>
  <c r="G2892" i="1"/>
  <c r="H2892" i="1" s="1"/>
  <c r="G2891" i="1"/>
  <c r="H2891" i="1" s="1"/>
  <c r="G2890" i="1"/>
  <c r="H2890" i="1" s="1"/>
  <c r="G2889" i="1"/>
  <c r="H2889" i="1" s="1"/>
  <c r="G2888" i="1"/>
  <c r="H2888" i="1" s="1"/>
  <c r="G2887" i="1"/>
  <c r="H2887" i="1" s="1"/>
  <c r="G2886" i="1"/>
  <c r="H2886" i="1" s="1"/>
  <c r="G2885" i="1"/>
  <c r="H2885" i="1" s="1"/>
  <c r="G2884" i="1"/>
  <c r="H2884" i="1" s="1"/>
  <c r="G3327" i="1"/>
  <c r="H3327" i="1" s="1"/>
  <c r="G3326" i="1"/>
  <c r="H3326" i="1" s="1"/>
  <c r="G3325" i="1"/>
  <c r="H3325" i="1" s="1"/>
  <c r="G3324" i="1"/>
  <c r="H3324" i="1" s="1"/>
  <c r="G3323" i="1"/>
  <c r="H3323" i="1" s="1"/>
  <c r="G3322" i="1"/>
  <c r="H3322" i="1" s="1"/>
  <c r="G3321" i="1"/>
  <c r="H3321" i="1" s="1"/>
  <c r="G3320" i="1"/>
  <c r="H3320" i="1" s="1"/>
  <c r="G3319" i="1"/>
  <c r="H3319" i="1" s="1"/>
  <c r="G3318" i="1"/>
  <c r="H3318" i="1" s="1"/>
  <c r="G3317" i="1"/>
  <c r="H3317" i="1" s="1"/>
  <c r="G3316" i="1"/>
  <c r="H3316" i="1" s="1"/>
  <c r="G2811" i="1"/>
  <c r="H2811" i="1" s="1"/>
  <c r="G2810" i="1"/>
  <c r="H2810" i="1" s="1"/>
  <c r="G2809" i="1"/>
  <c r="H2809" i="1" s="1"/>
  <c r="G2808" i="1"/>
  <c r="H2808" i="1" s="1"/>
  <c r="G2807" i="1"/>
  <c r="H2807" i="1" s="1"/>
  <c r="G2806" i="1"/>
  <c r="H2806" i="1" s="1"/>
  <c r="G2805" i="1"/>
  <c r="H2805" i="1" s="1"/>
  <c r="G2804" i="1"/>
  <c r="H2804" i="1" s="1"/>
  <c r="G2803" i="1"/>
  <c r="H2803" i="1" s="1"/>
  <c r="G2802" i="1"/>
  <c r="H2802" i="1" s="1"/>
  <c r="G2801" i="1"/>
  <c r="H2801" i="1" s="1"/>
  <c r="G2800" i="1"/>
  <c r="H2800" i="1" s="1"/>
  <c r="G2727" i="1"/>
  <c r="H2727" i="1" s="1"/>
  <c r="G2726" i="1"/>
  <c r="H2726" i="1" s="1"/>
  <c r="G2725" i="1"/>
  <c r="H2725" i="1" s="1"/>
  <c r="G2724" i="1"/>
  <c r="H2724" i="1" s="1"/>
  <c r="G2723" i="1"/>
  <c r="H2723" i="1" s="1"/>
  <c r="G2722" i="1"/>
  <c r="H2722" i="1" s="1"/>
  <c r="G2721" i="1"/>
  <c r="H2721" i="1" s="1"/>
  <c r="G2720" i="1"/>
  <c r="H2720" i="1" s="1"/>
  <c r="G2719" i="1"/>
  <c r="H2719" i="1" s="1"/>
  <c r="G2718" i="1"/>
  <c r="H2718" i="1" s="1"/>
  <c r="G2717" i="1"/>
  <c r="H2717" i="1" s="1"/>
  <c r="G2716" i="1"/>
  <c r="H2716" i="1" s="1"/>
  <c r="G3219" i="1"/>
  <c r="H3219" i="1" s="1"/>
  <c r="G3218" i="1"/>
  <c r="H3218" i="1" s="1"/>
  <c r="G3217" i="1"/>
  <c r="H3217" i="1" s="1"/>
  <c r="G3216" i="1"/>
  <c r="H3216" i="1" s="1"/>
  <c r="G3215" i="1"/>
  <c r="H3215" i="1" s="1"/>
  <c r="G3214" i="1"/>
  <c r="H3214" i="1" s="1"/>
  <c r="G3213" i="1"/>
  <c r="H3213" i="1" s="1"/>
  <c r="G3212" i="1"/>
  <c r="H3212" i="1" s="1"/>
  <c r="G3211" i="1"/>
  <c r="H3211" i="1" s="1"/>
  <c r="G3210" i="1"/>
  <c r="H3210" i="1" s="1"/>
  <c r="G3209" i="1"/>
  <c r="H3209" i="1" s="1"/>
  <c r="G3208" i="1"/>
  <c r="H3208" i="1" s="1"/>
  <c r="G3135" i="1"/>
  <c r="H3135" i="1" s="1"/>
  <c r="G3134" i="1"/>
  <c r="H3134" i="1" s="1"/>
  <c r="G3133" i="1"/>
  <c r="H3133" i="1" s="1"/>
  <c r="G3132" i="1"/>
  <c r="H3132" i="1" s="1"/>
  <c r="G3131" i="1"/>
  <c r="H3131" i="1" s="1"/>
  <c r="G3130" i="1"/>
  <c r="H3130" i="1" s="1"/>
  <c r="G3129" i="1"/>
  <c r="H3129" i="1" s="1"/>
  <c r="G3128" i="1"/>
  <c r="H3128" i="1" s="1"/>
  <c r="G3127" i="1"/>
  <c r="H3127" i="1" s="1"/>
  <c r="G3126" i="1"/>
  <c r="H3126" i="1" s="1"/>
  <c r="G3125" i="1"/>
  <c r="H3125" i="1" s="1"/>
  <c r="G3124" i="1"/>
  <c r="H3124" i="1" s="1"/>
  <c r="G3051" i="1"/>
  <c r="H3051" i="1" s="1"/>
  <c r="G3050" i="1"/>
  <c r="H3050" i="1" s="1"/>
  <c r="G3049" i="1"/>
  <c r="H3049" i="1" s="1"/>
  <c r="G3048" i="1"/>
  <c r="H3048" i="1" s="1"/>
  <c r="G3047" i="1"/>
  <c r="H3047" i="1" s="1"/>
  <c r="G3046" i="1"/>
  <c r="H3046" i="1" s="1"/>
  <c r="G3045" i="1"/>
  <c r="H3045" i="1" s="1"/>
  <c r="G3044" i="1"/>
  <c r="H3044" i="1" s="1"/>
  <c r="G3043" i="1"/>
  <c r="H3043" i="1" s="1"/>
  <c r="G3042" i="1"/>
  <c r="H3042" i="1" s="1"/>
  <c r="G3041" i="1"/>
  <c r="H3041" i="1" s="1"/>
  <c r="G3040" i="1"/>
  <c r="H3040" i="1" s="1"/>
  <c r="G2967" i="1"/>
  <c r="H2967" i="1" s="1"/>
  <c r="G2966" i="1"/>
  <c r="H2966" i="1" s="1"/>
  <c r="G2965" i="1"/>
  <c r="H2965" i="1" s="1"/>
  <c r="G2964" i="1"/>
  <c r="H2964" i="1" s="1"/>
  <c r="G2963" i="1"/>
  <c r="H2963" i="1" s="1"/>
  <c r="G2962" i="1"/>
  <c r="H2962" i="1" s="1"/>
  <c r="G2961" i="1"/>
  <c r="H2961" i="1" s="1"/>
  <c r="G2960" i="1"/>
  <c r="H2960" i="1" s="1"/>
  <c r="G2959" i="1"/>
  <c r="H2959" i="1" s="1"/>
  <c r="G2958" i="1"/>
  <c r="H2958" i="1" s="1"/>
  <c r="G2957" i="1"/>
  <c r="H2957" i="1" s="1"/>
  <c r="G2956" i="1"/>
  <c r="H2956" i="1" s="1"/>
  <c r="G2883" i="1"/>
  <c r="H2883" i="1" s="1"/>
  <c r="G2882" i="1"/>
  <c r="H2882" i="1" s="1"/>
  <c r="G2881" i="1"/>
  <c r="H2881" i="1" s="1"/>
  <c r="G2880" i="1"/>
  <c r="H2880" i="1" s="1"/>
  <c r="G2879" i="1"/>
  <c r="H2879" i="1" s="1"/>
  <c r="G2878" i="1"/>
  <c r="H2878" i="1" s="1"/>
  <c r="G2877" i="1"/>
  <c r="H2877" i="1" s="1"/>
  <c r="G2876" i="1"/>
  <c r="H2876" i="1" s="1"/>
  <c r="G2875" i="1"/>
  <c r="H2875" i="1" s="1"/>
  <c r="G2874" i="1"/>
  <c r="H2874" i="1" s="1"/>
  <c r="G2873" i="1"/>
  <c r="H2873" i="1" s="1"/>
  <c r="G2872" i="1"/>
  <c r="H2872" i="1" s="1"/>
  <c r="G3315" i="1"/>
  <c r="H3315" i="1" s="1"/>
  <c r="G3314" i="1"/>
  <c r="H3314" i="1" s="1"/>
  <c r="G3313" i="1"/>
  <c r="H3313" i="1" s="1"/>
  <c r="G3312" i="1"/>
  <c r="H3312" i="1" s="1"/>
  <c r="G3311" i="1"/>
  <c r="H3311" i="1" s="1"/>
  <c r="G3310" i="1"/>
  <c r="H3310" i="1" s="1"/>
  <c r="G3309" i="1"/>
  <c r="H3309" i="1" s="1"/>
  <c r="G3308" i="1"/>
  <c r="H3308" i="1" s="1"/>
  <c r="G3307" i="1"/>
  <c r="H3307" i="1" s="1"/>
  <c r="G3306" i="1"/>
  <c r="H3306" i="1" s="1"/>
  <c r="G3305" i="1"/>
  <c r="H3305" i="1" s="1"/>
  <c r="G3304" i="1"/>
  <c r="H3304" i="1" s="1"/>
  <c r="G2799" i="1"/>
  <c r="H2799" i="1" s="1"/>
  <c r="G2798" i="1"/>
  <c r="H2798" i="1" s="1"/>
  <c r="G2797" i="1"/>
  <c r="H2797" i="1" s="1"/>
  <c r="G2796" i="1"/>
  <c r="H2796" i="1" s="1"/>
  <c r="G2795" i="1"/>
  <c r="H2795" i="1" s="1"/>
  <c r="G2794" i="1"/>
  <c r="H2794" i="1" s="1"/>
  <c r="G2793" i="1"/>
  <c r="H2793" i="1" s="1"/>
  <c r="G2792" i="1"/>
  <c r="H2792" i="1" s="1"/>
  <c r="G2791" i="1"/>
  <c r="H2791" i="1" s="1"/>
  <c r="G2790" i="1"/>
  <c r="H2790" i="1" s="1"/>
  <c r="G2789" i="1"/>
  <c r="H2789" i="1" s="1"/>
  <c r="G2788" i="1"/>
  <c r="H2788" i="1" s="1"/>
  <c r="G2715" i="1"/>
  <c r="G2714" i="1"/>
  <c r="G2713" i="1"/>
  <c r="G2712" i="1"/>
  <c r="G2711" i="1"/>
  <c r="G2710" i="1"/>
  <c r="G2709" i="1"/>
  <c r="G2708" i="1"/>
  <c r="G2707" i="1"/>
  <c r="G2706" i="1"/>
  <c r="G2705" i="1"/>
  <c r="G2704" i="1"/>
  <c r="G3207" i="1"/>
  <c r="G3206" i="1"/>
  <c r="G3205" i="1"/>
  <c r="G3204" i="1"/>
  <c r="G3203" i="1"/>
  <c r="G3202" i="1"/>
  <c r="G3201" i="1"/>
  <c r="G3200" i="1"/>
  <c r="G3199" i="1"/>
  <c r="G3198" i="1"/>
  <c r="G3197" i="1"/>
  <c r="G3196" i="1"/>
  <c r="G3123" i="1"/>
  <c r="G3122" i="1"/>
  <c r="G3121" i="1"/>
  <c r="G3120" i="1"/>
  <c r="G3119" i="1"/>
  <c r="G3118" i="1"/>
  <c r="G3117" i="1"/>
  <c r="G3116" i="1"/>
  <c r="G3115" i="1"/>
  <c r="G3114" i="1"/>
  <c r="G3113" i="1"/>
  <c r="G3112" i="1"/>
  <c r="G3039" i="1"/>
  <c r="G3038" i="1"/>
  <c r="G3037" i="1"/>
  <c r="G3036" i="1"/>
  <c r="G3035" i="1"/>
  <c r="G3034" i="1"/>
  <c r="G3033" i="1"/>
  <c r="G3032" i="1"/>
  <c r="G3031" i="1"/>
  <c r="G3030" i="1"/>
  <c r="G3029" i="1"/>
  <c r="G3028" i="1"/>
  <c r="G2955" i="1"/>
  <c r="G2954" i="1"/>
  <c r="G2953" i="1"/>
  <c r="G2952" i="1"/>
  <c r="G2951" i="1"/>
  <c r="G2950" i="1"/>
  <c r="G2949" i="1"/>
  <c r="G2948" i="1"/>
  <c r="G2947" i="1"/>
  <c r="G2946" i="1"/>
  <c r="G2945" i="1"/>
  <c r="G2944" i="1"/>
  <c r="G2871" i="1"/>
  <c r="G2870" i="1"/>
  <c r="G2869" i="1"/>
  <c r="G2868" i="1"/>
  <c r="G2867" i="1"/>
  <c r="G2866" i="1"/>
  <c r="G2865" i="1"/>
  <c r="G2864" i="1"/>
  <c r="G2863" i="1"/>
  <c r="G2862" i="1"/>
  <c r="G2861" i="1"/>
  <c r="G2860" i="1"/>
  <c r="G3303" i="1"/>
  <c r="G3302" i="1"/>
  <c r="G3301" i="1"/>
  <c r="G3300" i="1"/>
  <c r="G3299" i="1"/>
  <c r="G3298" i="1"/>
  <c r="G3297" i="1"/>
  <c r="G3296" i="1"/>
  <c r="G3295" i="1"/>
  <c r="G3294" i="1"/>
  <c r="G3293" i="1"/>
  <c r="G3292" i="1"/>
  <c r="G2787" i="1"/>
  <c r="G2786" i="1"/>
  <c r="G2785" i="1"/>
  <c r="G2784" i="1"/>
  <c r="G2783" i="1"/>
  <c r="G2782" i="1"/>
  <c r="G2781" i="1"/>
  <c r="G2780" i="1"/>
  <c r="G2779" i="1"/>
  <c r="G2778" i="1"/>
  <c r="G2777" i="1"/>
  <c r="G2776" i="1"/>
  <c r="G2703" i="1"/>
  <c r="H2703" i="1" s="1"/>
  <c r="AA11" i="6" s="1"/>
  <c r="AB11" i="6" s="1"/>
  <c r="G2702" i="1"/>
  <c r="H2702" i="1" s="1"/>
  <c r="Y11" i="6" s="1"/>
  <c r="Z11" i="6" s="1"/>
  <c r="G2701" i="1"/>
  <c r="H2701" i="1" s="1"/>
  <c r="W11" i="6" s="1"/>
  <c r="X11" i="6" s="1"/>
  <c r="G2700" i="1"/>
  <c r="H2700" i="1" s="1"/>
  <c r="U11" i="6" s="1"/>
  <c r="V11" i="6" s="1"/>
  <c r="G2699" i="1"/>
  <c r="H2699" i="1" s="1"/>
  <c r="S11" i="6" s="1"/>
  <c r="T11" i="6" s="1"/>
  <c r="G2698" i="1"/>
  <c r="H2698" i="1" s="1"/>
  <c r="Q11" i="6" s="1"/>
  <c r="R11" i="6" s="1"/>
  <c r="G2697" i="1"/>
  <c r="H2697" i="1" s="1"/>
  <c r="O11" i="6" s="1"/>
  <c r="P11" i="6" s="1"/>
  <c r="G2696" i="1"/>
  <c r="H2696" i="1" s="1"/>
  <c r="M11" i="6" s="1"/>
  <c r="N11" i="6" s="1"/>
  <c r="G2695" i="1"/>
  <c r="H2695" i="1" s="1"/>
  <c r="K11" i="6" s="1"/>
  <c r="L11" i="6" s="1"/>
  <c r="G2694" i="1"/>
  <c r="H2694" i="1" s="1"/>
  <c r="I11" i="6" s="1"/>
  <c r="J11" i="6" s="1"/>
  <c r="G2693" i="1"/>
  <c r="H2693" i="1" s="1"/>
  <c r="G11" i="6" s="1"/>
  <c r="H11" i="6" s="1"/>
  <c r="G2692" i="1"/>
  <c r="H2692" i="1" s="1"/>
  <c r="G3195" i="1"/>
  <c r="H3195" i="1" s="1"/>
  <c r="GM11" i="6" s="1"/>
  <c r="GN11" i="6" s="1"/>
  <c r="G3194" i="1"/>
  <c r="H3194" i="1" s="1"/>
  <c r="GK11" i="6" s="1"/>
  <c r="GL11" i="6" s="1"/>
  <c r="G3193" i="1"/>
  <c r="H3193" i="1" s="1"/>
  <c r="GI11" i="6" s="1"/>
  <c r="GJ11" i="6" s="1"/>
  <c r="G3192" i="1"/>
  <c r="H3192" i="1" s="1"/>
  <c r="GG11" i="6" s="1"/>
  <c r="GH11" i="6" s="1"/>
  <c r="G3191" i="1"/>
  <c r="H3191" i="1" s="1"/>
  <c r="GE11" i="6" s="1"/>
  <c r="GF11" i="6" s="1"/>
  <c r="G3190" i="1"/>
  <c r="H3190" i="1" s="1"/>
  <c r="GC11" i="6" s="1"/>
  <c r="GD11" i="6" s="1"/>
  <c r="G3189" i="1"/>
  <c r="H3189" i="1" s="1"/>
  <c r="GA11" i="6" s="1"/>
  <c r="GB11" i="6" s="1"/>
  <c r="G3188" i="1"/>
  <c r="H3188" i="1" s="1"/>
  <c r="FY11" i="6" s="1"/>
  <c r="FZ11" i="6" s="1"/>
  <c r="G3187" i="1"/>
  <c r="H3187" i="1" s="1"/>
  <c r="FW11" i="6" s="1"/>
  <c r="FX11" i="6" s="1"/>
  <c r="G3186" i="1"/>
  <c r="H3186" i="1" s="1"/>
  <c r="FU11" i="6" s="1"/>
  <c r="FV11" i="6" s="1"/>
  <c r="G3185" i="1"/>
  <c r="H3185" i="1" s="1"/>
  <c r="FS11" i="6" s="1"/>
  <c r="FT11" i="6" s="1"/>
  <c r="G3184" i="1"/>
  <c r="H3184" i="1" s="1"/>
  <c r="G3111" i="1"/>
  <c r="H3111" i="1" s="1"/>
  <c r="FO11" i="6" s="1"/>
  <c r="FP11" i="6" s="1"/>
  <c r="G3110" i="1"/>
  <c r="H3110" i="1" s="1"/>
  <c r="FM11" i="6" s="1"/>
  <c r="FN11" i="6" s="1"/>
  <c r="G3109" i="1"/>
  <c r="H3109" i="1" s="1"/>
  <c r="FK11" i="6" s="1"/>
  <c r="FL11" i="6" s="1"/>
  <c r="G3108" i="1"/>
  <c r="H3108" i="1" s="1"/>
  <c r="FI11" i="6" s="1"/>
  <c r="FJ11" i="6" s="1"/>
  <c r="G3107" i="1"/>
  <c r="H3107" i="1" s="1"/>
  <c r="FG11" i="6" s="1"/>
  <c r="FH11" i="6" s="1"/>
  <c r="G3106" i="1"/>
  <c r="H3106" i="1" s="1"/>
  <c r="FE11" i="6" s="1"/>
  <c r="FF11" i="6" s="1"/>
  <c r="G3105" i="1"/>
  <c r="H3105" i="1" s="1"/>
  <c r="FC11" i="6" s="1"/>
  <c r="FD11" i="6" s="1"/>
  <c r="G3104" i="1"/>
  <c r="H3104" i="1" s="1"/>
  <c r="FA11" i="6" s="1"/>
  <c r="FB11" i="6" s="1"/>
  <c r="G3103" i="1"/>
  <c r="H3103" i="1" s="1"/>
  <c r="EY11" i="6" s="1"/>
  <c r="EZ11" i="6" s="1"/>
  <c r="G3102" i="1"/>
  <c r="H3102" i="1" s="1"/>
  <c r="EW11" i="6" s="1"/>
  <c r="EX11" i="6" s="1"/>
  <c r="G3101" i="1"/>
  <c r="H3101" i="1" s="1"/>
  <c r="EU11" i="6" s="1"/>
  <c r="EV11" i="6" s="1"/>
  <c r="G3100" i="1"/>
  <c r="H3100" i="1" s="1"/>
  <c r="G3027" i="1"/>
  <c r="H3027" i="1" s="1"/>
  <c r="EQ11" i="6" s="1"/>
  <c r="ER11" i="6" s="1"/>
  <c r="G3026" i="1"/>
  <c r="H3026" i="1" s="1"/>
  <c r="EO11" i="6" s="1"/>
  <c r="EP11" i="6" s="1"/>
  <c r="G3025" i="1"/>
  <c r="H3025" i="1" s="1"/>
  <c r="EM11" i="6" s="1"/>
  <c r="EN11" i="6" s="1"/>
  <c r="G3024" i="1"/>
  <c r="H3024" i="1" s="1"/>
  <c r="EK11" i="6" s="1"/>
  <c r="EL11" i="6" s="1"/>
  <c r="G3023" i="1"/>
  <c r="H3023" i="1" s="1"/>
  <c r="EI11" i="6" s="1"/>
  <c r="EJ11" i="6" s="1"/>
  <c r="G3022" i="1"/>
  <c r="H3022" i="1" s="1"/>
  <c r="EG11" i="6" s="1"/>
  <c r="EH11" i="6" s="1"/>
  <c r="G3021" i="1"/>
  <c r="H3021" i="1" s="1"/>
  <c r="EE11" i="6" s="1"/>
  <c r="EF11" i="6" s="1"/>
  <c r="G3020" i="1"/>
  <c r="H3020" i="1" s="1"/>
  <c r="EC11" i="6" s="1"/>
  <c r="ED11" i="6" s="1"/>
  <c r="G3019" i="1"/>
  <c r="H3019" i="1" s="1"/>
  <c r="EA11" i="6" s="1"/>
  <c r="EB11" i="6" s="1"/>
  <c r="G3018" i="1"/>
  <c r="H3018" i="1" s="1"/>
  <c r="DY11" i="6" s="1"/>
  <c r="DZ11" i="6" s="1"/>
  <c r="G3017" i="1"/>
  <c r="H3017" i="1" s="1"/>
  <c r="DW11" i="6" s="1"/>
  <c r="DX11" i="6" s="1"/>
  <c r="G3016" i="1"/>
  <c r="H3016" i="1" s="1"/>
  <c r="G2943" i="1"/>
  <c r="H2943" i="1" s="1"/>
  <c r="DS11" i="6" s="1"/>
  <c r="DT11" i="6" s="1"/>
  <c r="G2942" i="1"/>
  <c r="H2942" i="1" s="1"/>
  <c r="DQ11" i="6" s="1"/>
  <c r="DR11" i="6" s="1"/>
  <c r="G2941" i="1"/>
  <c r="H2941" i="1" s="1"/>
  <c r="DO11" i="6" s="1"/>
  <c r="DP11" i="6" s="1"/>
  <c r="G2940" i="1"/>
  <c r="H2940" i="1" s="1"/>
  <c r="DM11" i="6" s="1"/>
  <c r="DN11" i="6" s="1"/>
  <c r="G2939" i="1"/>
  <c r="H2939" i="1" s="1"/>
  <c r="DK11" i="6" s="1"/>
  <c r="DL11" i="6" s="1"/>
  <c r="G2938" i="1"/>
  <c r="H2938" i="1" s="1"/>
  <c r="DI11" i="6" s="1"/>
  <c r="DJ11" i="6" s="1"/>
  <c r="G2937" i="1"/>
  <c r="H2937" i="1" s="1"/>
  <c r="DG11" i="6" s="1"/>
  <c r="DH11" i="6" s="1"/>
  <c r="G2936" i="1"/>
  <c r="H2936" i="1" s="1"/>
  <c r="DE11" i="6" s="1"/>
  <c r="DF11" i="6" s="1"/>
  <c r="G2935" i="1"/>
  <c r="H2935" i="1" s="1"/>
  <c r="DC11" i="6" s="1"/>
  <c r="DD11" i="6" s="1"/>
  <c r="G2934" i="1"/>
  <c r="H2934" i="1" s="1"/>
  <c r="DA11" i="6" s="1"/>
  <c r="DB11" i="6" s="1"/>
  <c r="G2933" i="1"/>
  <c r="H2933" i="1" s="1"/>
  <c r="CY11" i="6" s="1"/>
  <c r="CZ11" i="6" s="1"/>
  <c r="G2932" i="1"/>
  <c r="H2932" i="1" s="1"/>
  <c r="G2859" i="1"/>
  <c r="H2859" i="1" s="1"/>
  <c r="CU11" i="6" s="1"/>
  <c r="CV11" i="6" s="1"/>
  <c r="G2858" i="1"/>
  <c r="H2858" i="1" s="1"/>
  <c r="CS11" i="6" s="1"/>
  <c r="CT11" i="6" s="1"/>
  <c r="G2857" i="1"/>
  <c r="H2857" i="1" s="1"/>
  <c r="CQ11" i="6" s="1"/>
  <c r="CR11" i="6" s="1"/>
  <c r="G2856" i="1"/>
  <c r="H2856" i="1" s="1"/>
  <c r="CO11" i="6" s="1"/>
  <c r="CP11" i="6" s="1"/>
  <c r="G2855" i="1"/>
  <c r="H2855" i="1" s="1"/>
  <c r="CM11" i="6" s="1"/>
  <c r="CN11" i="6" s="1"/>
  <c r="G2854" i="1"/>
  <c r="H2854" i="1" s="1"/>
  <c r="CK11" i="6" s="1"/>
  <c r="CL11" i="6" s="1"/>
  <c r="G2853" i="1"/>
  <c r="H2853" i="1" s="1"/>
  <c r="CI11" i="6" s="1"/>
  <c r="CJ11" i="6" s="1"/>
  <c r="G2852" i="1"/>
  <c r="H2852" i="1" s="1"/>
  <c r="CG11" i="6" s="1"/>
  <c r="CH11" i="6" s="1"/>
  <c r="G2851" i="1"/>
  <c r="H2851" i="1" s="1"/>
  <c r="CE11" i="6" s="1"/>
  <c r="CF11" i="6" s="1"/>
  <c r="G2850" i="1"/>
  <c r="H2850" i="1" s="1"/>
  <c r="CC11" i="6" s="1"/>
  <c r="CD11" i="6" s="1"/>
  <c r="G2849" i="1"/>
  <c r="H2849" i="1" s="1"/>
  <c r="CA11" i="6" s="1"/>
  <c r="CB11" i="6" s="1"/>
  <c r="G2848" i="1"/>
  <c r="H2848" i="1" s="1"/>
  <c r="G3291" i="1"/>
  <c r="H3291" i="1" s="1"/>
  <c r="BW11" i="6" s="1"/>
  <c r="BX11" i="6" s="1"/>
  <c r="G3290" i="1"/>
  <c r="H3290" i="1" s="1"/>
  <c r="BU11" i="6" s="1"/>
  <c r="BV11" i="6" s="1"/>
  <c r="G3289" i="1"/>
  <c r="H3289" i="1" s="1"/>
  <c r="BS11" i="6" s="1"/>
  <c r="BT11" i="6" s="1"/>
  <c r="G3288" i="1"/>
  <c r="H3288" i="1" s="1"/>
  <c r="BQ11" i="6" s="1"/>
  <c r="BR11" i="6" s="1"/>
  <c r="G3287" i="1"/>
  <c r="H3287" i="1" s="1"/>
  <c r="BO11" i="6" s="1"/>
  <c r="BP11" i="6" s="1"/>
  <c r="G3286" i="1"/>
  <c r="H3286" i="1" s="1"/>
  <c r="BM11" i="6" s="1"/>
  <c r="BN11" i="6" s="1"/>
  <c r="G3285" i="1"/>
  <c r="H3285" i="1" s="1"/>
  <c r="BK11" i="6" s="1"/>
  <c r="BL11" i="6" s="1"/>
  <c r="G3284" i="1"/>
  <c r="H3284" i="1" s="1"/>
  <c r="BI11" i="6" s="1"/>
  <c r="BJ11" i="6" s="1"/>
  <c r="G3283" i="1"/>
  <c r="H3283" i="1" s="1"/>
  <c r="BG11" i="6" s="1"/>
  <c r="BH11" i="6" s="1"/>
  <c r="G3282" i="1"/>
  <c r="H3282" i="1" s="1"/>
  <c r="BE11" i="6" s="1"/>
  <c r="BF11" i="6" s="1"/>
  <c r="G3281" i="1"/>
  <c r="H3281" i="1" s="1"/>
  <c r="BC11" i="6" s="1"/>
  <c r="BD11" i="6" s="1"/>
  <c r="G3280" i="1"/>
  <c r="H3280" i="1" s="1"/>
  <c r="G2775" i="1"/>
  <c r="H2775" i="1" s="1"/>
  <c r="AY11" i="6" s="1"/>
  <c r="AZ11" i="6" s="1"/>
  <c r="G2774" i="1"/>
  <c r="H2774" i="1" s="1"/>
  <c r="AW11" i="6" s="1"/>
  <c r="AX11" i="6" s="1"/>
  <c r="G2773" i="1"/>
  <c r="H2773" i="1" s="1"/>
  <c r="AU11" i="6" s="1"/>
  <c r="AV11" i="6" s="1"/>
  <c r="G2772" i="1"/>
  <c r="H2772" i="1" s="1"/>
  <c r="AS11" i="6" s="1"/>
  <c r="AT11" i="6" s="1"/>
  <c r="G2771" i="1"/>
  <c r="H2771" i="1" s="1"/>
  <c r="AQ11" i="6" s="1"/>
  <c r="AR11" i="6" s="1"/>
  <c r="G2770" i="1"/>
  <c r="H2770" i="1" s="1"/>
  <c r="AO11" i="6" s="1"/>
  <c r="AP11" i="6" s="1"/>
  <c r="G2769" i="1"/>
  <c r="H2769" i="1" s="1"/>
  <c r="AM11" i="6" s="1"/>
  <c r="AN11" i="6" s="1"/>
  <c r="G2768" i="1"/>
  <c r="H2768" i="1" s="1"/>
  <c r="AK11" i="6" s="1"/>
  <c r="AL11" i="6" s="1"/>
  <c r="G2767" i="1"/>
  <c r="H2767" i="1" s="1"/>
  <c r="AI11" i="6" s="1"/>
  <c r="AJ11" i="6" s="1"/>
  <c r="G2766" i="1"/>
  <c r="H2766" i="1" s="1"/>
  <c r="AG11" i="6" s="1"/>
  <c r="AH11" i="6" s="1"/>
  <c r="G2765" i="1"/>
  <c r="H2765" i="1" s="1"/>
  <c r="AE11" i="6" s="1"/>
  <c r="AF11" i="6" s="1"/>
  <c r="G2764" i="1"/>
  <c r="H2764" i="1" s="1"/>
  <c r="G2607" i="1"/>
  <c r="H2607" i="1" s="1"/>
  <c r="G2606" i="1"/>
  <c r="H2606" i="1" s="1"/>
  <c r="G2605" i="1"/>
  <c r="H2605" i="1" s="1"/>
  <c r="G2604" i="1"/>
  <c r="H2604" i="1" s="1"/>
  <c r="G2603" i="1"/>
  <c r="H2603" i="1" s="1"/>
  <c r="G2602" i="1"/>
  <c r="H2602" i="1" s="1"/>
  <c r="G2601" i="1"/>
  <c r="H2601" i="1" s="1"/>
  <c r="G2600" i="1"/>
  <c r="H2600" i="1" s="1"/>
  <c r="G2599" i="1"/>
  <c r="H2599" i="1" s="1"/>
  <c r="G2598" i="1"/>
  <c r="H2598" i="1" s="1"/>
  <c r="G2597" i="1"/>
  <c r="H2597" i="1" s="1"/>
  <c r="G2596" i="1"/>
  <c r="H2596" i="1" s="1"/>
  <c r="G2511" i="1"/>
  <c r="H2511" i="1" s="1"/>
  <c r="G2510" i="1"/>
  <c r="H2510" i="1" s="1"/>
  <c r="G2509" i="1"/>
  <c r="H2509" i="1" s="1"/>
  <c r="G2508" i="1"/>
  <c r="H2508" i="1" s="1"/>
  <c r="G2507" i="1"/>
  <c r="H2507" i="1" s="1"/>
  <c r="G2506" i="1"/>
  <c r="H2506" i="1" s="1"/>
  <c r="G2505" i="1"/>
  <c r="H2505" i="1" s="1"/>
  <c r="G2504" i="1"/>
  <c r="H2504" i="1" s="1"/>
  <c r="G2503" i="1"/>
  <c r="H2503" i="1" s="1"/>
  <c r="G2502" i="1"/>
  <c r="H2502" i="1" s="1"/>
  <c r="G2501" i="1"/>
  <c r="H2501" i="1" s="1"/>
  <c r="G2500" i="1"/>
  <c r="H2500" i="1" s="1"/>
  <c r="G2427" i="1"/>
  <c r="H2427" i="1" s="1"/>
  <c r="G2426" i="1"/>
  <c r="H2426" i="1" s="1"/>
  <c r="G2425" i="1"/>
  <c r="H2425" i="1" s="1"/>
  <c r="G2424" i="1"/>
  <c r="H2424" i="1" s="1"/>
  <c r="G2423" i="1"/>
  <c r="H2423" i="1" s="1"/>
  <c r="G2422" i="1"/>
  <c r="H2422" i="1" s="1"/>
  <c r="G2421" i="1"/>
  <c r="H2421" i="1" s="1"/>
  <c r="G2420" i="1"/>
  <c r="H2420" i="1" s="1"/>
  <c r="G2419" i="1"/>
  <c r="H2419" i="1" s="1"/>
  <c r="G2418" i="1"/>
  <c r="H2418" i="1" s="1"/>
  <c r="G2417" i="1"/>
  <c r="H2417" i="1" s="1"/>
  <c r="G2416" i="1"/>
  <c r="H2416" i="1" s="1"/>
  <c r="G2343" i="1"/>
  <c r="H2343" i="1" s="1"/>
  <c r="G2342" i="1"/>
  <c r="H2342" i="1" s="1"/>
  <c r="G2341" i="1"/>
  <c r="H2341" i="1" s="1"/>
  <c r="G2340" i="1"/>
  <c r="H2340" i="1" s="1"/>
  <c r="G2339" i="1"/>
  <c r="H2339" i="1" s="1"/>
  <c r="G2338" i="1"/>
  <c r="H2338" i="1" s="1"/>
  <c r="G2337" i="1"/>
  <c r="H2337" i="1" s="1"/>
  <c r="G2336" i="1"/>
  <c r="H2336" i="1" s="1"/>
  <c r="G2335" i="1"/>
  <c r="H2335" i="1" s="1"/>
  <c r="G2334" i="1"/>
  <c r="H2334" i="1" s="1"/>
  <c r="G2333" i="1"/>
  <c r="H2333" i="1" s="1"/>
  <c r="G2332" i="1"/>
  <c r="H2332" i="1" s="1"/>
  <c r="G2259" i="1"/>
  <c r="H2259" i="1" s="1"/>
  <c r="G2258" i="1"/>
  <c r="H2258" i="1" s="1"/>
  <c r="G2257" i="1"/>
  <c r="H2257" i="1" s="1"/>
  <c r="G2256" i="1"/>
  <c r="H2256" i="1" s="1"/>
  <c r="G2255" i="1"/>
  <c r="H2255" i="1" s="1"/>
  <c r="G2254" i="1"/>
  <c r="H2254" i="1" s="1"/>
  <c r="G2253" i="1"/>
  <c r="H2253" i="1" s="1"/>
  <c r="G2252" i="1"/>
  <c r="H2252" i="1" s="1"/>
  <c r="G2251" i="1"/>
  <c r="H2251" i="1" s="1"/>
  <c r="G2250" i="1"/>
  <c r="H2250" i="1" s="1"/>
  <c r="G2249" i="1"/>
  <c r="H2249" i="1" s="1"/>
  <c r="G2248" i="1"/>
  <c r="H2248" i="1" s="1"/>
  <c r="G2691" i="1"/>
  <c r="H2691" i="1" s="1"/>
  <c r="G2690" i="1"/>
  <c r="H2690" i="1" s="1"/>
  <c r="G2689" i="1"/>
  <c r="H2689" i="1" s="1"/>
  <c r="G2688" i="1"/>
  <c r="H2688" i="1" s="1"/>
  <c r="G2687" i="1"/>
  <c r="H2687" i="1" s="1"/>
  <c r="G2686" i="1"/>
  <c r="H2686" i="1" s="1"/>
  <c r="G2685" i="1"/>
  <c r="H2685" i="1" s="1"/>
  <c r="G2684" i="1"/>
  <c r="H2684" i="1" s="1"/>
  <c r="G2683" i="1"/>
  <c r="H2683" i="1" s="1"/>
  <c r="G2682" i="1"/>
  <c r="H2682" i="1" s="1"/>
  <c r="G2681" i="1"/>
  <c r="H2681" i="1" s="1"/>
  <c r="G2680" i="1"/>
  <c r="H2680" i="1" s="1"/>
  <c r="G2175" i="1"/>
  <c r="H2175" i="1" s="1"/>
  <c r="G2174" i="1"/>
  <c r="H2174" i="1" s="1"/>
  <c r="G2173" i="1"/>
  <c r="H2173" i="1" s="1"/>
  <c r="G2172" i="1"/>
  <c r="H2172" i="1" s="1"/>
  <c r="G2171" i="1"/>
  <c r="H2171" i="1" s="1"/>
  <c r="G2170" i="1"/>
  <c r="H2170" i="1" s="1"/>
  <c r="G2169" i="1"/>
  <c r="H2169" i="1" s="1"/>
  <c r="G2168" i="1"/>
  <c r="H2168" i="1" s="1"/>
  <c r="G2167" i="1"/>
  <c r="H2167" i="1" s="1"/>
  <c r="G2166" i="1"/>
  <c r="H2166" i="1" s="1"/>
  <c r="G2165" i="1"/>
  <c r="H2165" i="1" s="1"/>
  <c r="G2164" i="1"/>
  <c r="H2164" i="1" s="1"/>
  <c r="G2091" i="1"/>
  <c r="H2091" i="1" s="1"/>
  <c r="G2090" i="1"/>
  <c r="H2090" i="1" s="1"/>
  <c r="G2089" i="1"/>
  <c r="H2089" i="1" s="1"/>
  <c r="G2088" i="1"/>
  <c r="H2088" i="1" s="1"/>
  <c r="G2087" i="1"/>
  <c r="H2087" i="1" s="1"/>
  <c r="G2086" i="1"/>
  <c r="H2086" i="1" s="1"/>
  <c r="G2085" i="1"/>
  <c r="H2085" i="1" s="1"/>
  <c r="G2084" i="1"/>
  <c r="H2084" i="1" s="1"/>
  <c r="G2083" i="1"/>
  <c r="H2083" i="1" s="1"/>
  <c r="G2082" i="1"/>
  <c r="H2082" i="1" s="1"/>
  <c r="G2081" i="1"/>
  <c r="H2081" i="1" s="1"/>
  <c r="G2080" i="1"/>
  <c r="H2080" i="1" s="1"/>
  <c r="G2595" i="1"/>
  <c r="H2595" i="1" s="1"/>
  <c r="G2593" i="1"/>
  <c r="H2593" i="1" s="1"/>
  <c r="G2591" i="1"/>
  <c r="H2591" i="1" s="1"/>
  <c r="G2589" i="1"/>
  <c r="H2589" i="1" s="1"/>
  <c r="G2587" i="1"/>
  <c r="H2587" i="1" s="1"/>
  <c r="G2585" i="1"/>
  <c r="H2585" i="1" s="1"/>
  <c r="G2583" i="1"/>
  <c r="H2583" i="1" s="1"/>
  <c r="G2581" i="1"/>
  <c r="H2581" i="1" s="1"/>
  <c r="G2579" i="1"/>
  <c r="H2579" i="1" s="1"/>
  <c r="G2577" i="1"/>
  <c r="H2577" i="1" s="1"/>
  <c r="G2575" i="1"/>
  <c r="H2575" i="1" s="1"/>
  <c r="G2573" i="1"/>
  <c r="H2573" i="1" s="1"/>
  <c r="G2594" i="1"/>
  <c r="H2594" i="1" s="1"/>
  <c r="G2592" i="1"/>
  <c r="H2592" i="1" s="1"/>
  <c r="G2590" i="1"/>
  <c r="H2590" i="1" s="1"/>
  <c r="G2588" i="1"/>
  <c r="H2588" i="1" s="1"/>
  <c r="G2586" i="1"/>
  <c r="H2586" i="1" s="1"/>
  <c r="G2584" i="1"/>
  <c r="H2584" i="1" s="1"/>
  <c r="G2582" i="1"/>
  <c r="H2582" i="1" s="1"/>
  <c r="G2580" i="1"/>
  <c r="H2580" i="1" s="1"/>
  <c r="G2578" i="1"/>
  <c r="H2578" i="1" s="1"/>
  <c r="G2576" i="1"/>
  <c r="H2576" i="1" s="1"/>
  <c r="G2574" i="1"/>
  <c r="H2574" i="1" s="1"/>
  <c r="G2572" i="1"/>
  <c r="H2572" i="1" s="1"/>
  <c r="G2499" i="1"/>
  <c r="H2499" i="1" s="1"/>
  <c r="G2498" i="1"/>
  <c r="H2498" i="1" s="1"/>
  <c r="G2497" i="1"/>
  <c r="H2497" i="1" s="1"/>
  <c r="G2496" i="1"/>
  <c r="H2496" i="1" s="1"/>
  <c r="G2495" i="1"/>
  <c r="H2495" i="1" s="1"/>
  <c r="G2494" i="1"/>
  <c r="H2494" i="1" s="1"/>
  <c r="G2493" i="1"/>
  <c r="H2493" i="1" s="1"/>
  <c r="G2492" i="1"/>
  <c r="H2492" i="1" s="1"/>
  <c r="G2491" i="1"/>
  <c r="H2491" i="1" s="1"/>
  <c r="G2490" i="1"/>
  <c r="H2490" i="1" s="1"/>
  <c r="G2489" i="1"/>
  <c r="H2489" i="1" s="1"/>
  <c r="G2488" i="1"/>
  <c r="H2488" i="1" s="1"/>
  <c r="G2415" i="1"/>
  <c r="H2415" i="1" s="1"/>
  <c r="G2414" i="1"/>
  <c r="H2414" i="1" s="1"/>
  <c r="G2413" i="1"/>
  <c r="H2413" i="1" s="1"/>
  <c r="G2412" i="1"/>
  <c r="H2412" i="1" s="1"/>
  <c r="G2411" i="1"/>
  <c r="H2411" i="1" s="1"/>
  <c r="G2410" i="1"/>
  <c r="H2410" i="1" s="1"/>
  <c r="G2409" i="1"/>
  <c r="H2409" i="1" s="1"/>
  <c r="G2408" i="1"/>
  <c r="H2408" i="1" s="1"/>
  <c r="G2407" i="1"/>
  <c r="H2407" i="1" s="1"/>
  <c r="G2406" i="1"/>
  <c r="H2406" i="1" s="1"/>
  <c r="G2405" i="1"/>
  <c r="H2405" i="1" s="1"/>
  <c r="G2404" i="1"/>
  <c r="H2404" i="1" s="1"/>
  <c r="G2331" i="1"/>
  <c r="H2331" i="1" s="1"/>
  <c r="G2330" i="1"/>
  <c r="H2330" i="1" s="1"/>
  <c r="G2329" i="1"/>
  <c r="H2329" i="1" s="1"/>
  <c r="G2328" i="1"/>
  <c r="H2328" i="1" s="1"/>
  <c r="G2327" i="1"/>
  <c r="H2327" i="1" s="1"/>
  <c r="G2326" i="1"/>
  <c r="H2326" i="1" s="1"/>
  <c r="G2325" i="1"/>
  <c r="H2325" i="1" s="1"/>
  <c r="G2324" i="1"/>
  <c r="H2324" i="1" s="1"/>
  <c r="G2323" i="1"/>
  <c r="H2323" i="1" s="1"/>
  <c r="G2322" i="1"/>
  <c r="H2322" i="1" s="1"/>
  <c r="G2321" i="1"/>
  <c r="H2321" i="1" s="1"/>
  <c r="G2320" i="1"/>
  <c r="H2320" i="1" s="1"/>
  <c r="G2247" i="1"/>
  <c r="H2247" i="1" s="1"/>
  <c r="G2246" i="1"/>
  <c r="H2246" i="1" s="1"/>
  <c r="G2245" i="1"/>
  <c r="H2245" i="1" s="1"/>
  <c r="G2244" i="1"/>
  <c r="H2244" i="1" s="1"/>
  <c r="G2243" i="1"/>
  <c r="H2243" i="1" s="1"/>
  <c r="G2242" i="1"/>
  <c r="H2242" i="1" s="1"/>
  <c r="G2241" i="1"/>
  <c r="H2241" i="1" s="1"/>
  <c r="G2240" i="1"/>
  <c r="H2240" i="1" s="1"/>
  <c r="G2239" i="1"/>
  <c r="H2239" i="1" s="1"/>
  <c r="G2238" i="1"/>
  <c r="H2238" i="1" s="1"/>
  <c r="G2237" i="1"/>
  <c r="H2237" i="1" s="1"/>
  <c r="G2236" i="1"/>
  <c r="H2236" i="1" s="1"/>
  <c r="G2679" i="1"/>
  <c r="H2679" i="1" s="1"/>
  <c r="G2678" i="1"/>
  <c r="H2678" i="1" s="1"/>
  <c r="G2677" i="1"/>
  <c r="H2677" i="1" s="1"/>
  <c r="G2676" i="1"/>
  <c r="H2676" i="1" s="1"/>
  <c r="G2675" i="1"/>
  <c r="H2675" i="1" s="1"/>
  <c r="G2674" i="1"/>
  <c r="H2674" i="1" s="1"/>
  <c r="G2673" i="1"/>
  <c r="H2673" i="1" s="1"/>
  <c r="G2672" i="1"/>
  <c r="H2672" i="1" s="1"/>
  <c r="G2671" i="1"/>
  <c r="H2671" i="1" s="1"/>
  <c r="G2670" i="1"/>
  <c r="H2670" i="1" s="1"/>
  <c r="G2669" i="1"/>
  <c r="H2669" i="1" s="1"/>
  <c r="G2668" i="1"/>
  <c r="H2668" i="1" s="1"/>
  <c r="G2163" i="1"/>
  <c r="H2163" i="1" s="1"/>
  <c r="G2162" i="1"/>
  <c r="H2162" i="1" s="1"/>
  <c r="G2161" i="1"/>
  <c r="H2161" i="1" s="1"/>
  <c r="G2160" i="1"/>
  <c r="H2160" i="1" s="1"/>
  <c r="G2159" i="1"/>
  <c r="H2159" i="1" s="1"/>
  <c r="G2158" i="1"/>
  <c r="H2158" i="1" s="1"/>
  <c r="G2157" i="1"/>
  <c r="H2157" i="1" s="1"/>
  <c r="G2156" i="1"/>
  <c r="H2156" i="1" s="1"/>
  <c r="G2155" i="1"/>
  <c r="H2155" i="1" s="1"/>
  <c r="G2154" i="1"/>
  <c r="H2154" i="1" s="1"/>
  <c r="G2153" i="1"/>
  <c r="H2153" i="1" s="1"/>
  <c r="G2152" i="1"/>
  <c r="H2152" i="1" s="1"/>
  <c r="G2079" i="1"/>
  <c r="H2079" i="1" s="1"/>
  <c r="G2078" i="1"/>
  <c r="H2078" i="1" s="1"/>
  <c r="G2077" i="1"/>
  <c r="H2077" i="1" s="1"/>
  <c r="G2076" i="1"/>
  <c r="H2076" i="1" s="1"/>
  <c r="G2075" i="1"/>
  <c r="H2075" i="1" s="1"/>
  <c r="G2074" i="1"/>
  <c r="H2074" i="1" s="1"/>
  <c r="G2073" i="1"/>
  <c r="H2073" i="1" s="1"/>
  <c r="G2072" i="1"/>
  <c r="H2072" i="1" s="1"/>
  <c r="G2071" i="1"/>
  <c r="H2071" i="1" s="1"/>
  <c r="G2070" i="1"/>
  <c r="H2070" i="1" s="1"/>
  <c r="G2069" i="1"/>
  <c r="H2069" i="1" s="1"/>
  <c r="G2068" i="1"/>
  <c r="H2068" i="1" s="1"/>
  <c r="G2571" i="1"/>
  <c r="H2571" i="1" s="1"/>
  <c r="G2570" i="1"/>
  <c r="H2570" i="1" s="1"/>
  <c r="G2569" i="1"/>
  <c r="H2569" i="1" s="1"/>
  <c r="G2568" i="1"/>
  <c r="H2568" i="1" s="1"/>
  <c r="G2567" i="1"/>
  <c r="H2567" i="1" s="1"/>
  <c r="G2566" i="1"/>
  <c r="H2566" i="1" s="1"/>
  <c r="G2565" i="1"/>
  <c r="H2565" i="1" s="1"/>
  <c r="G2564" i="1"/>
  <c r="H2564" i="1" s="1"/>
  <c r="G2563" i="1"/>
  <c r="H2563" i="1" s="1"/>
  <c r="G2562" i="1"/>
  <c r="H2562" i="1" s="1"/>
  <c r="G2561" i="1"/>
  <c r="H2561" i="1" s="1"/>
  <c r="G2560" i="1"/>
  <c r="H2560" i="1" s="1"/>
  <c r="G2487" i="1"/>
  <c r="H2487" i="1" s="1"/>
  <c r="G2486" i="1"/>
  <c r="H2486" i="1" s="1"/>
  <c r="G2485" i="1"/>
  <c r="H2485" i="1" s="1"/>
  <c r="G2484" i="1"/>
  <c r="H2484" i="1" s="1"/>
  <c r="G2483" i="1"/>
  <c r="H2483" i="1" s="1"/>
  <c r="G2482" i="1"/>
  <c r="H2482" i="1" s="1"/>
  <c r="G2481" i="1"/>
  <c r="H2481" i="1" s="1"/>
  <c r="G2480" i="1"/>
  <c r="H2480" i="1" s="1"/>
  <c r="G2479" i="1"/>
  <c r="H2479" i="1" s="1"/>
  <c r="G2478" i="1"/>
  <c r="H2478" i="1" s="1"/>
  <c r="G2477" i="1"/>
  <c r="H2477" i="1" s="1"/>
  <c r="G2476" i="1"/>
  <c r="H2476" i="1" s="1"/>
  <c r="G2403" i="1"/>
  <c r="H2403" i="1" s="1"/>
  <c r="G2402" i="1"/>
  <c r="H2402" i="1" s="1"/>
  <c r="G2401" i="1"/>
  <c r="H2401" i="1" s="1"/>
  <c r="G2400" i="1"/>
  <c r="H2400" i="1" s="1"/>
  <c r="G2399" i="1"/>
  <c r="H2399" i="1" s="1"/>
  <c r="G2398" i="1"/>
  <c r="H2398" i="1" s="1"/>
  <c r="G2397" i="1"/>
  <c r="H2397" i="1" s="1"/>
  <c r="G2396" i="1"/>
  <c r="H2396" i="1" s="1"/>
  <c r="G2395" i="1"/>
  <c r="H2395" i="1" s="1"/>
  <c r="G2394" i="1"/>
  <c r="H2394" i="1" s="1"/>
  <c r="G2393" i="1"/>
  <c r="H2393" i="1" s="1"/>
  <c r="G2392" i="1"/>
  <c r="H2392" i="1" s="1"/>
  <c r="G2319" i="1"/>
  <c r="H2319" i="1" s="1"/>
  <c r="G2318" i="1"/>
  <c r="H2318" i="1" s="1"/>
  <c r="G2317" i="1"/>
  <c r="H2317" i="1" s="1"/>
  <c r="G2316" i="1"/>
  <c r="H2316" i="1" s="1"/>
  <c r="G2315" i="1"/>
  <c r="H2315" i="1" s="1"/>
  <c r="G2314" i="1"/>
  <c r="H2314" i="1" s="1"/>
  <c r="G2313" i="1"/>
  <c r="H2313" i="1" s="1"/>
  <c r="G2312" i="1"/>
  <c r="H2312" i="1" s="1"/>
  <c r="G2311" i="1"/>
  <c r="H2311" i="1" s="1"/>
  <c r="G2310" i="1"/>
  <c r="H2310" i="1" s="1"/>
  <c r="G2309" i="1"/>
  <c r="H2309" i="1" s="1"/>
  <c r="G2308" i="1"/>
  <c r="H2308" i="1" s="1"/>
  <c r="G2235" i="1"/>
  <c r="H2235" i="1" s="1"/>
  <c r="G2234" i="1"/>
  <c r="H2234" i="1" s="1"/>
  <c r="G2233" i="1"/>
  <c r="H2233" i="1" s="1"/>
  <c r="G2232" i="1"/>
  <c r="H2232" i="1" s="1"/>
  <c r="G2231" i="1"/>
  <c r="H2231" i="1" s="1"/>
  <c r="G2230" i="1"/>
  <c r="H2230" i="1" s="1"/>
  <c r="G2229" i="1"/>
  <c r="H2229" i="1" s="1"/>
  <c r="G2228" i="1"/>
  <c r="H2228" i="1" s="1"/>
  <c r="G2227" i="1"/>
  <c r="H2227" i="1" s="1"/>
  <c r="G2226" i="1"/>
  <c r="H2226" i="1" s="1"/>
  <c r="G2225" i="1"/>
  <c r="H2225" i="1" s="1"/>
  <c r="G2224" i="1"/>
  <c r="H2224" i="1" s="1"/>
  <c r="G2667" i="1"/>
  <c r="H2667" i="1" s="1"/>
  <c r="G2666" i="1"/>
  <c r="H2666" i="1" s="1"/>
  <c r="G2665" i="1"/>
  <c r="H2665" i="1" s="1"/>
  <c r="G2664" i="1"/>
  <c r="H2664" i="1" s="1"/>
  <c r="G2663" i="1"/>
  <c r="H2663" i="1" s="1"/>
  <c r="G2662" i="1"/>
  <c r="H2662" i="1" s="1"/>
  <c r="G2661" i="1"/>
  <c r="H2661" i="1" s="1"/>
  <c r="G2660" i="1"/>
  <c r="H2660" i="1" s="1"/>
  <c r="G2659" i="1"/>
  <c r="H2659" i="1" s="1"/>
  <c r="G2658" i="1"/>
  <c r="H2658" i="1" s="1"/>
  <c r="G2657" i="1"/>
  <c r="H2657" i="1" s="1"/>
  <c r="G2656" i="1"/>
  <c r="H2656" i="1" s="1"/>
  <c r="G2151" i="1"/>
  <c r="H2151" i="1" s="1"/>
  <c r="G2150" i="1"/>
  <c r="H2150" i="1" s="1"/>
  <c r="G2149" i="1"/>
  <c r="H2149" i="1" s="1"/>
  <c r="G2148" i="1"/>
  <c r="H2148" i="1" s="1"/>
  <c r="G2147" i="1"/>
  <c r="H2147" i="1" s="1"/>
  <c r="G2146" i="1"/>
  <c r="H2146" i="1" s="1"/>
  <c r="G2145" i="1"/>
  <c r="H2145" i="1" s="1"/>
  <c r="G2144" i="1"/>
  <c r="H2144" i="1" s="1"/>
  <c r="G2143" i="1"/>
  <c r="H2143" i="1" s="1"/>
  <c r="G2142" i="1"/>
  <c r="H2142" i="1" s="1"/>
  <c r="G2141" i="1"/>
  <c r="H2141" i="1" s="1"/>
  <c r="G2140" i="1"/>
  <c r="H2140" i="1" s="1"/>
  <c r="G2067" i="1"/>
  <c r="H2067" i="1" s="1"/>
  <c r="G2066" i="1"/>
  <c r="H2066" i="1" s="1"/>
  <c r="G2065" i="1"/>
  <c r="H2065" i="1" s="1"/>
  <c r="G2064" i="1"/>
  <c r="H2064" i="1" s="1"/>
  <c r="G2063" i="1"/>
  <c r="H2063" i="1" s="1"/>
  <c r="G2062" i="1"/>
  <c r="H2062" i="1" s="1"/>
  <c r="G2061" i="1"/>
  <c r="H2061" i="1" s="1"/>
  <c r="G2060" i="1"/>
  <c r="H2060" i="1" s="1"/>
  <c r="G2059" i="1"/>
  <c r="H2059" i="1" s="1"/>
  <c r="G2058" i="1"/>
  <c r="H2058" i="1" s="1"/>
  <c r="G2057" i="1"/>
  <c r="H2057" i="1" s="1"/>
  <c r="G2056" i="1"/>
  <c r="H2056" i="1" s="1"/>
  <c r="G2559" i="1"/>
  <c r="H2559" i="1" s="1"/>
  <c r="G2558" i="1"/>
  <c r="H2558" i="1" s="1"/>
  <c r="G2557" i="1"/>
  <c r="H2557" i="1" s="1"/>
  <c r="G2556" i="1"/>
  <c r="H2556" i="1" s="1"/>
  <c r="G2555" i="1"/>
  <c r="H2555" i="1" s="1"/>
  <c r="G2554" i="1"/>
  <c r="H2554" i="1" s="1"/>
  <c r="G2553" i="1"/>
  <c r="H2553" i="1" s="1"/>
  <c r="G2552" i="1"/>
  <c r="H2552" i="1" s="1"/>
  <c r="G2551" i="1"/>
  <c r="H2551" i="1" s="1"/>
  <c r="G2550" i="1"/>
  <c r="H2550" i="1" s="1"/>
  <c r="G2549" i="1"/>
  <c r="H2549" i="1" s="1"/>
  <c r="G2548" i="1"/>
  <c r="H2548" i="1" s="1"/>
  <c r="G2475" i="1"/>
  <c r="H2475" i="1" s="1"/>
  <c r="G2474" i="1"/>
  <c r="H2474" i="1" s="1"/>
  <c r="G2473" i="1"/>
  <c r="H2473" i="1" s="1"/>
  <c r="G2472" i="1"/>
  <c r="H2472" i="1" s="1"/>
  <c r="G2471" i="1"/>
  <c r="H2471" i="1" s="1"/>
  <c r="G2470" i="1"/>
  <c r="H2470" i="1" s="1"/>
  <c r="G2469" i="1"/>
  <c r="H2469" i="1" s="1"/>
  <c r="G2468" i="1"/>
  <c r="H2468" i="1" s="1"/>
  <c r="G2467" i="1"/>
  <c r="H2467" i="1" s="1"/>
  <c r="G2466" i="1"/>
  <c r="H2466" i="1" s="1"/>
  <c r="G2465" i="1"/>
  <c r="H2465" i="1" s="1"/>
  <c r="G2464" i="1"/>
  <c r="H2464" i="1" s="1"/>
  <c r="G2391" i="1"/>
  <c r="H2391" i="1" s="1"/>
  <c r="G2390" i="1"/>
  <c r="H2390" i="1" s="1"/>
  <c r="G2389" i="1"/>
  <c r="H2389" i="1" s="1"/>
  <c r="G2388" i="1"/>
  <c r="H2388" i="1" s="1"/>
  <c r="G2387" i="1"/>
  <c r="H2387" i="1" s="1"/>
  <c r="G2386" i="1"/>
  <c r="H2386" i="1" s="1"/>
  <c r="G2385" i="1"/>
  <c r="H2385" i="1" s="1"/>
  <c r="G2384" i="1"/>
  <c r="H2384" i="1" s="1"/>
  <c r="G2383" i="1"/>
  <c r="H2383" i="1" s="1"/>
  <c r="G2382" i="1"/>
  <c r="H2382" i="1" s="1"/>
  <c r="G2381" i="1"/>
  <c r="H2381" i="1" s="1"/>
  <c r="G2380" i="1"/>
  <c r="H2380" i="1" s="1"/>
  <c r="G2307" i="1"/>
  <c r="H2307" i="1" s="1"/>
  <c r="G2306" i="1"/>
  <c r="H2306" i="1" s="1"/>
  <c r="G2305" i="1"/>
  <c r="H2305" i="1" s="1"/>
  <c r="G2304" i="1"/>
  <c r="H2304" i="1" s="1"/>
  <c r="G2303" i="1"/>
  <c r="H2303" i="1" s="1"/>
  <c r="G2302" i="1"/>
  <c r="H2302" i="1" s="1"/>
  <c r="G2301" i="1"/>
  <c r="H2301" i="1" s="1"/>
  <c r="G2300" i="1"/>
  <c r="H2300" i="1" s="1"/>
  <c r="G2299" i="1"/>
  <c r="H2299" i="1" s="1"/>
  <c r="G2298" i="1"/>
  <c r="H2298" i="1" s="1"/>
  <c r="G2297" i="1"/>
  <c r="H2297" i="1" s="1"/>
  <c r="G2296" i="1"/>
  <c r="H2296" i="1" s="1"/>
  <c r="G2223" i="1"/>
  <c r="H2223" i="1" s="1"/>
  <c r="G2222" i="1"/>
  <c r="H2222" i="1" s="1"/>
  <c r="G2221" i="1"/>
  <c r="H2221" i="1" s="1"/>
  <c r="G2220" i="1"/>
  <c r="H2220" i="1" s="1"/>
  <c r="G2219" i="1"/>
  <c r="H2219" i="1" s="1"/>
  <c r="G2218" i="1"/>
  <c r="H2218" i="1" s="1"/>
  <c r="G2217" i="1"/>
  <c r="H2217" i="1" s="1"/>
  <c r="G2216" i="1"/>
  <c r="H2216" i="1" s="1"/>
  <c r="G2215" i="1"/>
  <c r="H2215" i="1" s="1"/>
  <c r="G2214" i="1"/>
  <c r="H2214" i="1" s="1"/>
  <c r="G2213" i="1"/>
  <c r="H2213" i="1" s="1"/>
  <c r="G2212" i="1"/>
  <c r="H2212" i="1" s="1"/>
  <c r="G2655" i="1"/>
  <c r="H2655" i="1" s="1"/>
  <c r="G2654" i="1"/>
  <c r="H2654" i="1" s="1"/>
  <c r="G2653" i="1"/>
  <c r="H2653" i="1" s="1"/>
  <c r="G2652" i="1"/>
  <c r="H2652" i="1" s="1"/>
  <c r="G2651" i="1"/>
  <c r="H2651" i="1" s="1"/>
  <c r="G2650" i="1"/>
  <c r="H2650" i="1" s="1"/>
  <c r="G2649" i="1"/>
  <c r="H2649" i="1" s="1"/>
  <c r="G2648" i="1"/>
  <c r="H2648" i="1" s="1"/>
  <c r="G2647" i="1"/>
  <c r="H2647" i="1" s="1"/>
  <c r="G2646" i="1"/>
  <c r="H2646" i="1" s="1"/>
  <c r="G2645" i="1"/>
  <c r="H2645" i="1" s="1"/>
  <c r="G2644" i="1"/>
  <c r="H2644" i="1" s="1"/>
  <c r="G2139" i="1"/>
  <c r="H2139" i="1" s="1"/>
  <c r="G2138" i="1"/>
  <c r="H2138" i="1" s="1"/>
  <c r="G2137" i="1"/>
  <c r="H2137" i="1" s="1"/>
  <c r="G2136" i="1"/>
  <c r="H2136" i="1" s="1"/>
  <c r="G2135" i="1"/>
  <c r="H2135" i="1" s="1"/>
  <c r="G2134" i="1"/>
  <c r="H2134" i="1" s="1"/>
  <c r="G2133" i="1"/>
  <c r="H2133" i="1" s="1"/>
  <c r="G2132" i="1"/>
  <c r="H2132" i="1" s="1"/>
  <c r="G2131" i="1"/>
  <c r="H2131" i="1" s="1"/>
  <c r="G2130" i="1"/>
  <c r="H2130" i="1" s="1"/>
  <c r="G2129" i="1"/>
  <c r="H2129" i="1" s="1"/>
  <c r="G2128" i="1"/>
  <c r="H2128" i="1" s="1"/>
  <c r="G2055" i="1"/>
  <c r="H2055" i="1" s="1"/>
  <c r="G2054" i="1"/>
  <c r="H2054" i="1" s="1"/>
  <c r="G2053" i="1"/>
  <c r="H2053" i="1" s="1"/>
  <c r="G2052" i="1"/>
  <c r="H2052" i="1" s="1"/>
  <c r="G2051" i="1"/>
  <c r="H2051" i="1" s="1"/>
  <c r="G2050" i="1"/>
  <c r="H2050" i="1" s="1"/>
  <c r="G2049" i="1"/>
  <c r="H2049" i="1" s="1"/>
  <c r="G2048" i="1"/>
  <c r="H2048" i="1" s="1"/>
  <c r="G2047" i="1"/>
  <c r="H2047" i="1" s="1"/>
  <c r="G2046" i="1"/>
  <c r="H2046" i="1" s="1"/>
  <c r="G2045" i="1"/>
  <c r="H2045" i="1" s="1"/>
  <c r="G2044" i="1"/>
  <c r="H2044" i="1" s="1"/>
  <c r="G2547" i="1"/>
  <c r="H2547" i="1" s="1"/>
  <c r="G2546" i="1"/>
  <c r="H2546" i="1" s="1"/>
  <c r="G2545" i="1"/>
  <c r="H2545" i="1" s="1"/>
  <c r="G2544" i="1"/>
  <c r="H2544" i="1" s="1"/>
  <c r="G2543" i="1"/>
  <c r="H2543" i="1" s="1"/>
  <c r="G2542" i="1"/>
  <c r="H2542" i="1" s="1"/>
  <c r="G2541" i="1"/>
  <c r="H2541" i="1" s="1"/>
  <c r="G2540" i="1"/>
  <c r="H2540" i="1" s="1"/>
  <c r="G2539" i="1"/>
  <c r="H2539" i="1" s="1"/>
  <c r="G2538" i="1"/>
  <c r="H2538" i="1" s="1"/>
  <c r="G2537" i="1"/>
  <c r="H2537" i="1" s="1"/>
  <c r="G2536" i="1"/>
  <c r="H2536" i="1" s="1"/>
  <c r="G2463" i="1"/>
  <c r="H2463" i="1" s="1"/>
  <c r="G2462" i="1"/>
  <c r="H2462" i="1" s="1"/>
  <c r="G2461" i="1"/>
  <c r="H2461" i="1" s="1"/>
  <c r="G2460" i="1"/>
  <c r="H2460" i="1" s="1"/>
  <c r="G2459" i="1"/>
  <c r="H2459" i="1" s="1"/>
  <c r="G2458" i="1"/>
  <c r="H2458" i="1" s="1"/>
  <c r="G2457" i="1"/>
  <c r="H2457" i="1" s="1"/>
  <c r="G2456" i="1"/>
  <c r="H2456" i="1" s="1"/>
  <c r="G2455" i="1"/>
  <c r="H2455" i="1" s="1"/>
  <c r="G2454" i="1"/>
  <c r="H2454" i="1" s="1"/>
  <c r="G2453" i="1"/>
  <c r="H2453" i="1" s="1"/>
  <c r="G2452" i="1"/>
  <c r="H2452" i="1" s="1"/>
  <c r="G2379" i="1"/>
  <c r="H2379" i="1" s="1"/>
  <c r="G2378" i="1"/>
  <c r="H2378" i="1" s="1"/>
  <c r="G2377" i="1"/>
  <c r="H2377" i="1" s="1"/>
  <c r="G2376" i="1"/>
  <c r="H2376" i="1" s="1"/>
  <c r="G2375" i="1"/>
  <c r="H2375" i="1" s="1"/>
  <c r="G2374" i="1"/>
  <c r="H2374" i="1" s="1"/>
  <c r="G2373" i="1"/>
  <c r="H2373" i="1" s="1"/>
  <c r="G2372" i="1"/>
  <c r="H2372" i="1" s="1"/>
  <c r="G2371" i="1"/>
  <c r="H2371" i="1" s="1"/>
  <c r="G2370" i="1"/>
  <c r="H2370" i="1" s="1"/>
  <c r="G2369" i="1"/>
  <c r="H2369" i="1" s="1"/>
  <c r="G2368" i="1"/>
  <c r="H2368" i="1" s="1"/>
  <c r="G2295" i="1"/>
  <c r="H2295" i="1" s="1"/>
  <c r="G2294" i="1"/>
  <c r="H2294" i="1" s="1"/>
  <c r="G2293" i="1"/>
  <c r="H2293" i="1" s="1"/>
  <c r="G2292" i="1"/>
  <c r="H2292" i="1" s="1"/>
  <c r="G2291" i="1"/>
  <c r="H2291" i="1" s="1"/>
  <c r="G2290" i="1"/>
  <c r="H2290" i="1" s="1"/>
  <c r="G2289" i="1"/>
  <c r="H2289" i="1" s="1"/>
  <c r="G2288" i="1"/>
  <c r="H2288" i="1" s="1"/>
  <c r="G2287" i="1"/>
  <c r="H2287" i="1" s="1"/>
  <c r="G2286" i="1"/>
  <c r="H2286" i="1" s="1"/>
  <c r="G2285" i="1"/>
  <c r="H2285" i="1" s="1"/>
  <c r="G2284" i="1"/>
  <c r="H2284" i="1" s="1"/>
  <c r="G2211" i="1"/>
  <c r="H2211" i="1" s="1"/>
  <c r="G2210" i="1"/>
  <c r="H2210" i="1" s="1"/>
  <c r="G2209" i="1"/>
  <c r="H2209" i="1" s="1"/>
  <c r="G2208" i="1"/>
  <c r="H2208" i="1" s="1"/>
  <c r="G2207" i="1"/>
  <c r="H2207" i="1" s="1"/>
  <c r="G2206" i="1"/>
  <c r="H2206" i="1" s="1"/>
  <c r="G2205" i="1"/>
  <c r="H2205" i="1" s="1"/>
  <c r="G2204" i="1"/>
  <c r="H2204" i="1" s="1"/>
  <c r="G2203" i="1"/>
  <c r="H2203" i="1" s="1"/>
  <c r="G2202" i="1"/>
  <c r="H2202" i="1" s="1"/>
  <c r="G2201" i="1"/>
  <c r="H2201" i="1" s="1"/>
  <c r="G2200" i="1"/>
  <c r="H2200" i="1" s="1"/>
  <c r="G2643" i="1"/>
  <c r="H2643" i="1" s="1"/>
  <c r="G2642" i="1"/>
  <c r="H2642" i="1" s="1"/>
  <c r="G2641" i="1"/>
  <c r="H2641" i="1" s="1"/>
  <c r="G2640" i="1"/>
  <c r="H2640" i="1" s="1"/>
  <c r="G2639" i="1"/>
  <c r="H2639" i="1" s="1"/>
  <c r="G2638" i="1"/>
  <c r="H2638" i="1" s="1"/>
  <c r="G2637" i="1"/>
  <c r="H2637" i="1" s="1"/>
  <c r="G2636" i="1"/>
  <c r="H2636" i="1" s="1"/>
  <c r="G2635" i="1"/>
  <c r="H2635" i="1" s="1"/>
  <c r="G2634" i="1"/>
  <c r="H2634" i="1" s="1"/>
  <c r="G2633" i="1"/>
  <c r="H2633" i="1" s="1"/>
  <c r="G2632" i="1"/>
  <c r="H2632" i="1" s="1"/>
  <c r="G2127" i="1"/>
  <c r="H2127" i="1" s="1"/>
  <c r="G2126" i="1"/>
  <c r="H2126" i="1" s="1"/>
  <c r="G2125" i="1"/>
  <c r="H2125" i="1" s="1"/>
  <c r="G2124" i="1"/>
  <c r="H2124" i="1" s="1"/>
  <c r="G2123" i="1"/>
  <c r="H2123" i="1" s="1"/>
  <c r="G2122" i="1"/>
  <c r="H2122" i="1" s="1"/>
  <c r="G2121" i="1"/>
  <c r="H2121" i="1" s="1"/>
  <c r="G2120" i="1"/>
  <c r="H2120" i="1" s="1"/>
  <c r="G2119" i="1"/>
  <c r="H2119" i="1" s="1"/>
  <c r="G2118" i="1"/>
  <c r="H2118" i="1" s="1"/>
  <c r="G2117" i="1"/>
  <c r="H2117" i="1" s="1"/>
  <c r="G2116" i="1"/>
  <c r="H2116" i="1" s="1"/>
  <c r="G2043" i="1"/>
  <c r="G2042" i="1"/>
  <c r="G2041" i="1"/>
  <c r="G2040" i="1"/>
  <c r="G2039" i="1"/>
  <c r="G2038" i="1"/>
  <c r="G2037" i="1"/>
  <c r="G2036" i="1"/>
  <c r="G2035" i="1"/>
  <c r="G2034" i="1"/>
  <c r="G2033" i="1"/>
  <c r="G2032" i="1"/>
  <c r="G2535" i="1"/>
  <c r="G2534" i="1"/>
  <c r="G2533" i="1"/>
  <c r="G2532" i="1"/>
  <c r="G2531" i="1"/>
  <c r="G2530" i="1"/>
  <c r="G2529" i="1"/>
  <c r="G2528" i="1"/>
  <c r="G2527" i="1"/>
  <c r="G2526" i="1"/>
  <c r="G2525" i="1"/>
  <c r="G2524" i="1"/>
  <c r="G2451" i="1"/>
  <c r="G2450" i="1"/>
  <c r="G2449" i="1"/>
  <c r="G2448" i="1"/>
  <c r="G2447" i="1"/>
  <c r="G2446" i="1"/>
  <c r="G2445" i="1"/>
  <c r="G2444" i="1"/>
  <c r="G2443" i="1"/>
  <c r="G2442" i="1"/>
  <c r="G2441" i="1"/>
  <c r="G2440" i="1"/>
  <c r="G2367" i="1"/>
  <c r="G2366" i="1"/>
  <c r="G2365" i="1"/>
  <c r="G2364" i="1"/>
  <c r="G2363" i="1"/>
  <c r="G2362" i="1"/>
  <c r="G2361" i="1"/>
  <c r="G2360" i="1"/>
  <c r="G2359" i="1"/>
  <c r="G2358" i="1"/>
  <c r="G2357" i="1"/>
  <c r="G2356" i="1"/>
  <c r="G2283" i="1"/>
  <c r="G2282" i="1"/>
  <c r="G2281" i="1"/>
  <c r="G2280" i="1"/>
  <c r="G2279" i="1"/>
  <c r="G2278" i="1"/>
  <c r="G2277" i="1"/>
  <c r="G2276" i="1"/>
  <c r="G2275" i="1"/>
  <c r="G2274" i="1"/>
  <c r="G2273" i="1"/>
  <c r="G2272" i="1"/>
  <c r="G2199" i="1"/>
  <c r="G2198" i="1"/>
  <c r="G2197" i="1"/>
  <c r="G2196" i="1"/>
  <c r="G2195" i="1"/>
  <c r="G2194" i="1"/>
  <c r="G2193" i="1"/>
  <c r="G2192" i="1"/>
  <c r="G2191" i="1"/>
  <c r="G2190" i="1"/>
  <c r="G2189" i="1"/>
  <c r="G2188" i="1"/>
  <c r="G2631" i="1"/>
  <c r="G2630" i="1"/>
  <c r="G2629" i="1"/>
  <c r="G2628" i="1"/>
  <c r="G2627" i="1"/>
  <c r="G2626" i="1"/>
  <c r="G2625" i="1"/>
  <c r="G2624" i="1"/>
  <c r="G2623" i="1"/>
  <c r="G2622" i="1"/>
  <c r="G2621" i="1"/>
  <c r="G2620" i="1"/>
  <c r="G2115" i="1"/>
  <c r="G2114" i="1"/>
  <c r="G2113" i="1"/>
  <c r="G2112" i="1"/>
  <c r="G2111" i="1"/>
  <c r="G2110" i="1"/>
  <c r="G2109" i="1"/>
  <c r="G2108" i="1"/>
  <c r="G2107" i="1"/>
  <c r="G2106" i="1"/>
  <c r="G2105" i="1"/>
  <c r="G2104" i="1"/>
  <c r="G2031" i="1"/>
  <c r="H2031" i="1" s="1"/>
  <c r="AA10" i="6" s="1"/>
  <c r="AB10" i="6" s="1"/>
  <c r="G2030" i="1"/>
  <c r="H2030" i="1" s="1"/>
  <c r="Y10" i="6" s="1"/>
  <c r="Z10" i="6" s="1"/>
  <c r="G2029" i="1"/>
  <c r="H2029" i="1" s="1"/>
  <c r="W10" i="6" s="1"/>
  <c r="X10" i="6" s="1"/>
  <c r="G2028" i="1"/>
  <c r="H2028" i="1" s="1"/>
  <c r="U10" i="6" s="1"/>
  <c r="V10" i="6" s="1"/>
  <c r="G2027" i="1"/>
  <c r="H2027" i="1" s="1"/>
  <c r="S10" i="6" s="1"/>
  <c r="T10" i="6" s="1"/>
  <c r="G2026" i="1"/>
  <c r="H2026" i="1" s="1"/>
  <c r="Q10" i="6" s="1"/>
  <c r="R10" i="6" s="1"/>
  <c r="G2025" i="1"/>
  <c r="H2025" i="1" s="1"/>
  <c r="O10" i="6" s="1"/>
  <c r="P10" i="6" s="1"/>
  <c r="G2024" i="1"/>
  <c r="H2024" i="1" s="1"/>
  <c r="M10" i="6" s="1"/>
  <c r="N10" i="6" s="1"/>
  <c r="G2023" i="1"/>
  <c r="H2023" i="1" s="1"/>
  <c r="K10" i="6" s="1"/>
  <c r="L10" i="6" s="1"/>
  <c r="G2022" i="1"/>
  <c r="H2022" i="1" s="1"/>
  <c r="I10" i="6" s="1"/>
  <c r="J10" i="6" s="1"/>
  <c r="G2021" i="1"/>
  <c r="H2021" i="1" s="1"/>
  <c r="G10" i="6" s="1"/>
  <c r="H10" i="6" s="1"/>
  <c r="G2020" i="1"/>
  <c r="H2020" i="1" s="1"/>
  <c r="G2523" i="1"/>
  <c r="H2523" i="1" s="1"/>
  <c r="GM10" i="6" s="1"/>
  <c r="GN10" i="6" s="1"/>
  <c r="G2522" i="1"/>
  <c r="H2522" i="1" s="1"/>
  <c r="GK10" i="6" s="1"/>
  <c r="GL10" i="6" s="1"/>
  <c r="G2521" i="1"/>
  <c r="H2521" i="1" s="1"/>
  <c r="GI10" i="6" s="1"/>
  <c r="GJ10" i="6" s="1"/>
  <c r="G2520" i="1"/>
  <c r="H2520" i="1" s="1"/>
  <c r="GG10" i="6" s="1"/>
  <c r="GH10" i="6" s="1"/>
  <c r="G2519" i="1"/>
  <c r="H2519" i="1" s="1"/>
  <c r="GE10" i="6" s="1"/>
  <c r="GF10" i="6" s="1"/>
  <c r="G2518" i="1"/>
  <c r="H2518" i="1" s="1"/>
  <c r="GC10" i="6" s="1"/>
  <c r="GD10" i="6" s="1"/>
  <c r="G2517" i="1"/>
  <c r="H2517" i="1" s="1"/>
  <c r="GA10" i="6" s="1"/>
  <c r="GB10" i="6" s="1"/>
  <c r="G2516" i="1"/>
  <c r="H2516" i="1" s="1"/>
  <c r="FY10" i="6" s="1"/>
  <c r="FZ10" i="6" s="1"/>
  <c r="G2515" i="1"/>
  <c r="H2515" i="1" s="1"/>
  <c r="FW10" i="6" s="1"/>
  <c r="FX10" i="6" s="1"/>
  <c r="G2514" i="1"/>
  <c r="H2514" i="1" s="1"/>
  <c r="FU10" i="6" s="1"/>
  <c r="FV10" i="6" s="1"/>
  <c r="G2513" i="1"/>
  <c r="H2513" i="1" s="1"/>
  <c r="FS10" i="6" s="1"/>
  <c r="FT10" i="6" s="1"/>
  <c r="G2512" i="1"/>
  <c r="H2512" i="1" s="1"/>
  <c r="G2439" i="1"/>
  <c r="H2439" i="1" s="1"/>
  <c r="FO10" i="6" s="1"/>
  <c r="FP10" i="6" s="1"/>
  <c r="G2438" i="1"/>
  <c r="H2438" i="1" s="1"/>
  <c r="FM10" i="6" s="1"/>
  <c r="FN10" i="6" s="1"/>
  <c r="G2437" i="1"/>
  <c r="H2437" i="1" s="1"/>
  <c r="FK10" i="6" s="1"/>
  <c r="FL10" i="6" s="1"/>
  <c r="G2436" i="1"/>
  <c r="H2436" i="1" s="1"/>
  <c r="FI10" i="6" s="1"/>
  <c r="FJ10" i="6" s="1"/>
  <c r="G2435" i="1"/>
  <c r="H2435" i="1" s="1"/>
  <c r="FG10" i="6" s="1"/>
  <c r="FH10" i="6" s="1"/>
  <c r="G2434" i="1"/>
  <c r="H2434" i="1" s="1"/>
  <c r="FE10" i="6" s="1"/>
  <c r="FF10" i="6" s="1"/>
  <c r="G2433" i="1"/>
  <c r="H2433" i="1" s="1"/>
  <c r="FC10" i="6" s="1"/>
  <c r="FD10" i="6" s="1"/>
  <c r="G2432" i="1"/>
  <c r="H2432" i="1" s="1"/>
  <c r="FA10" i="6" s="1"/>
  <c r="FB10" i="6" s="1"/>
  <c r="G2431" i="1"/>
  <c r="H2431" i="1" s="1"/>
  <c r="EY10" i="6" s="1"/>
  <c r="EZ10" i="6" s="1"/>
  <c r="G2430" i="1"/>
  <c r="H2430" i="1" s="1"/>
  <c r="EW10" i="6" s="1"/>
  <c r="EX10" i="6" s="1"/>
  <c r="G2429" i="1"/>
  <c r="H2429" i="1" s="1"/>
  <c r="EU10" i="6" s="1"/>
  <c r="EV10" i="6" s="1"/>
  <c r="G2428" i="1"/>
  <c r="H2428" i="1" s="1"/>
  <c r="G2355" i="1"/>
  <c r="H2355" i="1" s="1"/>
  <c r="EQ10" i="6" s="1"/>
  <c r="ER10" i="6" s="1"/>
  <c r="G2354" i="1"/>
  <c r="H2354" i="1" s="1"/>
  <c r="EO10" i="6" s="1"/>
  <c r="EP10" i="6" s="1"/>
  <c r="G2353" i="1"/>
  <c r="H2353" i="1" s="1"/>
  <c r="EM10" i="6" s="1"/>
  <c r="EN10" i="6" s="1"/>
  <c r="G2352" i="1"/>
  <c r="H2352" i="1" s="1"/>
  <c r="EK10" i="6" s="1"/>
  <c r="EL10" i="6" s="1"/>
  <c r="G2351" i="1"/>
  <c r="H2351" i="1" s="1"/>
  <c r="EI10" i="6" s="1"/>
  <c r="EJ10" i="6" s="1"/>
  <c r="G2350" i="1"/>
  <c r="H2350" i="1" s="1"/>
  <c r="EG10" i="6" s="1"/>
  <c r="EH10" i="6" s="1"/>
  <c r="G2349" i="1"/>
  <c r="H2349" i="1" s="1"/>
  <c r="EE10" i="6" s="1"/>
  <c r="EF10" i="6" s="1"/>
  <c r="G2348" i="1"/>
  <c r="H2348" i="1" s="1"/>
  <c r="EC10" i="6" s="1"/>
  <c r="ED10" i="6" s="1"/>
  <c r="G2347" i="1"/>
  <c r="H2347" i="1" s="1"/>
  <c r="EA10" i="6" s="1"/>
  <c r="EB10" i="6" s="1"/>
  <c r="G2346" i="1"/>
  <c r="H2346" i="1" s="1"/>
  <c r="DY10" i="6" s="1"/>
  <c r="DZ10" i="6" s="1"/>
  <c r="G2345" i="1"/>
  <c r="H2345" i="1" s="1"/>
  <c r="DW10" i="6" s="1"/>
  <c r="DX10" i="6" s="1"/>
  <c r="G2344" i="1"/>
  <c r="H2344" i="1" s="1"/>
  <c r="G2271" i="1"/>
  <c r="H2271" i="1" s="1"/>
  <c r="DS10" i="6" s="1"/>
  <c r="DT10" i="6" s="1"/>
  <c r="G2270" i="1"/>
  <c r="H2270" i="1" s="1"/>
  <c r="DQ10" i="6" s="1"/>
  <c r="DR10" i="6" s="1"/>
  <c r="G2269" i="1"/>
  <c r="H2269" i="1" s="1"/>
  <c r="DO10" i="6" s="1"/>
  <c r="DP10" i="6" s="1"/>
  <c r="G2268" i="1"/>
  <c r="H2268" i="1" s="1"/>
  <c r="DM10" i="6" s="1"/>
  <c r="DN10" i="6" s="1"/>
  <c r="G2267" i="1"/>
  <c r="H2267" i="1" s="1"/>
  <c r="DK10" i="6" s="1"/>
  <c r="DL10" i="6" s="1"/>
  <c r="G2266" i="1"/>
  <c r="H2266" i="1" s="1"/>
  <c r="DI10" i="6" s="1"/>
  <c r="DJ10" i="6" s="1"/>
  <c r="G2265" i="1"/>
  <c r="H2265" i="1" s="1"/>
  <c r="DG10" i="6" s="1"/>
  <c r="DH10" i="6" s="1"/>
  <c r="G2264" i="1"/>
  <c r="H2264" i="1" s="1"/>
  <c r="DE10" i="6" s="1"/>
  <c r="DF10" i="6" s="1"/>
  <c r="G2263" i="1"/>
  <c r="H2263" i="1" s="1"/>
  <c r="DC10" i="6" s="1"/>
  <c r="DD10" i="6" s="1"/>
  <c r="G2262" i="1"/>
  <c r="H2262" i="1" s="1"/>
  <c r="DA10" i="6" s="1"/>
  <c r="DB10" i="6" s="1"/>
  <c r="G2261" i="1"/>
  <c r="H2261" i="1" s="1"/>
  <c r="CY10" i="6" s="1"/>
  <c r="CZ10" i="6" s="1"/>
  <c r="G2260" i="1"/>
  <c r="H2260" i="1" s="1"/>
  <c r="G2187" i="1"/>
  <c r="H2187" i="1" s="1"/>
  <c r="CU10" i="6" s="1"/>
  <c r="CV10" i="6" s="1"/>
  <c r="G2186" i="1"/>
  <c r="H2186" i="1" s="1"/>
  <c r="CS10" i="6" s="1"/>
  <c r="CT10" i="6" s="1"/>
  <c r="G2185" i="1"/>
  <c r="H2185" i="1" s="1"/>
  <c r="CQ10" i="6" s="1"/>
  <c r="CR10" i="6" s="1"/>
  <c r="G2184" i="1"/>
  <c r="H2184" i="1" s="1"/>
  <c r="CO10" i="6" s="1"/>
  <c r="CP10" i="6" s="1"/>
  <c r="G2183" i="1"/>
  <c r="H2183" i="1" s="1"/>
  <c r="CM10" i="6" s="1"/>
  <c r="CN10" i="6" s="1"/>
  <c r="G2182" i="1"/>
  <c r="H2182" i="1" s="1"/>
  <c r="CK10" i="6" s="1"/>
  <c r="CL10" i="6" s="1"/>
  <c r="G2181" i="1"/>
  <c r="H2181" i="1" s="1"/>
  <c r="CI10" i="6" s="1"/>
  <c r="CJ10" i="6" s="1"/>
  <c r="G2180" i="1"/>
  <c r="H2180" i="1" s="1"/>
  <c r="CG10" i="6" s="1"/>
  <c r="CH10" i="6" s="1"/>
  <c r="G2179" i="1"/>
  <c r="H2179" i="1" s="1"/>
  <c r="CE10" i="6" s="1"/>
  <c r="CF10" i="6" s="1"/>
  <c r="G2178" i="1"/>
  <c r="H2178" i="1" s="1"/>
  <c r="CC10" i="6" s="1"/>
  <c r="CD10" i="6" s="1"/>
  <c r="G2177" i="1"/>
  <c r="H2177" i="1" s="1"/>
  <c r="CA10" i="6" s="1"/>
  <c r="CB10" i="6" s="1"/>
  <c r="G2176" i="1"/>
  <c r="H2176" i="1" s="1"/>
  <c r="G2619" i="1"/>
  <c r="H2619" i="1" s="1"/>
  <c r="BW10" i="6" s="1"/>
  <c r="BX10" i="6" s="1"/>
  <c r="G2618" i="1"/>
  <c r="H2618" i="1" s="1"/>
  <c r="BU10" i="6" s="1"/>
  <c r="BV10" i="6" s="1"/>
  <c r="G2617" i="1"/>
  <c r="H2617" i="1" s="1"/>
  <c r="BS10" i="6" s="1"/>
  <c r="BT10" i="6" s="1"/>
  <c r="G2616" i="1"/>
  <c r="H2616" i="1" s="1"/>
  <c r="BQ10" i="6" s="1"/>
  <c r="BR10" i="6" s="1"/>
  <c r="G2615" i="1"/>
  <c r="H2615" i="1" s="1"/>
  <c r="BO10" i="6" s="1"/>
  <c r="BP10" i="6" s="1"/>
  <c r="G2614" i="1"/>
  <c r="H2614" i="1" s="1"/>
  <c r="BM10" i="6" s="1"/>
  <c r="BN10" i="6" s="1"/>
  <c r="G2613" i="1"/>
  <c r="H2613" i="1" s="1"/>
  <c r="BK10" i="6" s="1"/>
  <c r="BL10" i="6" s="1"/>
  <c r="G2612" i="1"/>
  <c r="H2612" i="1" s="1"/>
  <c r="BI10" i="6" s="1"/>
  <c r="BJ10" i="6" s="1"/>
  <c r="G2611" i="1"/>
  <c r="H2611" i="1" s="1"/>
  <c r="BG10" i="6" s="1"/>
  <c r="BH10" i="6" s="1"/>
  <c r="G2610" i="1"/>
  <c r="H2610" i="1" s="1"/>
  <c r="BE10" i="6" s="1"/>
  <c r="BF10" i="6" s="1"/>
  <c r="G2609" i="1"/>
  <c r="H2609" i="1" s="1"/>
  <c r="BC10" i="6" s="1"/>
  <c r="BD10" i="6" s="1"/>
  <c r="G2608" i="1"/>
  <c r="H2608" i="1" s="1"/>
  <c r="G2103" i="1"/>
  <c r="H2103" i="1" s="1"/>
  <c r="AY10" i="6" s="1"/>
  <c r="AZ10" i="6" s="1"/>
  <c r="G2102" i="1"/>
  <c r="H2102" i="1" s="1"/>
  <c r="AW10" i="6" s="1"/>
  <c r="AX10" i="6" s="1"/>
  <c r="G2101" i="1"/>
  <c r="H2101" i="1" s="1"/>
  <c r="AU10" i="6" s="1"/>
  <c r="AV10" i="6" s="1"/>
  <c r="G2100" i="1"/>
  <c r="H2100" i="1" s="1"/>
  <c r="AS10" i="6" s="1"/>
  <c r="AT10" i="6" s="1"/>
  <c r="G2099" i="1"/>
  <c r="H2099" i="1" s="1"/>
  <c r="AQ10" i="6" s="1"/>
  <c r="AR10" i="6" s="1"/>
  <c r="G2098" i="1"/>
  <c r="H2098" i="1" s="1"/>
  <c r="AO10" i="6" s="1"/>
  <c r="AP10" i="6" s="1"/>
  <c r="G2097" i="1"/>
  <c r="H2097" i="1" s="1"/>
  <c r="AM10" i="6" s="1"/>
  <c r="AN10" i="6" s="1"/>
  <c r="G2096" i="1"/>
  <c r="H2096" i="1" s="1"/>
  <c r="AK10" i="6" s="1"/>
  <c r="AL10" i="6" s="1"/>
  <c r="G2095" i="1"/>
  <c r="H2095" i="1" s="1"/>
  <c r="AI10" i="6" s="1"/>
  <c r="AJ10" i="6" s="1"/>
  <c r="G2094" i="1"/>
  <c r="H2094" i="1" s="1"/>
  <c r="AG10" i="6" s="1"/>
  <c r="AH10" i="6" s="1"/>
  <c r="G2093" i="1"/>
  <c r="H2093" i="1" s="1"/>
  <c r="AE10" i="6" s="1"/>
  <c r="AF10" i="6" s="1"/>
  <c r="G2092" i="1"/>
  <c r="H2092" i="1" s="1"/>
  <c r="G1935" i="1"/>
  <c r="H1935" i="1" s="1"/>
  <c r="G1934" i="1"/>
  <c r="H1934" i="1" s="1"/>
  <c r="G1933" i="1"/>
  <c r="H1933" i="1" s="1"/>
  <c r="G1932" i="1"/>
  <c r="H1932" i="1" s="1"/>
  <c r="G1931" i="1"/>
  <c r="H1931" i="1" s="1"/>
  <c r="G1930" i="1"/>
  <c r="H1930" i="1" s="1"/>
  <c r="G1929" i="1"/>
  <c r="H1929" i="1" s="1"/>
  <c r="G1928" i="1"/>
  <c r="H1928" i="1" s="1"/>
  <c r="G1927" i="1"/>
  <c r="H1927" i="1" s="1"/>
  <c r="G1926" i="1"/>
  <c r="H1926" i="1" s="1"/>
  <c r="G1925" i="1"/>
  <c r="H1925" i="1" s="1"/>
  <c r="G1924" i="1"/>
  <c r="H1924" i="1" s="1"/>
  <c r="G1839" i="1"/>
  <c r="H1839" i="1" s="1"/>
  <c r="G1838" i="1"/>
  <c r="H1838" i="1" s="1"/>
  <c r="G1837" i="1"/>
  <c r="H1837" i="1" s="1"/>
  <c r="G1836" i="1"/>
  <c r="H1836" i="1" s="1"/>
  <c r="G1835" i="1"/>
  <c r="H1835" i="1" s="1"/>
  <c r="G1834" i="1"/>
  <c r="H1834" i="1" s="1"/>
  <c r="G1833" i="1"/>
  <c r="H1833" i="1" s="1"/>
  <c r="G1832" i="1"/>
  <c r="H1832" i="1" s="1"/>
  <c r="G1831" i="1"/>
  <c r="H1831" i="1" s="1"/>
  <c r="G1830" i="1"/>
  <c r="H1830" i="1" s="1"/>
  <c r="G1829" i="1"/>
  <c r="H1829" i="1" s="1"/>
  <c r="G1828" i="1"/>
  <c r="H1828" i="1" s="1"/>
  <c r="G1755" i="1"/>
  <c r="H1755" i="1" s="1"/>
  <c r="G1754" i="1"/>
  <c r="H1754" i="1" s="1"/>
  <c r="G1753" i="1"/>
  <c r="H1753" i="1" s="1"/>
  <c r="G1752" i="1"/>
  <c r="H1752" i="1" s="1"/>
  <c r="G1751" i="1"/>
  <c r="H1751" i="1" s="1"/>
  <c r="G1750" i="1"/>
  <c r="H1750" i="1" s="1"/>
  <c r="G1749" i="1"/>
  <c r="H1749" i="1" s="1"/>
  <c r="G1748" i="1"/>
  <c r="H1748" i="1" s="1"/>
  <c r="G1747" i="1"/>
  <c r="H1747" i="1" s="1"/>
  <c r="G1746" i="1"/>
  <c r="H1746" i="1" s="1"/>
  <c r="G1745" i="1"/>
  <c r="H1745" i="1" s="1"/>
  <c r="G1744" i="1"/>
  <c r="H1744" i="1" s="1"/>
  <c r="G1671" i="1"/>
  <c r="H1671" i="1" s="1"/>
  <c r="G1670" i="1"/>
  <c r="H1670" i="1" s="1"/>
  <c r="G1669" i="1"/>
  <c r="H1669" i="1" s="1"/>
  <c r="G1668" i="1"/>
  <c r="H1668" i="1" s="1"/>
  <c r="G1667" i="1"/>
  <c r="H1667" i="1" s="1"/>
  <c r="G1666" i="1"/>
  <c r="H1666" i="1" s="1"/>
  <c r="G1665" i="1"/>
  <c r="H1665" i="1" s="1"/>
  <c r="G1664" i="1"/>
  <c r="H1664" i="1" s="1"/>
  <c r="G1663" i="1"/>
  <c r="H1663" i="1" s="1"/>
  <c r="G1662" i="1"/>
  <c r="H1662" i="1" s="1"/>
  <c r="G1661" i="1"/>
  <c r="H1661" i="1" s="1"/>
  <c r="G1660" i="1"/>
  <c r="H1660" i="1" s="1"/>
  <c r="G1587" i="1"/>
  <c r="H1587" i="1" s="1"/>
  <c r="G1586" i="1"/>
  <c r="H1586" i="1" s="1"/>
  <c r="G1585" i="1"/>
  <c r="H1585" i="1" s="1"/>
  <c r="G1584" i="1"/>
  <c r="H1584" i="1" s="1"/>
  <c r="G1583" i="1"/>
  <c r="H1583" i="1" s="1"/>
  <c r="G1582" i="1"/>
  <c r="H1582" i="1" s="1"/>
  <c r="G1581" i="1"/>
  <c r="H1581" i="1" s="1"/>
  <c r="G1580" i="1"/>
  <c r="H1580" i="1" s="1"/>
  <c r="G1579" i="1"/>
  <c r="H1579" i="1" s="1"/>
  <c r="G1578" i="1"/>
  <c r="H1578" i="1" s="1"/>
  <c r="G1577" i="1"/>
  <c r="H1577" i="1" s="1"/>
  <c r="G1576" i="1"/>
  <c r="H1576" i="1" s="1"/>
  <c r="G2019" i="1"/>
  <c r="H2019" i="1" s="1"/>
  <c r="G2018" i="1"/>
  <c r="H2018" i="1" s="1"/>
  <c r="G2017" i="1"/>
  <c r="H2017" i="1" s="1"/>
  <c r="G2016" i="1"/>
  <c r="H2016" i="1" s="1"/>
  <c r="G2015" i="1"/>
  <c r="H2015" i="1" s="1"/>
  <c r="G2014" i="1"/>
  <c r="H2014" i="1" s="1"/>
  <c r="G2013" i="1"/>
  <c r="H2013" i="1" s="1"/>
  <c r="G2012" i="1"/>
  <c r="H2012" i="1" s="1"/>
  <c r="G2011" i="1"/>
  <c r="H2011" i="1" s="1"/>
  <c r="G2010" i="1"/>
  <c r="H2010" i="1" s="1"/>
  <c r="G2009" i="1"/>
  <c r="H2009" i="1" s="1"/>
  <c r="G2008" i="1"/>
  <c r="H2008" i="1" s="1"/>
  <c r="G1503" i="1"/>
  <c r="H1503" i="1" s="1"/>
  <c r="G1502" i="1"/>
  <c r="H1502" i="1" s="1"/>
  <c r="G1501" i="1"/>
  <c r="H1501" i="1" s="1"/>
  <c r="G1500" i="1"/>
  <c r="H1500" i="1" s="1"/>
  <c r="G1499" i="1"/>
  <c r="H1499" i="1" s="1"/>
  <c r="G1498" i="1"/>
  <c r="H1498" i="1" s="1"/>
  <c r="G1497" i="1"/>
  <c r="H1497" i="1" s="1"/>
  <c r="G1496" i="1"/>
  <c r="H1496" i="1" s="1"/>
  <c r="G1495" i="1"/>
  <c r="H1495" i="1" s="1"/>
  <c r="G1494" i="1"/>
  <c r="H1494" i="1" s="1"/>
  <c r="G1493" i="1"/>
  <c r="H1493" i="1" s="1"/>
  <c r="G1492" i="1"/>
  <c r="H1492" i="1" s="1"/>
  <c r="G1419" i="1"/>
  <c r="H1419" i="1" s="1"/>
  <c r="G1418" i="1"/>
  <c r="H1418" i="1" s="1"/>
  <c r="G1417" i="1"/>
  <c r="H1417" i="1" s="1"/>
  <c r="G1416" i="1"/>
  <c r="H1416" i="1" s="1"/>
  <c r="G1415" i="1"/>
  <c r="H1415" i="1" s="1"/>
  <c r="G1414" i="1"/>
  <c r="H1414" i="1" s="1"/>
  <c r="G1413" i="1"/>
  <c r="H1413" i="1" s="1"/>
  <c r="G1412" i="1"/>
  <c r="H1412" i="1" s="1"/>
  <c r="G1411" i="1"/>
  <c r="H1411" i="1" s="1"/>
  <c r="G1410" i="1"/>
  <c r="H1410" i="1" s="1"/>
  <c r="G1409" i="1"/>
  <c r="H1409" i="1" s="1"/>
  <c r="G1408" i="1"/>
  <c r="H1408" i="1" s="1"/>
  <c r="G1923" i="1"/>
  <c r="H1923" i="1" s="1"/>
  <c r="G1921" i="1"/>
  <c r="H1921" i="1" s="1"/>
  <c r="G1919" i="1"/>
  <c r="H1919" i="1" s="1"/>
  <c r="G1917" i="1"/>
  <c r="H1917" i="1" s="1"/>
  <c r="G1915" i="1"/>
  <c r="H1915" i="1" s="1"/>
  <c r="G1913" i="1"/>
  <c r="H1913" i="1" s="1"/>
  <c r="G1911" i="1"/>
  <c r="H1911" i="1" s="1"/>
  <c r="G1909" i="1"/>
  <c r="H1909" i="1" s="1"/>
  <c r="G1907" i="1"/>
  <c r="H1907" i="1" s="1"/>
  <c r="G1905" i="1"/>
  <c r="H1905" i="1" s="1"/>
  <c r="G1903" i="1"/>
  <c r="H1903" i="1" s="1"/>
  <c r="G1901" i="1"/>
  <c r="H1901" i="1" s="1"/>
  <c r="G1922" i="1"/>
  <c r="H1922" i="1" s="1"/>
  <c r="G1920" i="1"/>
  <c r="H1920" i="1" s="1"/>
  <c r="G1918" i="1"/>
  <c r="H1918" i="1" s="1"/>
  <c r="G1916" i="1"/>
  <c r="H1916" i="1" s="1"/>
  <c r="G1914" i="1"/>
  <c r="H1914" i="1" s="1"/>
  <c r="G1912" i="1"/>
  <c r="H1912" i="1" s="1"/>
  <c r="G1910" i="1"/>
  <c r="H1910" i="1" s="1"/>
  <c r="G1908" i="1"/>
  <c r="H1908" i="1" s="1"/>
  <c r="G1906" i="1"/>
  <c r="H1906" i="1" s="1"/>
  <c r="G1904" i="1"/>
  <c r="H1904" i="1" s="1"/>
  <c r="G1902" i="1"/>
  <c r="H1902" i="1" s="1"/>
  <c r="G1900" i="1"/>
  <c r="H1900" i="1" s="1"/>
  <c r="G1827" i="1"/>
  <c r="H1827" i="1" s="1"/>
  <c r="G1826" i="1"/>
  <c r="H1826" i="1" s="1"/>
  <c r="G1825" i="1"/>
  <c r="H1825" i="1" s="1"/>
  <c r="G1824" i="1"/>
  <c r="H1824" i="1" s="1"/>
  <c r="G1823" i="1"/>
  <c r="H1823" i="1" s="1"/>
  <c r="G1822" i="1"/>
  <c r="H1822" i="1" s="1"/>
  <c r="G1821" i="1"/>
  <c r="H1821" i="1" s="1"/>
  <c r="G1820" i="1"/>
  <c r="H1820" i="1" s="1"/>
  <c r="G1819" i="1"/>
  <c r="H1819" i="1" s="1"/>
  <c r="G1818" i="1"/>
  <c r="H1818" i="1" s="1"/>
  <c r="G1817" i="1"/>
  <c r="H1817" i="1" s="1"/>
  <c r="G1816" i="1"/>
  <c r="H1816" i="1" s="1"/>
  <c r="G1743" i="1"/>
  <c r="H1743" i="1" s="1"/>
  <c r="G1742" i="1"/>
  <c r="H1742" i="1" s="1"/>
  <c r="G1741" i="1"/>
  <c r="H1741" i="1" s="1"/>
  <c r="G1740" i="1"/>
  <c r="H1740" i="1" s="1"/>
  <c r="G1739" i="1"/>
  <c r="H1739" i="1" s="1"/>
  <c r="G1738" i="1"/>
  <c r="H1738" i="1" s="1"/>
  <c r="G1737" i="1"/>
  <c r="H1737" i="1" s="1"/>
  <c r="G1736" i="1"/>
  <c r="H1736" i="1" s="1"/>
  <c r="G1735" i="1"/>
  <c r="H1735" i="1" s="1"/>
  <c r="G1734" i="1"/>
  <c r="H1734" i="1" s="1"/>
  <c r="G1733" i="1"/>
  <c r="H1733" i="1" s="1"/>
  <c r="G1732" i="1"/>
  <c r="H1732" i="1" s="1"/>
  <c r="G1659" i="1"/>
  <c r="H1659" i="1" s="1"/>
  <c r="G1658" i="1"/>
  <c r="H1658" i="1" s="1"/>
  <c r="G1657" i="1"/>
  <c r="H1657" i="1" s="1"/>
  <c r="G1656" i="1"/>
  <c r="H1656" i="1" s="1"/>
  <c r="G1655" i="1"/>
  <c r="H1655" i="1" s="1"/>
  <c r="G1654" i="1"/>
  <c r="H1654" i="1" s="1"/>
  <c r="G1653" i="1"/>
  <c r="H1653" i="1" s="1"/>
  <c r="G1652" i="1"/>
  <c r="H1652" i="1" s="1"/>
  <c r="G1651" i="1"/>
  <c r="H1651" i="1" s="1"/>
  <c r="G1650" i="1"/>
  <c r="H1650" i="1" s="1"/>
  <c r="G1649" i="1"/>
  <c r="H1649" i="1" s="1"/>
  <c r="G1648" i="1"/>
  <c r="H1648" i="1" s="1"/>
  <c r="G1575" i="1"/>
  <c r="H1575" i="1" s="1"/>
  <c r="G1574" i="1"/>
  <c r="H1574" i="1" s="1"/>
  <c r="G1573" i="1"/>
  <c r="H1573" i="1" s="1"/>
  <c r="G1572" i="1"/>
  <c r="H1572" i="1" s="1"/>
  <c r="G1571" i="1"/>
  <c r="H1571" i="1" s="1"/>
  <c r="G1570" i="1"/>
  <c r="H1570" i="1" s="1"/>
  <c r="G1569" i="1"/>
  <c r="H1569" i="1" s="1"/>
  <c r="G1568" i="1"/>
  <c r="H1568" i="1" s="1"/>
  <c r="G1567" i="1"/>
  <c r="H1567" i="1" s="1"/>
  <c r="G1566" i="1"/>
  <c r="H1566" i="1" s="1"/>
  <c r="G1565" i="1"/>
  <c r="H1565" i="1" s="1"/>
  <c r="G1564" i="1"/>
  <c r="H1564" i="1" s="1"/>
  <c r="G2007" i="1"/>
  <c r="H2007" i="1" s="1"/>
  <c r="G2006" i="1"/>
  <c r="H2006" i="1" s="1"/>
  <c r="G2005" i="1"/>
  <c r="H2005" i="1" s="1"/>
  <c r="G2004" i="1"/>
  <c r="H2004" i="1" s="1"/>
  <c r="G2003" i="1"/>
  <c r="H2003" i="1" s="1"/>
  <c r="G2002" i="1"/>
  <c r="H2002" i="1" s="1"/>
  <c r="G2001" i="1"/>
  <c r="H2001" i="1" s="1"/>
  <c r="G2000" i="1"/>
  <c r="H2000" i="1" s="1"/>
  <c r="G1999" i="1"/>
  <c r="H1999" i="1" s="1"/>
  <c r="G1998" i="1"/>
  <c r="H1998" i="1" s="1"/>
  <c r="G1997" i="1"/>
  <c r="H1997" i="1" s="1"/>
  <c r="G1996" i="1"/>
  <c r="H1996" i="1" s="1"/>
  <c r="G1491" i="1"/>
  <c r="H1491" i="1" s="1"/>
  <c r="G1490" i="1"/>
  <c r="H1490" i="1" s="1"/>
  <c r="G1489" i="1"/>
  <c r="H1489" i="1" s="1"/>
  <c r="G1488" i="1"/>
  <c r="H1488" i="1" s="1"/>
  <c r="G1487" i="1"/>
  <c r="H1487" i="1" s="1"/>
  <c r="G1486" i="1"/>
  <c r="H1486" i="1" s="1"/>
  <c r="G1485" i="1"/>
  <c r="H1485" i="1" s="1"/>
  <c r="G1484" i="1"/>
  <c r="H1484" i="1" s="1"/>
  <c r="G1483" i="1"/>
  <c r="H1483" i="1" s="1"/>
  <c r="G1482" i="1"/>
  <c r="H1482" i="1" s="1"/>
  <c r="G1481" i="1"/>
  <c r="H1481" i="1" s="1"/>
  <c r="G1480" i="1"/>
  <c r="H1480" i="1" s="1"/>
  <c r="G1407" i="1"/>
  <c r="H1407" i="1" s="1"/>
  <c r="G1406" i="1"/>
  <c r="H1406" i="1" s="1"/>
  <c r="G1405" i="1"/>
  <c r="H1405" i="1" s="1"/>
  <c r="G1404" i="1"/>
  <c r="H1404" i="1" s="1"/>
  <c r="G1403" i="1"/>
  <c r="H1403" i="1" s="1"/>
  <c r="G1402" i="1"/>
  <c r="H1402" i="1" s="1"/>
  <c r="G1401" i="1"/>
  <c r="H1401" i="1" s="1"/>
  <c r="G1400" i="1"/>
  <c r="H1400" i="1" s="1"/>
  <c r="G1399" i="1"/>
  <c r="H1399" i="1" s="1"/>
  <c r="G1398" i="1"/>
  <c r="H1398" i="1" s="1"/>
  <c r="G1397" i="1"/>
  <c r="H1397" i="1" s="1"/>
  <c r="G1396" i="1"/>
  <c r="H1396" i="1" s="1"/>
  <c r="G1899" i="1"/>
  <c r="H1899" i="1" s="1"/>
  <c r="G1898" i="1"/>
  <c r="H1898" i="1" s="1"/>
  <c r="G1897" i="1"/>
  <c r="H1897" i="1" s="1"/>
  <c r="G1896" i="1"/>
  <c r="H1896" i="1" s="1"/>
  <c r="G1895" i="1"/>
  <c r="H1895" i="1" s="1"/>
  <c r="G1894" i="1"/>
  <c r="H1894" i="1" s="1"/>
  <c r="G1893" i="1"/>
  <c r="H1893" i="1" s="1"/>
  <c r="G1892" i="1"/>
  <c r="H1892" i="1" s="1"/>
  <c r="G1891" i="1"/>
  <c r="H1891" i="1" s="1"/>
  <c r="G1890" i="1"/>
  <c r="H1890" i="1" s="1"/>
  <c r="G1889" i="1"/>
  <c r="H1889" i="1" s="1"/>
  <c r="G1888" i="1"/>
  <c r="H1888" i="1" s="1"/>
  <c r="G1815" i="1"/>
  <c r="H1815" i="1" s="1"/>
  <c r="G1814" i="1"/>
  <c r="H1814" i="1" s="1"/>
  <c r="G1813" i="1"/>
  <c r="H1813" i="1" s="1"/>
  <c r="G1812" i="1"/>
  <c r="H1812" i="1" s="1"/>
  <c r="G1811" i="1"/>
  <c r="H1811" i="1" s="1"/>
  <c r="G1810" i="1"/>
  <c r="H1810" i="1" s="1"/>
  <c r="G1809" i="1"/>
  <c r="H1809" i="1" s="1"/>
  <c r="G1808" i="1"/>
  <c r="H1808" i="1" s="1"/>
  <c r="G1807" i="1"/>
  <c r="H1807" i="1" s="1"/>
  <c r="G1806" i="1"/>
  <c r="H1806" i="1" s="1"/>
  <c r="G1805" i="1"/>
  <c r="H1805" i="1" s="1"/>
  <c r="G1804" i="1"/>
  <c r="H1804" i="1" s="1"/>
  <c r="G1731" i="1"/>
  <c r="H1731" i="1" s="1"/>
  <c r="G1730" i="1"/>
  <c r="H1730" i="1" s="1"/>
  <c r="G1729" i="1"/>
  <c r="H1729" i="1" s="1"/>
  <c r="G1728" i="1"/>
  <c r="H1728" i="1" s="1"/>
  <c r="G1727" i="1"/>
  <c r="H1727" i="1" s="1"/>
  <c r="G1726" i="1"/>
  <c r="H1726" i="1" s="1"/>
  <c r="G1725" i="1"/>
  <c r="H1725" i="1" s="1"/>
  <c r="G1724" i="1"/>
  <c r="H1724" i="1" s="1"/>
  <c r="G1723" i="1"/>
  <c r="H1723" i="1" s="1"/>
  <c r="G1722" i="1"/>
  <c r="H1722" i="1" s="1"/>
  <c r="G1721" i="1"/>
  <c r="H1721" i="1" s="1"/>
  <c r="G1720" i="1"/>
  <c r="H1720" i="1" s="1"/>
  <c r="G1647" i="1"/>
  <c r="H1647" i="1" s="1"/>
  <c r="G1646" i="1"/>
  <c r="H1646" i="1" s="1"/>
  <c r="G1645" i="1"/>
  <c r="H1645" i="1" s="1"/>
  <c r="G1644" i="1"/>
  <c r="H1644" i="1" s="1"/>
  <c r="G1643" i="1"/>
  <c r="H1643" i="1" s="1"/>
  <c r="G1642" i="1"/>
  <c r="H1642" i="1" s="1"/>
  <c r="G1641" i="1"/>
  <c r="H1641" i="1" s="1"/>
  <c r="G1640" i="1"/>
  <c r="H1640" i="1" s="1"/>
  <c r="G1639" i="1"/>
  <c r="H1639" i="1" s="1"/>
  <c r="G1638" i="1"/>
  <c r="H1638" i="1" s="1"/>
  <c r="G1637" i="1"/>
  <c r="H1637" i="1" s="1"/>
  <c r="G1636" i="1"/>
  <c r="H1636" i="1" s="1"/>
  <c r="G1563" i="1"/>
  <c r="H1563" i="1" s="1"/>
  <c r="G1562" i="1"/>
  <c r="H1562" i="1" s="1"/>
  <c r="G1561" i="1"/>
  <c r="H1561" i="1" s="1"/>
  <c r="G1560" i="1"/>
  <c r="H1560" i="1" s="1"/>
  <c r="G1559" i="1"/>
  <c r="H1559" i="1" s="1"/>
  <c r="G1558" i="1"/>
  <c r="H1558" i="1" s="1"/>
  <c r="G1557" i="1"/>
  <c r="H1557" i="1" s="1"/>
  <c r="G1556" i="1"/>
  <c r="H1556" i="1" s="1"/>
  <c r="G1555" i="1"/>
  <c r="H1555" i="1" s="1"/>
  <c r="G1554" i="1"/>
  <c r="H1554" i="1" s="1"/>
  <c r="G1553" i="1"/>
  <c r="H1553" i="1" s="1"/>
  <c r="G1552" i="1"/>
  <c r="H1552" i="1" s="1"/>
  <c r="G1995" i="1"/>
  <c r="H1995" i="1" s="1"/>
  <c r="G1994" i="1"/>
  <c r="H1994" i="1" s="1"/>
  <c r="G1993" i="1"/>
  <c r="H1993" i="1" s="1"/>
  <c r="G1992" i="1"/>
  <c r="H1992" i="1" s="1"/>
  <c r="G1991" i="1"/>
  <c r="H1991" i="1" s="1"/>
  <c r="G1990" i="1"/>
  <c r="H1990" i="1" s="1"/>
  <c r="G1989" i="1"/>
  <c r="H1989" i="1" s="1"/>
  <c r="G1988" i="1"/>
  <c r="H1988" i="1" s="1"/>
  <c r="G1987" i="1"/>
  <c r="H1987" i="1" s="1"/>
  <c r="G1986" i="1"/>
  <c r="H1986" i="1" s="1"/>
  <c r="G1985" i="1"/>
  <c r="H1985" i="1" s="1"/>
  <c r="G1984" i="1"/>
  <c r="H1984" i="1" s="1"/>
  <c r="G1479" i="1"/>
  <c r="H1479" i="1" s="1"/>
  <c r="G1478" i="1"/>
  <c r="H1478" i="1" s="1"/>
  <c r="G1477" i="1"/>
  <c r="H1477" i="1" s="1"/>
  <c r="G1476" i="1"/>
  <c r="H1476" i="1" s="1"/>
  <c r="G1475" i="1"/>
  <c r="H1475" i="1" s="1"/>
  <c r="G1474" i="1"/>
  <c r="H1474" i="1" s="1"/>
  <c r="G1473" i="1"/>
  <c r="H1473" i="1" s="1"/>
  <c r="G1472" i="1"/>
  <c r="H1472" i="1" s="1"/>
  <c r="G1471" i="1"/>
  <c r="H1471" i="1" s="1"/>
  <c r="G1470" i="1"/>
  <c r="H1470" i="1" s="1"/>
  <c r="G1469" i="1"/>
  <c r="H1469" i="1" s="1"/>
  <c r="G1468" i="1"/>
  <c r="H1468" i="1" s="1"/>
  <c r="G1395" i="1"/>
  <c r="H1395" i="1" s="1"/>
  <c r="G1394" i="1"/>
  <c r="H1394" i="1" s="1"/>
  <c r="G1393" i="1"/>
  <c r="H1393" i="1" s="1"/>
  <c r="G1392" i="1"/>
  <c r="H1392" i="1" s="1"/>
  <c r="G1391" i="1"/>
  <c r="H1391" i="1" s="1"/>
  <c r="G1390" i="1"/>
  <c r="H1390" i="1" s="1"/>
  <c r="G1389" i="1"/>
  <c r="H1389" i="1" s="1"/>
  <c r="G1388" i="1"/>
  <c r="H1388" i="1" s="1"/>
  <c r="G1387" i="1"/>
  <c r="H1387" i="1" s="1"/>
  <c r="G1386" i="1"/>
  <c r="H1386" i="1" s="1"/>
  <c r="G1385" i="1"/>
  <c r="H1385" i="1" s="1"/>
  <c r="G1384" i="1"/>
  <c r="H1384" i="1" s="1"/>
  <c r="G1887" i="1"/>
  <c r="H1887" i="1" s="1"/>
  <c r="G1886" i="1"/>
  <c r="H1886" i="1" s="1"/>
  <c r="G1885" i="1"/>
  <c r="H1885" i="1" s="1"/>
  <c r="G1884" i="1"/>
  <c r="H1884" i="1" s="1"/>
  <c r="G1883" i="1"/>
  <c r="H1883" i="1" s="1"/>
  <c r="G1882" i="1"/>
  <c r="H1882" i="1" s="1"/>
  <c r="G1881" i="1"/>
  <c r="H1881" i="1" s="1"/>
  <c r="G1880" i="1"/>
  <c r="H1880" i="1" s="1"/>
  <c r="G1879" i="1"/>
  <c r="H1879" i="1" s="1"/>
  <c r="G1878" i="1"/>
  <c r="H1878" i="1" s="1"/>
  <c r="G1877" i="1"/>
  <c r="H1877" i="1" s="1"/>
  <c r="G1876" i="1"/>
  <c r="H1876" i="1" s="1"/>
  <c r="G1803" i="1"/>
  <c r="H1803" i="1" s="1"/>
  <c r="G1802" i="1"/>
  <c r="H1802" i="1" s="1"/>
  <c r="G1801" i="1"/>
  <c r="H1801" i="1" s="1"/>
  <c r="G1800" i="1"/>
  <c r="H1800" i="1" s="1"/>
  <c r="G1799" i="1"/>
  <c r="H1799" i="1" s="1"/>
  <c r="G1798" i="1"/>
  <c r="H1798" i="1" s="1"/>
  <c r="G1797" i="1"/>
  <c r="H1797" i="1" s="1"/>
  <c r="G1796" i="1"/>
  <c r="H1796" i="1" s="1"/>
  <c r="G1795" i="1"/>
  <c r="H1795" i="1" s="1"/>
  <c r="G1794" i="1"/>
  <c r="H1794" i="1" s="1"/>
  <c r="G1793" i="1"/>
  <c r="H1793" i="1" s="1"/>
  <c r="G1792" i="1"/>
  <c r="H1792" i="1" s="1"/>
  <c r="G1719" i="1"/>
  <c r="H1719" i="1" s="1"/>
  <c r="G1718" i="1"/>
  <c r="H1718" i="1" s="1"/>
  <c r="G1717" i="1"/>
  <c r="H1717" i="1" s="1"/>
  <c r="G1716" i="1"/>
  <c r="H1716" i="1" s="1"/>
  <c r="G1715" i="1"/>
  <c r="H1715" i="1" s="1"/>
  <c r="G1714" i="1"/>
  <c r="H1714" i="1" s="1"/>
  <c r="G1713" i="1"/>
  <c r="H1713" i="1" s="1"/>
  <c r="G1712" i="1"/>
  <c r="H1712" i="1" s="1"/>
  <c r="G1711" i="1"/>
  <c r="H1711" i="1" s="1"/>
  <c r="G1710" i="1"/>
  <c r="H1710" i="1" s="1"/>
  <c r="G1709" i="1"/>
  <c r="H1709" i="1" s="1"/>
  <c r="G1708" i="1"/>
  <c r="H1708" i="1" s="1"/>
  <c r="G1635" i="1"/>
  <c r="H1635" i="1" s="1"/>
  <c r="G1634" i="1"/>
  <c r="H1634" i="1" s="1"/>
  <c r="G1633" i="1"/>
  <c r="H1633" i="1" s="1"/>
  <c r="G1632" i="1"/>
  <c r="H1632" i="1" s="1"/>
  <c r="G1631" i="1"/>
  <c r="H1631" i="1" s="1"/>
  <c r="G1630" i="1"/>
  <c r="H1630" i="1" s="1"/>
  <c r="G1629" i="1"/>
  <c r="H1629" i="1" s="1"/>
  <c r="G1628" i="1"/>
  <c r="H1628" i="1" s="1"/>
  <c r="G1627" i="1"/>
  <c r="H1627" i="1" s="1"/>
  <c r="G1626" i="1"/>
  <c r="H1626" i="1" s="1"/>
  <c r="G1625" i="1"/>
  <c r="H1625" i="1" s="1"/>
  <c r="G1624" i="1"/>
  <c r="H1624" i="1" s="1"/>
  <c r="G1551" i="1"/>
  <c r="H1551" i="1" s="1"/>
  <c r="G1550" i="1"/>
  <c r="H1550" i="1" s="1"/>
  <c r="G1549" i="1"/>
  <c r="H1549" i="1" s="1"/>
  <c r="G1548" i="1"/>
  <c r="H1548" i="1" s="1"/>
  <c r="G1547" i="1"/>
  <c r="H1547" i="1" s="1"/>
  <c r="G1546" i="1"/>
  <c r="H1546" i="1" s="1"/>
  <c r="G1545" i="1"/>
  <c r="H1545" i="1" s="1"/>
  <c r="G1544" i="1"/>
  <c r="H1544" i="1" s="1"/>
  <c r="G1543" i="1"/>
  <c r="H1543" i="1" s="1"/>
  <c r="G1542" i="1"/>
  <c r="H1542" i="1" s="1"/>
  <c r="G1541" i="1"/>
  <c r="H1541" i="1" s="1"/>
  <c r="G1540" i="1"/>
  <c r="H1540" i="1" s="1"/>
  <c r="G1983" i="1"/>
  <c r="H1983" i="1" s="1"/>
  <c r="G1982" i="1"/>
  <c r="H1982" i="1" s="1"/>
  <c r="G1981" i="1"/>
  <c r="H1981" i="1" s="1"/>
  <c r="G1980" i="1"/>
  <c r="H1980" i="1" s="1"/>
  <c r="G1979" i="1"/>
  <c r="H1979" i="1" s="1"/>
  <c r="G1978" i="1"/>
  <c r="H1978" i="1" s="1"/>
  <c r="G1977" i="1"/>
  <c r="H1977" i="1" s="1"/>
  <c r="G1976" i="1"/>
  <c r="H1976" i="1" s="1"/>
  <c r="G1975" i="1"/>
  <c r="H1975" i="1" s="1"/>
  <c r="G1974" i="1"/>
  <c r="H1974" i="1" s="1"/>
  <c r="G1973" i="1"/>
  <c r="H1973" i="1" s="1"/>
  <c r="G1972" i="1"/>
  <c r="H1972" i="1" s="1"/>
  <c r="G1467" i="1"/>
  <c r="H1467" i="1" s="1"/>
  <c r="G1466" i="1"/>
  <c r="H1466" i="1" s="1"/>
  <c r="G1465" i="1"/>
  <c r="H1465" i="1" s="1"/>
  <c r="G1464" i="1"/>
  <c r="H1464" i="1" s="1"/>
  <c r="G1463" i="1"/>
  <c r="H1463" i="1" s="1"/>
  <c r="G1462" i="1"/>
  <c r="H1462" i="1" s="1"/>
  <c r="G1461" i="1"/>
  <c r="H1461" i="1" s="1"/>
  <c r="G1460" i="1"/>
  <c r="H1460" i="1" s="1"/>
  <c r="G1459" i="1"/>
  <c r="H1459" i="1" s="1"/>
  <c r="G1458" i="1"/>
  <c r="H1458" i="1" s="1"/>
  <c r="G1457" i="1"/>
  <c r="H1457" i="1" s="1"/>
  <c r="G1456" i="1"/>
  <c r="H1456" i="1" s="1"/>
  <c r="G1383" i="1"/>
  <c r="H1383" i="1" s="1"/>
  <c r="G1382" i="1"/>
  <c r="H1382" i="1" s="1"/>
  <c r="G1381" i="1"/>
  <c r="H1381" i="1" s="1"/>
  <c r="G1380" i="1"/>
  <c r="H1380" i="1" s="1"/>
  <c r="G1379" i="1"/>
  <c r="H1379" i="1" s="1"/>
  <c r="G1378" i="1"/>
  <c r="H1378" i="1" s="1"/>
  <c r="G1377" i="1"/>
  <c r="H1377" i="1" s="1"/>
  <c r="G1376" i="1"/>
  <c r="H1376" i="1" s="1"/>
  <c r="G1375" i="1"/>
  <c r="H1375" i="1" s="1"/>
  <c r="G1374" i="1"/>
  <c r="H1374" i="1" s="1"/>
  <c r="G1373" i="1"/>
  <c r="H1373" i="1" s="1"/>
  <c r="G1372" i="1"/>
  <c r="H1372" i="1" s="1"/>
  <c r="G1875" i="1"/>
  <c r="H1875" i="1" s="1"/>
  <c r="G1874" i="1"/>
  <c r="H1874" i="1" s="1"/>
  <c r="G1873" i="1"/>
  <c r="H1873" i="1" s="1"/>
  <c r="G1872" i="1"/>
  <c r="H1872" i="1" s="1"/>
  <c r="G1871" i="1"/>
  <c r="H1871" i="1" s="1"/>
  <c r="G1870" i="1"/>
  <c r="H1870" i="1" s="1"/>
  <c r="G1869" i="1"/>
  <c r="H1869" i="1" s="1"/>
  <c r="G1868" i="1"/>
  <c r="H1868" i="1" s="1"/>
  <c r="G1867" i="1"/>
  <c r="H1867" i="1" s="1"/>
  <c r="G1866" i="1"/>
  <c r="H1866" i="1" s="1"/>
  <c r="G1865" i="1"/>
  <c r="H1865" i="1" s="1"/>
  <c r="G1864" i="1"/>
  <c r="H1864" i="1" s="1"/>
  <c r="G1791" i="1"/>
  <c r="H1791" i="1" s="1"/>
  <c r="G1790" i="1"/>
  <c r="H1790" i="1" s="1"/>
  <c r="G1789" i="1"/>
  <c r="H1789" i="1" s="1"/>
  <c r="G1788" i="1"/>
  <c r="H1788" i="1" s="1"/>
  <c r="G1787" i="1"/>
  <c r="H1787" i="1" s="1"/>
  <c r="G1786" i="1"/>
  <c r="H1786" i="1" s="1"/>
  <c r="G1785" i="1"/>
  <c r="H1785" i="1" s="1"/>
  <c r="G1784" i="1"/>
  <c r="H1784" i="1" s="1"/>
  <c r="G1783" i="1"/>
  <c r="H1783" i="1" s="1"/>
  <c r="G1782" i="1"/>
  <c r="H1782" i="1" s="1"/>
  <c r="G1781" i="1"/>
  <c r="H1781" i="1" s="1"/>
  <c r="G1780" i="1"/>
  <c r="H1780" i="1" s="1"/>
  <c r="G1707" i="1"/>
  <c r="H1707" i="1" s="1"/>
  <c r="G1706" i="1"/>
  <c r="H1706" i="1" s="1"/>
  <c r="G1705" i="1"/>
  <c r="H1705" i="1" s="1"/>
  <c r="G1704" i="1"/>
  <c r="H1704" i="1" s="1"/>
  <c r="G1703" i="1"/>
  <c r="H1703" i="1" s="1"/>
  <c r="G1702" i="1"/>
  <c r="H1702" i="1" s="1"/>
  <c r="G1701" i="1"/>
  <c r="H1701" i="1" s="1"/>
  <c r="G1700" i="1"/>
  <c r="H1700" i="1" s="1"/>
  <c r="G1699" i="1"/>
  <c r="H1699" i="1" s="1"/>
  <c r="G1698" i="1"/>
  <c r="H1698" i="1" s="1"/>
  <c r="G1697" i="1"/>
  <c r="H1697" i="1" s="1"/>
  <c r="G1696" i="1"/>
  <c r="H1696" i="1" s="1"/>
  <c r="G1623" i="1"/>
  <c r="H1623" i="1" s="1"/>
  <c r="G1622" i="1"/>
  <c r="H1622" i="1" s="1"/>
  <c r="G1621" i="1"/>
  <c r="H1621" i="1" s="1"/>
  <c r="G1620" i="1"/>
  <c r="H1620" i="1" s="1"/>
  <c r="G1619" i="1"/>
  <c r="H1619" i="1" s="1"/>
  <c r="G1618" i="1"/>
  <c r="H1618" i="1" s="1"/>
  <c r="G1617" i="1"/>
  <c r="H1617" i="1" s="1"/>
  <c r="G1616" i="1"/>
  <c r="H1616" i="1" s="1"/>
  <c r="G1615" i="1"/>
  <c r="H1615" i="1" s="1"/>
  <c r="G1614" i="1"/>
  <c r="H1614" i="1" s="1"/>
  <c r="G1613" i="1"/>
  <c r="H1613" i="1" s="1"/>
  <c r="G1612" i="1"/>
  <c r="H1612" i="1" s="1"/>
  <c r="G1539" i="1"/>
  <c r="H1539" i="1" s="1"/>
  <c r="G1538" i="1"/>
  <c r="H1538" i="1" s="1"/>
  <c r="G1537" i="1"/>
  <c r="H1537" i="1" s="1"/>
  <c r="G1536" i="1"/>
  <c r="H1536" i="1" s="1"/>
  <c r="G1535" i="1"/>
  <c r="H1535" i="1" s="1"/>
  <c r="G1534" i="1"/>
  <c r="H1534" i="1" s="1"/>
  <c r="G1533" i="1"/>
  <c r="H1533" i="1" s="1"/>
  <c r="G1532" i="1"/>
  <c r="H1532" i="1" s="1"/>
  <c r="G1531" i="1"/>
  <c r="H1531" i="1" s="1"/>
  <c r="G1530" i="1"/>
  <c r="H1530" i="1" s="1"/>
  <c r="G1529" i="1"/>
  <c r="H1529" i="1" s="1"/>
  <c r="G1528" i="1"/>
  <c r="H1528" i="1" s="1"/>
  <c r="G1971" i="1"/>
  <c r="H1971" i="1" s="1"/>
  <c r="G1970" i="1"/>
  <c r="H1970" i="1" s="1"/>
  <c r="G1969" i="1"/>
  <c r="H1969" i="1" s="1"/>
  <c r="G1968" i="1"/>
  <c r="H1968" i="1" s="1"/>
  <c r="G1967" i="1"/>
  <c r="H1967" i="1" s="1"/>
  <c r="G1966" i="1"/>
  <c r="H1966" i="1" s="1"/>
  <c r="G1965" i="1"/>
  <c r="H1965" i="1" s="1"/>
  <c r="G1964" i="1"/>
  <c r="H1964" i="1" s="1"/>
  <c r="G1963" i="1"/>
  <c r="H1963" i="1" s="1"/>
  <c r="G1962" i="1"/>
  <c r="H1962" i="1" s="1"/>
  <c r="G1961" i="1"/>
  <c r="H1961" i="1" s="1"/>
  <c r="G1960" i="1"/>
  <c r="H1960" i="1" s="1"/>
  <c r="G1455" i="1"/>
  <c r="H1455" i="1" s="1"/>
  <c r="G1454" i="1"/>
  <c r="H1454" i="1" s="1"/>
  <c r="G1453" i="1"/>
  <c r="H1453" i="1" s="1"/>
  <c r="G1452" i="1"/>
  <c r="H1452" i="1" s="1"/>
  <c r="G1451" i="1"/>
  <c r="H1451" i="1" s="1"/>
  <c r="G1450" i="1"/>
  <c r="H1450" i="1" s="1"/>
  <c r="G1449" i="1"/>
  <c r="H1449" i="1" s="1"/>
  <c r="G1448" i="1"/>
  <c r="H1448" i="1" s="1"/>
  <c r="G1447" i="1"/>
  <c r="H1447" i="1" s="1"/>
  <c r="G1446" i="1"/>
  <c r="H1446" i="1" s="1"/>
  <c r="G1445" i="1"/>
  <c r="H1445" i="1" s="1"/>
  <c r="G1444" i="1"/>
  <c r="H1444" i="1" s="1"/>
  <c r="G1371" i="1"/>
  <c r="G1370" i="1"/>
  <c r="G1369" i="1"/>
  <c r="G1368" i="1"/>
  <c r="G1367" i="1"/>
  <c r="G1366" i="1"/>
  <c r="G1365" i="1"/>
  <c r="G1364" i="1"/>
  <c r="G1363" i="1"/>
  <c r="G1362" i="1"/>
  <c r="G1361" i="1"/>
  <c r="G1360" i="1"/>
  <c r="G1863" i="1"/>
  <c r="G1862" i="1"/>
  <c r="G1861" i="1"/>
  <c r="G1860" i="1"/>
  <c r="G1859" i="1"/>
  <c r="G1858" i="1"/>
  <c r="G1857" i="1"/>
  <c r="G1856" i="1"/>
  <c r="G1855" i="1"/>
  <c r="G1854" i="1"/>
  <c r="G1853" i="1"/>
  <c r="G1852" i="1"/>
  <c r="G1779" i="1"/>
  <c r="G1778" i="1"/>
  <c r="G1777" i="1"/>
  <c r="G1776" i="1"/>
  <c r="G1775" i="1"/>
  <c r="G1774" i="1"/>
  <c r="G1773" i="1"/>
  <c r="G1772" i="1"/>
  <c r="G1771" i="1"/>
  <c r="G1770" i="1"/>
  <c r="G1769" i="1"/>
  <c r="G1768" i="1"/>
  <c r="G1695" i="1"/>
  <c r="G1694" i="1"/>
  <c r="G1693" i="1"/>
  <c r="G1692" i="1"/>
  <c r="G1691" i="1"/>
  <c r="G1690" i="1"/>
  <c r="G1689" i="1"/>
  <c r="G1688" i="1"/>
  <c r="G1687" i="1"/>
  <c r="G1686" i="1"/>
  <c r="G1685" i="1"/>
  <c r="G1684" i="1"/>
  <c r="G1611" i="1"/>
  <c r="G1610" i="1"/>
  <c r="G1609" i="1"/>
  <c r="G1608" i="1"/>
  <c r="G1607" i="1"/>
  <c r="G1606" i="1"/>
  <c r="G1605" i="1"/>
  <c r="G1604" i="1"/>
  <c r="G1603" i="1"/>
  <c r="G1602" i="1"/>
  <c r="G1601" i="1"/>
  <c r="G1600" i="1"/>
  <c r="G1527" i="1"/>
  <c r="G1526" i="1"/>
  <c r="G1525" i="1"/>
  <c r="G1524" i="1"/>
  <c r="G1523" i="1"/>
  <c r="G1522" i="1"/>
  <c r="G1521" i="1"/>
  <c r="G1520" i="1"/>
  <c r="G1519" i="1"/>
  <c r="G1518" i="1"/>
  <c r="G1517" i="1"/>
  <c r="G1516" i="1"/>
  <c r="G1959" i="1"/>
  <c r="G1958" i="1"/>
  <c r="G1957" i="1"/>
  <c r="G1956" i="1"/>
  <c r="G1955" i="1"/>
  <c r="G1954" i="1"/>
  <c r="G1953" i="1"/>
  <c r="G1952" i="1"/>
  <c r="G1951" i="1"/>
  <c r="G1950" i="1"/>
  <c r="G1949" i="1"/>
  <c r="G1948" i="1"/>
  <c r="G1443" i="1"/>
  <c r="G1442" i="1"/>
  <c r="G1441" i="1"/>
  <c r="G1440" i="1"/>
  <c r="G1439" i="1"/>
  <c r="G1438" i="1"/>
  <c r="G1437" i="1"/>
  <c r="G1436" i="1"/>
  <c r="G1435" i="1"/>
  <c r="G1434" i="1"/>
  <c r="G1433" i="1"/>
  <c r="G1432" i="1"/>
  <c r="G1359" i="1"/>
  <c r="H1359" i="1" s="1"/>
  <c r="AA9" i="6" s="1"/>
  <c r="AB9" i="6" s="1"/>
  <c r="G1358" i="1"/>
  <c r="H1358" i="1" s="1"/>
  <c r="Y9" i="6" s="1"/>
  <c r="Z9" i="6" s="1"/>
  <c r="G1357" i="1"/>
  <c r="H1357" i="1" s="1"/>
  <c r="W9" i="6" s="1"/>
  <c r="X9" i="6" s="1"/>
  <c r="G1356" i="1"/>
  <c r="H1356" i="1" s="1"/>
  <c r="U9" i="6" s="1"/>
  <c r="V9" i="6" s="1"/>
  <c r="G1355" i="1"/>
  <c r="H1355" i="1" s="1"/>
  <c r="S9" i="6" s="1"/>
  <c r="T9" i="6" s="1"/>
  <c r="G1354" i="1"/>
  <c r="H1354" i="1" s="1"/>
  <c r="Q9" i="6" s="1"/>
  <c r="R9" i="6" s="1"/>
  <c r="G1353" i="1"/>
  <c r="H1353" i="1" s="1"/>
  <c r="O9" i="6" s="1"/>
  <c r="P9" i="6" s="1"/>
  <c r="G1352" i="1"/>
  <c r="H1352" i="1" s="1"/>
  <c r="M9" i="6" s="1"/>
  <c r="N9" i="6" s="1"/>
  <c r="G1351" i="1"/>
  <c r="H1351" i="1" s="1"/>
  <c r="K9" i="6" s="1"/>
  <c r="L9" i="6" s="1"/>
  <c r="G1350" i="1"/>
  <c r="H1350" i="1" s="1"/>
  <c r="I9" i="6" s="1"/>
  <c r="J9" i="6" s="1"/>
  <c r="G1349" i="1"/>
  <c r="H1349" i="1" s="1"/>
  <c r="G9" i="6" s="1"/>
  <c r="H9" i="6" s="1"/>
  <c r="G1348" i="1"/>
  <c r="H1348" i="1" s="1"/>
  <c r="G1851" i="1"/>
  <c r="H1851" i="1" s="1"/>
  <c r="GM9" i="6" s="1"/>
  <c r="GN9" i="6" s="1"/>
  <c r="G1850" i="1"/>
  <c r="H1850" i="1" s="1"/>
  <c r="GK9" i="6" s="1"/>
  <c r="GL9" i="6" s="1"/>
  <c r="G1849" i="1"/>
  <c r="H1849" i="1" s="1"/>
  <c r="GI9" i="6" s="1"/>
  <c r="GJ9" i="6" s="1"/>
  <c r="G1848" i="1"/>
  <c r="H1848" i="1" s="1"/>
  <c r="GG9" i="6" s="1"/>
  <c r="GH9" i="6" s="1"/>
  <c r="G1847" i="1"/>
  <c r="H1847" i="1" s="1"/>
  <c r="GE9" i="6" s="1"/>
  <c r="GF9" i="6" s="1"/>
  <c r="G1846" i="1"/>
  <c r="H1846" i="1" s="1"/>
  <c r="GC9" i="6" s="1"/>
  <c r="GD9" i="6" s="1"/>
  <c r="G1845" i="1"/>
  <c r="H1845" i="1" s="1"/>
  <c r="GA9" i="6" s="1"/>
  <c r="GB9" i="6" s="1"/>
  <c r="G1844" i="1"/>
  <c r="H1844" i="1" s="1"/>
  <c r="FY9" i="6" s="1"/>
  <c r="FZ9" i="6" s="1"/>
  <c r="G1843" i="1"/>
  <c r="H1843" i="1" s="1"/>
  <c r="FW9" i="6" s="1"/>
  <c r="FX9" i="6" s="1"/>
  <c r="G1842" i="1"/>
  <c r="H1842" i="1" s="1"/>
  <c r="FU9" i="6" s="1"/>
  <c r="FV9" i="6" s="1"/>
  <c r="G1841" i="1"/>
  <c r="H1841" i="1" s="1"/>
  <c r="FS9" i="6" s="1"/>
  <c r="FT9" i="6" s="1"/>
  <c r="G1840" i="1"/>
  <c r="H1840" i="1" s="1"/>
  <c r="G1767" i="1"/>
  <c r="H1767" i="1" s="1"/>
  <c r="FO9" i="6" s="1"/>
  <c r="FP9" i="6" s="1"/>
  <c r="G1766" i="1"/>
  <c r="H1766" i="1" s="1"/>
  <c r="FM9" i="6" s="1"/>
  <c r="FN9" i="6" s="1"/>
  <c r="G1765" i="1"/>
  <c r="H1765" i="1" s="1"/>
  <c r="FK9" i="6" s="1"/>
  <c r="FL9" i="6" s="1"/>
  <c r="G1764" i="1"/>
  <c r="H1764" i="1" s="1"/>
  <c r="FI9" i="6" s="1"/>
  <c r="FJ9" i="6" s="1"/>
  <c r="G1763" i="1"/>
  <c r="H1763" i="1" s="1"/>
  <c r="FG9" i="6" s="1"/>
  <c r="FH9" i="6" s="1"/>
  <c r="G1762" i="1"/>
  <c r="H1762" i="1" s="1"/>
  <c r="FE9" i="6" s="1"/>
  <c r="FF9" i="6" s="1"/>
  <c r="G1761" i="1"/>
  <c r="H1761" i="1" s="1"/>
  <c r="FC9" i="6" s="1"/>
  <c r="FD9" i="6" s="1"/>
  <c r="G1760" i="1"/>
  <c r="H1760" i="1" s="1"/>
  <c r="FA9" i="6" s="1"/>
  <c r="FB9" i="6" s="1"/>
  <c r="G1759" i="1"/>
  <c r="H1759" i="1" s="1"/>
  <c r="EY9" i="6" s="1"/>
  <c r="EZ9" i="6" s="1"/>
  <c r="G1758" i="1"/>
  <c r="H1758" i="1" s="1"/>
  <c r="EW9" i="6" s="1"/>
  <c r="EX9" i="6" s="1"/>
  <c r="G1757" i="1"/>
  <c r="H1757" i="1" s="1"/>
  <c r="EU9" i="6" s="1"/>
  <c r="EV9" i="6" s="1"/>
  <c r="G1756" i="1"/>
  <c r="H1756" i="1" s="1"/>
  <c r="G1683" i="1"/>
  <c r="H1683" i="1" s="1"/>
  <c r="EQ9" i="6" s="1"/>
  <c r="ER9" i="6" s="1"/>
  <c r="G1682" i="1"/>
  <c r="H1682" i="1" s="1"/>
  <c r="EO9" i="6" s="1"/>
  <c r="EP9" i="6" s="1"/>
  <c r="G1681" i="1"/>
  <c r="H1681" i="1" s="1"/>
  <c r="EM9" i="6" s="1"/>
  <c r="EN9" i="6" s="1"/>
  <c r="G1680" i="1"/>
  <c r="H1680" i="1" s="1"/>
  <c r="EK9" i="6" s="1"/>
  <c r="EL9" i="6" s="1"/>
  <c r="G1679" i="1"/>
  <c r="H1679" i="1" s="1"/>
  <c r="EI9" i="6" s="1"/>
  <c r="EJ9" i="6" s="1"/>
  <c r="G1678" i="1"/>
  <c r="H1678" i="1" s="1"/>
  <c r="EG9" i="6" s="1"/>
  <c r="EH9" i="6" s="1"/>
  <c r="G1677" i="1"/>
  <c r="H1677" i="1" s="1"/>
  <c r="EE9" i="6" s="1"/>
  <c r="EF9" i="6" s="1"/>
  <c r="G1676" i="1"/>
  <c r="H1676" i="1" s="1"/>
  <c r="EC9" i="6" s="1"/>
  <c r="ED9" i="6" s="1"/>
  <c r="G1675" i="1"/>
  <c r="H1675" i="1" s="1"/>
  <c r="EA9" i="6" s="1"/>
  <c r="EB9" i="6" s="1"/>
  <c r="G1674" i="1"/>
  <c r="H1674" i="1" s="1"/>
  <c r="DY9" i="6" s="1"/>
  <c r="DZ9" i="6" s="1"/>
  <c r="G1673" i="1"/>
  <c r="H1673" i="1" s="1"/>
  <c r="DW9" i="6" s="1"/>
  <c r="DX9" i="6" s="1"/>
  <c r="G1672" i="1"/>
  <c r="H1672" i="1" s="1"/>
  <c r="G1599" i="1"/>
  <c r="H1599" i="1" s="1"/>
  <c r="DS9" i="6" s="1"/>
  <c r="DT9" i="6" s="1"/>
  <c r="G1598" i="1"/>
  <c r="H1598" i="1" s="1"/>
  <c r="DQ9" i="6" s="1"/>
  <c r="DR9" i="6" s="1"/>
  <c r="G1597" i="1"/>
  <c r="H1597" i="1" s="1"/>
  <c r="DO9" i="6" s="1"/>
  <c r="DP9" i="6" s="1"/>
  <c r="G1596" i="1"/>
  <c r="H1596" i="1" s="1"/>
  <c r="DM9" i="6" s="1"/>
  <c r="DN9" i="6" s="1"/>
  <c r="G1595" i="1"/>
  <c r="H1595" i="1" s="1"/>
  <c r="DK9" i="6" s="1"/>
  <c r="DL9" i="6" s="1"/>
  <c r="G1594" i="1"/>
  <c r="H1594" i="1" s="1"/>
  <c r="DI9" i="6" s="1"/>
  <c r="DJ9" i="6" s="1"/>
  <c r="G1593" i="1"/>
  <c r="H1593" i="1" s="1"/>
  <c r="DG9" i="6" s="1"/>
  <c r="DH9" i="6" s="1"/>
  <c r="G1592" i="1"/>
  <c r="H1592" i="1" s="1"/>
  <c r="DE9" i="6" s="1"/>
  <c r="DF9" i="6" s="1"/>
  <c r="G1591" i="1"/>
  <c r="H1591" i="1" s="1"/>
  <c r="DC9" i="6" s="1"/>
  <c r="DD9" i="6" s="1"/>
  <c r="G1590" i="1"/>
  <c r="H1590" i="1" s="1"/>
  <c r="DA9" i="6" s="1"/>
  <c r="DB9" i="6" s="1"/>
  <c r="G1589" i="1"/>
  <c r="H1589" i="1" s="1"/>
  <c r="CY9" i="6" s="1"/>
  <c r="CZ9" i="6" s="1"/>
  <c r="G1588" i="1"/>
  <c r="H1588" i="1" s="1"/>
  <c r="G1515" i="1"/>
  <c r="H1515" i="1" s="1"/>
  <c r="CU9" i="6" s="1"/>
  <c r="CV9" i="6" s="1"/>
  <c r="G1514" i="1"/>
  <c r="H1514" i="1" s="1"/>
  <c r="CS9" i="6" s="1"/>
  <c r="CT9" i="6" s="1"/>
  <c r="G1513" i="1"/>
  <c r="H1513" i="1" s="1"/>
  <c r="CQ9" i="6" s="1"/>
  <c r="CR9" i="6" s="1"/>
  <c r="G1512" i="1"/>
  <c r="H1512" i="1" s="1"/>
  <c r="CO9" i="6" s="1"/>
  <c r="CP9" i="6" s="1"/>
  <c r="G1511" i="1"/>
  <c r="H1511" i="1" s="1"/>
  <c r="CM9" i="6" s="1"/>
  <c r="CN9" i="6" s="1"/>
  <c r="G1510" i="1"/>
  <c r="H1510" i="1" s="1"/>
  <c r="CK9" i="6" s="1"/>
  <c r="CL9" i="6" s="1"/>
  <c r="G1509" i="1"/>
  <c r="H1509" i="1" s="1"/>
  <c r="CI9" i="6" s="1"/>
  <c r="CJ9" i="6" s="1"/>
  <c r="G1508" i="1"/>
  <c r="H1508" i="1" s="1"/>
  <c r="CG9" i="6" s="1"/>
  <c r="CH9" i="6" s="1"/>
  <c r="G1507" i="1"/>
  <c r="H1507" i="1" s="1"/>
  <c r="CE9" i="6" s="1"/>
  <c r="CF9" i="6" s="1"/>
  <c r="G1506" i="1"/>
  <c r="H1506" i="1" s="1"/>
  <c r="CC9" i="6" s="1"/>
  <c r="CD9" i="6" s="1"/>
  <c r="G1505" i="1"/>
  <c r="H1505" i="1" s="1"/>
  <c r="CA9" i="6" s="1"/>
  <c r="CB9" i="6" s="1"/>
  <c r="G1504" i="1"/>
  <c r="H1504" i="1" s="1"/>
  <c r="G1947" i="1"/>
  <c r="H1947" i="1" s="1"/>
  <c r="BW9" i="6" s="1"/>
  <c r="BX9" i="6" s="1"/>
  <c r="G1946" i="1"/>
  <c r="H1946" i="1" s="1"/>
  <c r="BU9" i="6" s="1"/>
  <c r="BV9" i="6" s="1"/>
  <c r="G1945" i="1"/>
  <c r="H1945" i="1" s="1"/>
  <c r="BS9" i="6" s="1"/>
  <c r="BT9" i="6" s="1"/>
  <c r="G1944" i="1"/>
  <c r="H1944" i="1" s="1"/>
  <c r="BQ9" i="6" s="1"/>
  <c r="BR9" i="6" s="1"/>
  <c r="G1943" i="1"/>
  <c r="H1943" i="1" s="1"/>
  <c r="BO9" i="6" s="1"/>
  <c r="BP9" i="6" s="1"/>
  <c r="G1942" i="1"/>
  <c r="H1942" i="1" s="1"/>
  <c r="BM9" i="6" s="1"/>
  <c r="BN9" i="6" s="1"/>
  <c r="G1941" i="1"/>
  <c r="H1941" i="1" s="1"/>
  <c r="BK9" i="6" s="1"/>
  <c r="BL9" i="6" s="1"/>
  <c r="G1940" i="1"/>
  <c r="H1940" i="1" s="1"/>
  <c r="BI9" i="6" s="1"/>
  <c r="BJ9" i="6" s="1"/>
  <c r="G1939" i="1"/>
  <c r="H1939" i="1" s="1"/>
  <c r="BG9" i="6" s="1"/>
  <c r="BH9" i="6" s="1"/>
  <c r="G1938" i="1"/>
  <c r="H1938" i="1" s="1"/>
  <c r="BE9" i="6" s="1"/>
  <c r="BF9" i="6" s="1"/>
  <c r="G1937" i="1"/>
  <c r="H1937" i="1" s="1"/>
  <c r="BC9" i="6" s="1"/>
  <c r="BD9" i="6" s="1"/>
  <c r="G1936" i="1"/>
  <c r="H1936" i="1" s="1"/>
  <c r="G1431" i="1"/>
  <c r="H1431" i="1" s="1"/>
  <c r="AY9" i="6" s="1"/>
  <c r="AZ9" i="6" s="1"/>
  <c r="G1430" i="1"/>
  <c r="H1430" i="1" s="1"/>
  <c r="AW9" i="6" s="1"/>
  <c r="AX9" i="6" s="1"/>
  <c r="G1429" i="1"/>
  <c r="H1429" i="1" s="1"/>
  <c r="AU9" i="6" s="1"/>
  <c r="AV9" i="6" s="1"/>
  <c r="G1428" i="1"/>
  <c r="H1428" i="1" s="1"/>
  <c r="AS9" i="6" s="1"/>
  <c r="AT9" i="6" s="1"/>
  <c r="G1427" i="1"/>
  <c r="H1427" i="1" s="1"/>
  <c r="AQ9" i="6" s="1"/>
  <c r="AR9" i="6" s="1"/>
  <c r="G1426" i="1"/>
  <c r="H1426" i="1" s="1"/>
  <c r="AO9" i="6" s="1"/>
  <c r="AP9" i="6" s="1"/>
  <c r="G1425" i="1"/>
  <c r="H1425" i="1" s="1"/>
  <c r="AM9" i="6" s="1"/>
  <c r="AN9" i="6" s="1"/>
  <c r="G1424" i="1"/>
  <c r="H1424" i="1" s="1"/>
  <c r="AK9" i="6" s="1"/>
  <c r="AL9" i="6" s="1"/>
  <c r="G1423" i="1"/>
  <c r="H1423" i="1" s="1"/>
  <c r="AI9" i="6" s="1"/>
  <c r="AJ9" i="6" s="1"/>
  <c r="G1422" i="1"/>
  <c r="H1422" i="1" s="1"/>
  <c r="AG9" i="6" s="1"/>
  <c r="AH9" i="6" s="1"/>
  <c r="G1421" i="1"/>
  <c r="H1421" i="1" s="1"/>
  <c r="AE9" i="6" s="1"/>
  <c r="AF9" i="6" s="1"/>
  <c r="G1420" i="1"/>
  <c r="H1420" i="1" s="1"/>
  <c r="G591" i="1"/>
  <c r="H591" i="1" s="1"/>
  <c r="G590" i="1"/>
  <c r="H590" i="1" s="1"/>
  <c r="G589" i="1"/>
  <c r="H589" i="1" s="1"/>
  <c r="G588" i="1"/>
  <c r="H588" i="1" s="1"/>
  <c r="G587" i="1"/>
  <c r="H587" i="1" s="1"/>
  <c r="G586" i="1"/>
  <c r="H586" i="1" s="1"/>
  <c r="G585" i="1"/>
  <c r="H585" i="1" s="1"/>
  <c r="G584" i="1"/>
  <c r="H584" i="1" s="1"/>
  <c r="G583" i="1"/>
  <c r="H583" i="1" s="1"/>
  <c r="G582" i="1"/>
  <c r="H582" i="1" s="1"/>
  <c r="G581" i="1"/>
  <c r="H581" i="1" s="1"/>
  <c r="G580" i="1"/>
  <c r="H580" i="1" s="1"/>
  <c r="G507" i="1"/>
  <c r="H507" i="1" s="1"/>
  <c r="G506" i="1"/>
  <c r="H506" i="1" s="1"/>
  <c r="G505" i="1"/>
  <c r="H505" i="1" s="1"/>
  <c r="G504" i="1"/>
  <c r="H504" i="1" s="1"/>
  <c r="G503" i="1"/>
  <c r="H503" i="1" s="1"/>
  <c r="G502" i="1"/>
  <c r="H502" i="1" s="1"/>
  <c r="G501" i="1"/>
  <c r="H501" i="1" s="1"/>
  <c r="G500" i="1"/>
  <c r="H500" i="1" s="1"/>
  <c r="G499" i="1"/>
  <c r="H499" i="1" s="1"/>
  <c r="G498" i="1"/>
  <c r="H498" i="1" s="1"/>
  <c r="G497" i="1"/>
  <c r="H497" i="1" s="1"/>
  <c r="G496" i="1"/>
  <c r="H496" i="1" s="1"/>
  <c r="G423" i="1"/>
  <c r="H423" i="1" s="1"/>
  <c r="G422" i="1"/>
  <c r="H422" i="1" s="1"/>
  <c r="G421" i="1"/>
  <c r="H421" i="1" s="1"/>
  <c r="G420" i="1"/>
  <c r="H420" i="1" s="1"/>
  <c r="G419" i="1"/>
  <c r="H419" i="1" s="1"/>
  <c r="G418" i="1"/>
  <c r="H418" i="1" s="1"/>
  <c r="G417" i="1"/>
  <c r="H417" i="1" s="1"/>
  <c r="G416" i="1"/>
  <c r="H416" i="1" s="1"/>
  <c r="G415" i="1"/>
  <c r="H415" i="1" s="1"/>
  <c r="G414" i="1"/>
  <c r="H414" i="1" s="1"/>
  <c r="G413" i="1"/>
  <c r="H413" i="1" s="1"/>
  <c r="G412" i="1"/>
  <c r="H412" i="1" s="1"/>
  <c r="G339" i="1"/>
  <c r="H339" i="1" s="1"/>
  <c r="G338" i="1"/>
  <c r="H338" i="1" s="1"/>
  <c r="G337" i="1"/>
  <c r="H337" i="1" s="1"/>
  <c r="G336" i="1"/>
  <c r="H336" i="1" s="1"/>
  <c r="G335" i="1"/>
  <c r="H335" i="1" s="1"/>
  <c r="G334" i="1"/>
  <c r="H334" i="1" s="1"/>
  <c r="G333" i="1"/>
  <c r="H333" i="1" s="1"/>
  <c r="G332" i="1"/>
  <c r="H332" i="1" s="1"/>
  <c r="G331" i="1"/>
  <c r="H331" i="1" s="1"/>
  <c r="G330" i="1"/>
  <c r="H330" i="1" s="1"/>
  <c r="G329" i="1"/>
  <c r="H329" i="1" s="1"/>
  <c r="G328" i="1"/>
  <c r="H328" i="1" s="1"/>
  <c r="G255" i="1"/>
  <c r="H255" i="1" s="1"/>
  <c r="G254" i="1"/>
  <c r="H254" i="1" s="1"/>
  <c r="G253" i="1"/>
  <c r="H253" i="1" s="1"/>
  <c r="G252" i="1"/>
  <c r="H252" i="1" s="1"/>
  <c r="G251" i="1"/>
  <c r="H251" i="1" s="1"/>
  <c r="G250" i="1"/>
  <c r="H250" i="1" s="1"/>
  <c r="G249" i="1"/>
  <c r="H249" i="1" s="1"/>
  <c r="G248" i="1"/>
  <c r="H248" i="1" s="1"/>
  <c r="G247" i="1"/>
  <c r="H247" i="1" s="1"/>
  <c r="G246" i="1"/>
  <c r="H246" i="1" s="1"/>
  <c r="G245" i="1"/>
  <c r="H245" i="1" s="1"/>
  <c r="G244" i="1"/>
  <c r="H244" i="1" s="1"/>
  <c r="G675" i="1"/>
  <c r="H675" i="1" s="1"/>
  <c r="G674" i="1"/>
  <c r="H674" i="1" s="1"/>
  <c r="G673" i="1"/>
  <c r="H673" i="1" s="1"/>
  <c r="G672" i="1"/>
  <c r="H672" i="1" s="1"/>
  <c r="G671" i="1"/>
  <c r="H671" i="1" s="1"/>
  <c r="G670" i="1"/>
  <c r="H670" i="1" s="1"/>
  <c r="G669" i="1"/>
  <c r="H669" i="1" s="1"/>
  <c r="G668" i="1"/>
  <c r="H668" i="1" s="1"/>
  <c r="G667" i="1"/>
  <c r="H667" i="1" s="1"/>
  <c r="G666" i="1"/>
  <c r="H666" i="1" s="1"/>
  <c r="G665" i="1"/>
  <c r="H665" i="1" s="1"/>
  <c r="G664" i="1"/>
  <c r="H664" i="1" s="1"/>
  <c r="G171" i="1"/>
  <c r="H171" i="1" s="1"/>
  <c r="G170" i="1"/>
  <c r="H170" i="1" s="1"/>
  <c r="G169" i="1"/>
  <c r="H169" i="1" s="1"/>
  <c r="G168" i="1"/>
  <c r="H168" i="1" s="1"/>
  <c r="G167" i="1"/>
  <c r="H167" i="1" s="1"/>
  <c r="G166" i="1"/>
  <c r="H166" i="1" s="1"/>
  <c r="G165" i="1"/>
  <c r="H165" i="1" s="1"/>
  <c r="G164" i="1"/>
  <c r="H164" i="1" s="1"/>
  <c r="G163" i="1"/>
  <c r="H163" i="1" s="1"/>
  <c r="G162" i="1"/>
  <c r="H162" i="1" s="1"/>
  <c r="G161" i="1"/>
  <c r="H161" i="1" s="1"/>
  <c r="G160" i="1"/>
  <c r="H160" i="1" s="1"/>
  <c r="G87" i="1"/>
  <c r="H87" i="1" s="1"/>
  <c r="G86" i="1"/>
  <c r="H86" i="1" s="1"/>
  <c r="G85" i="1"/>
  <c r="H85" i="1" s="1"/>
  <c r="G84" i="1"/>
  <c r="H84" i="1" s="1"/>
  <c r="G83" i="1"/>
  <c r="H83" i="1" s="1"/>
  <c r="G82" i="1"/>
  <c r="H82" i="1" s="1"/>
  <c r="G81" i="1"/>
  <c r="H81" i="1" s="1"/>
  <c r="G80" i="1"/>
  <c r="H80" i="1" s="1"/>
  <c r="G79" i="1"/>
  <c r="H79" i="1" s="1"/>
  <c r="G78" i="1"/>
  <c r="H78" i="1" s="1"/>
  <c r="G77" i="1"/>
  <c r="H77" i="1" s="1"/>
  <c r="G76" i="1"/>
  <c r="H76" i="1" s="1"/>
  <c r="G579" i="1"/>
  <c r="H579" i="1" s="1"/>
  <c r="G578" i="1"/>
  <c r="H578" i="1" s="1"/>
  <c r="G577" i="1"/>
  <c r="H577" i="1" s="1"/>
  <c r="G576" i="1"/>
  <c r="H576" i="1" s="1"/>
  <c r="G575" i="1"/>
  <c r="H575" i="1" s="1"/>
  <c r="G574" i="1"/>
  <c r="H574" i="1" s="1"/>
  <c r="G573" i="1"/>
  <c r="H573" i="1" s="1"/>
  <c r="G572" i="1"/>
  <c r="H572" i="1" s="1"/>
  <c r="G571" i="1"/>
  <c r="H571" i="1" s="1"/>
  <c r="G570" i="1"/>
  <c r="H570" i="1" s="1"/>
  <c r="G569" i="1"/>
  <c r="H569" i="1" s="1"/>
  <c r="G568" i="1"/>
  <c r="H568" i="1" s="1"/>
  <c r="G495" i="1"/>
  <c r="H495" i="1" s="1"/>
  <c r="G494" i="1"/>
  <c r="H494" i="1" s="1"/>
  <c r="G493" i="1"/>
  <c r="H493" i="1" s="1"/>
  <c r="G492" i="1"/>
  <c r="H492" i="1" s="1"/>
  <c r="G491" i="1"/>
  <c r="H491" i="1" s="1"/>
  <c r="G490" i="1"/>
  <c r="H490" i="1" s="1"/>
  <c r="G489" i="1"/>
  <c r="H489" i="1" s="1"/>
  <c r="G488" i="1"/>
  <c r="H488" i="1" s="1"/>
  <c r="G487" i="1"/>
  <c r="H487" i="1" s="1"/>
  <c r="G486" i="1"/>
  <c r="H486" i="1" s="1"/>
  <c r="G485" i="1"/>
  <c r="H485" i="1" s="1"/>
  <c r="G484" i="1"/>
  <c r="H484" i="1" s="1"/>
  <c r="G411" i="1"/>
  <c r="H411" i="1" s="1"/>
  <c r="G410" i="1"/>
  <c r="H410" i="1" s="1"/>
  <c r="G409" i="1"/>
  <c r="H409" i="1" s="1"/>
  <c r="G408" i="1"/>
  <c r="H408" i="1" s="1"/>
  <c r="G407" i="1"/>
  <c r="H407" i="1" s="1"/>
  <c r="G406" i="1"/>
  <c r="H406" i="1" s="1"/>
  <c r="G405" i="1"/>
  <c r="H405" i="1" s="1"/>
  <c r="G404" i="1"/>
  <c r="H404" i="1" s="1"/>
  <c r="G403" i="1"/>
  <c r="H403" i="1" s="1"/>
  <c r="G402" i="1"/>
  <c r="H402" i="1" s="1"/>
  <c r="G401" i="1"/>
  <c r="H401" i="1" s="1"/>
  <c r="G400" i="1"/>
  <c r="H400" i="1" s="1"/>
  <c r="G327" i="1"/>
  <c r="H327" i="1" s="1"/>
  <c r="G326" i="1"/>
  <c r="H326" i="1" s="1"/>
  <c r="G325" i="1"/>
  <c r="H325" i="1" s="1"/>
  <c r="G324" i="1"/>
  <c r="H324" i="1" s="1"/>
  <c r="G323" i="1"/>
  <c r="H323" i="1" s="1"/>
  <c r="G322" i="1"/>
  <c r="H322" i="1" s="1"/>
  <c r="G321" i="1"/>
  <c r="H321" i="1" s="1"/>
  <c r="G320" i="1"/>
  <c r="H320" i="1" s="1"/>
  <c r="G319" i="1"/>
  <c r="H319" i="1" s="1"/>
  <c r="G318" i="1"/>
  <c r="H318" i="1" s="1"/>
  <c r="G317" i="1"/>
  <c r="H317" i="1" s="1"/>
  <c r="G316" i="1"/>
  <c r="H316" i="1" s="1"/>
  <c r="G243" i="1"/>
  <c r="H243" i="1" s="1"/>
  <c r="G242" i="1"/>
  <c r="H242" i="1" s="1"/>
  <c r="G241" i="1"/>
  <c r="H241" i="1" s="1"/>
  <c r="G240" i="1"/>
  <c r="H240" i="1" s="1"/>
  <c r="G239" i="1"/>
  <c r="H239" i="1" s="1"/>
  <c r="G238" i="1"/>
  <c r="H238" i="1" s="1"/>
  <c r="G237" i="1"/>
  <c r="H237" i="1" s="1"/>
  <c r="G236" i="1"/>
  <c r="H236" i="1" s="1"/>
  <c r="G235" i="1"/>
  <c r="H235" i="1" s="1"/>
  <c r="G234" i="1"/>
  <c r="H234" i="1" s="1"/>
  <c r="G233" i="1"/>
  <c r="H233" i="1" s="1"/>
  <c r="G232" i="1"/>
  <c r="H232" i="1" s="1"/>
  <c r="G663" i="1"/>
  <c r="H663" i="1" s="1"/>
  <c r="G662" i="1"/>
  <c r="H662" i="1" s="1"/>
  <c r="G661" i="1"/>
  <c r="H661" i="1" s="1"/>
  <c r="G660" i="1"/>
  <c r="H660" i="1" s="1"/>
  <c r="G659" i="1"/>
  <c r="H659" i="1" s="1"/>
  <c r="G658" i="1"/>
  <c r="H658" i="1" s="1"/>
  <c r="G657" i="1"/>
  <c r="H657" i="1" s="1"/>
  <c r="G656" i="1"/>
  <c r="H656" i="1" s="1"/>
  <c r="G655" i="1"/>
  <c r="H655" i="1" s="1"/>
  <c r="G654" i="1"/>
  <c r="H654" i="1" s="1"/>
  <c r="G653" i="1"/>
  <c r="H653" i="1" s="1"/>
  <c r="G652" i="1"/>
  <c r="H652" i="1" s="1"/>
  <c r="G159" i="1"/>
  <c r="H159" i="1" s="1"/>
  <c r="G158" i="1"/>
  <c r="H158" i="1" s="1"/>
  <c r="G157" i="1"/>
  <c r="H157" i="1" s="1"/>
  <c r="G156" i="1"/>
  <c r="H156" i="1" s="1"/>
  <c r="G155" i="1"/>
  <c r="H155" i="1" s="1"/>
  <c r="G154" i="1"/>
  <c r="H154" i="1" s="1"/>
  <c r="G153" i="1"/>
  <c r="H153" i="1" s="1"/>
  <c r="G152" i="1"/>
  <c r="H152" i="1" s="1"/>
  <c r="G151" i="1"/>
  <c r="H151" i="1" s="1"/>
  <c r="G150" i="1"/>
  <c r="H150" i="1" s="1"/>
  <c r="G149" i="1"/>
  <c r="H149" i="1" s="1"/>
  <c r="G148" i="1"/>
  <c r="H148" i="1" s="1"/>
  <c r="G75" i="1"/>
  <c r="H75" i="1" s="1"/>
  <c r="G74" i="1"/>
  <c r="H74" i="1" s="1"/>
  <c r="G73" i="1"/>
  <c r="H73" i="1" s="1"/>
  <c r="G72" i="1"/>
  <c r="H72" i="1" s="1"/>
  <c r="G71" i="1"/>
  <c r="H71" i="1" s="1"/>
  <c r="G70" i="1"/>
  <c r="H70" i="1" s="1"/>
  <c r="G69" i="1"/>
  <c r="H69" i="1" s="1"/>
  <c r="G68" i="1"/>
  <c r="H68" i="1" s="1"/>
  <c r="G67" i="1"/>
  <c r="H67" i="1" s="1"/>
  <c r="G66" i="1"/>
  <c r="H66" i="1" s="1"/>
  <c r="G65" i="1"/>
  <c r="H65" i="1" s="1"/>
  <c r="G64" i="1"/>
  <c r="H64" i="1" s="1"/>
  <c r="G567" i="1"/>
  <c r="H567" i="1" s="1"/>
  <c r="G566" i="1"/>
  <c r="H566" i="1" s="1"/>
  <c r="G565" i="1"/>
  <c r="H565" i="1" s="1"/>
  <c r="G564" i="1"/>
  <c r="H564" i="1" s="1"/>
  <c r="G563" i="1"/>
  <c r="H563" i="1" s="1"/>
  <c r="G562" i="1"/>
  <c r="H562" i="1" s="1"/>
  <c r="G561" i="1"/>
  <c r="H561" i="1" s="1"/>
  <c r="G560" i="1"/>
  <c r="H560" i="1" s="1"/>
  <c r="G559" i="1"/>
  <c r="H559" i="1" s="1"/>
  <c r="G558" i="1"/>
  <c r="H558" i="1" s="1"/>
  <c r="G557" i="1"/>
  <c r="H557" i="1" s="1"/>
  <c r="G556" i="1"/>
  <c r="H556" i="1" s="1"/>
  <c r="G483" i="1"/>
  <c r="H483" i="1" s="1"/>
  <c r="G482" i="1"/>
  <c r="H482" i="1" s="1"/>
  <c r="G481" i="1"/>
  <c r="H481" i="1" s="1"/>
  <c r="G480" i="1"/>
  <c r="H480" i="1" s="1"/>
  <c r="G479" i="1"/>
  <c r="H479" i="1" s="1"/>
  <c r="G478" i="1"/>
  <c r="H478" i="1" s="1"/>
  <c r="G477" i="1"/>
  <c r="H477" i="1" s="1"/>
  <c r="G476" i="1"/>
  <c r="H476" i="1" s="1"/>
  <c r="G475" i="1"/>
  <c r="H475" i="1" s="1"/>
  <c r="G474" i="1"/>
  <c r="H474" i="1" s="1"/>
  <c r="G473" i="1"/>
  <c r="H473" i="1" s="1"/>
  <c r="G472" i="1"/>
  <c r="H472" i="1" s="1"/>
  <c r="G399" i="1"/>
  <c r="H399" i="1" s="1"/>
  <c r="G398" i="1"/>
  <c r="H398" i="1" s="1"/>
  <c r="G397" i="1"/>
  <c r="H397" i="1" s="1"/>
  <c r="G396" i="1"/>
  <c r="H396" i="1" s="1"/>
  <c r="G395" i="1"/>
  <c r="H395" i="1" s="1"/>
  <c r="G394" i="1"/>
  <c r="H394" i="1" s="1"/>
  <c r="G393" i="1"/>
  <c r="H393" i="1" s="1"/>
  <c r="G392" i="1"/>
  <c r="H392" i="1" s="1"/>
  <c r="G391" i="1"/>
  <c r="H391" i="1" s="1"/>
  <c r="G390" i="1"/>
  <c r="H390" i="1" s="1"/>
  <c r="G389" i="1"/>
  <c r="H389" i="1" s="1"/>
  <c r="G388" i="1"/>
  <c r="H388" i="1" s="1"/>
  <c r="G315" i="1"/>
  <c r="H315" i="1" s="1"/>
  <c r="G314" i="1"/>
  <c r="H314" i="1" s="1"/>
  <c r="G313" i="1"/>
  <c r="H313" i="1" s="1"/>
  <c r="G312" i="1"/>
  <c r="H312" i="1" s="1"/>
  <c r="G311" i="1"/>
  <c r="H311" i="1" s="1"/>
  <c r="G310" i="1"/>
  <c r="H310" i="1" s="1"/>
  <c r="G309" i="1"/>
  <c r="H309" i="1" s="1"/>
  <c r="G308" i="1"/>
  <c r="H308" i="1" s="1"/>
  <c r="G307" i="1"/>
  <c r="H307" i="1" s="1"/>
  <c r="G306" i="1"/>
  <c r="H306" i="1" s="1"/>
  <c r="G305" i="1"/>
  <c r="H305" i="1" s="1"/>
  <c r="G304" i="1"/>
  <c r="H304" i="1" s="1"/>
  <c r="G231" i="1"/>
  <c r="H231" i="1" s="1"/>
  <c r="G230" i="1"/>
  <c r="H230" i="1" s="1"/>
  <c r="G229" i="1"/>
  <c r="H229" i="1" s="1"/>
  <c r="G228" i="1"/>
  <c r="H228" i="1" s="1"/>
  <c r="G227" i="1"/>
  <c r="H227" i="1" s="1"/>
  <c r="G226" i="1"/>
  <c r="H226" i="1" s="1"/>
  <c r="G225" i="1"/>
  <c r="H225" i="1" s="1"/>
  <c r="G224" i="1"/>
  <c r="H224" i="1" s="1"/>
  <c r="G223" i="1"/>
  <c r="H223" i="1" s="1"/>
  <c r="G222" i="1"/>
  <c r="H222" i="1" s="1"/>
  <c r="G221" i="1"/>
  <c r="H221" i="1" s="1"/>
  <c r="G220" i="1"/>
  <c r="H220" i="1" s="1"/>
  <c r="G651" i="1"/>
  <c r="H651" i="1" s="1"/>
  <c r="G650" i="1"/>
  <c r="H650" i="1" s="1"/>
  <c r="G649" i="1"/>
  <c r="H649" i="1" s="1"/>
  <c r="G648" i="1"/>
  <c r="H648" i="1" s="1"/>
  <c r="G647" i="1"/>
  <c r="H647" i="1" s="1"/>
  <c r="G646" i="1"/>
  <c r="H646" i="1" s="1"/>
  <c r="G645" i="1"/>
  <c r="H645" i="1" s="1"/>
  <c r="G644" i="1"/>
  <c r="H644" i="1" s="1"/>
  <c r="G643" i="1"/>
  <c r="H643" i="1" s="1"/>
  <c r="G642" i="1"/>
  <c r="H642" i="1" s="1"/>
  <c r="G641" i="1"/>
  <c r="H641" i="1" s="1"/>
  <c r="G640" i="1"/>
  <c r="H640" i="1" s="1"/>
  <c r="G147" i="1"/>
  <c r="H147" i="1" s="1"/>
  <c r="G146" i="1"/>
  <c r="H146" i="1" s="1"/>
  <c r="G145" i="1"/>
  <c r="H145" i="1" s="1"/>
  <c r="G144" i="1"/>
  <c r="H144" i="1" s="1"/>
  <c r="G143" i="1"/>
  <c r="H143" i="1" s="1"/>
  <c r="G142" i="1"/>
  <c r="H142" i="1" s="1"/>
  <c r="G141" i="1"/>
  <c r="H141" i="1" s="1"/>
  <c r="G140" i="1"/>
  <c r="H140" i="1" s="1"/>
  <c r="G139" i="1"/>
  <c r="H139" i="1" s="1"/>
  <c r="G138" i="1"/>
  <c r="H138" i="1" s="1"/>
  <c r="G137" i="1"/>
  <c r="H137" i="1" s="1"/>
  <c r="G136" i="1"/>
  <c r="H136" i="1" s="1"/>
  <c r="G63" i="1"/>
  <c r="H63" i="1" s="1"/>
  <c r="G62" i="1"/>
  <c r="H62" i="1" s="1"/>
  <c r="G61" i="1"/>
  <c r="H61" i="1" s="1"/>
  <c r="G60" i="1"/>
  <c r="H60" i="1" s="1"/>
  <c r="G59" i="1"/>
  <c r="H59" i="1" s="1"/>
  <c r="G58" i="1"/>
  <c r="H58" i="1" s="1"/>
  <c r="G57" i="1"/>
  <c r="H57" i="1" s="1"/>
  <c r="G56" i="1"/>
  <c r="H56" i="1" s="1"/>
  <c r="G55" i="1"/>
  <c r="H55" i="1" s="1"/>
  <c r="G54" i="1"/>
  <c r="H54" i="1" s="1"/>
  <c r="G53" i="1"/>
  <c r="H53" i="1" s="1"/>
  <c r="G52" i="1"/>
  <c r="H52" i="1" s="1"/>
  <c r="G555" i="1"/>
  <c r="H555" i="1" s="1"/>
  <c r="G554" i="1"/>
  <c r="H554" i="1" s="1"/>
  <c r="G553" i="1"/>
  <c r="H553" i="1" s="1"/>
  <c r="G552" i="1"/>
  <c r="H552" i="1" s="1"/>
  <c r="G551" i="1"/>
  <c r="H551" i="1" s="1"/>
  <c r="G550" i="1"/>
  <c r="H550" i="1" s="1"/>
  <c r="G549" i="1"/>
  <c r="H549" i="1" s="1"/>
  <c r="G548" i="1"/>
  <c r="H548" i="1" s="1"/>
  <c r="G547" i="1"/>
  <c r="H547" i="1" s="1"/>
  <c r="G546" i="1"/>
  <c r="H546" i="1" s="1"/>
  <c r="G545" i="1"/>
  <c r="H545" i="1" s="1"/>
  <c r="G544" i="1"/>
  <c r="H544" i="1" s="1"/>
  <c r="G471" i="1"/>
  <c r="H471" i="1" s="1"/>
  <c r="G470" i="1"/>
  <c r="H470" i="1" s="1"/>
  <c r="G469" i="1"/>
  <c r="H469" i="1" s="1"/>
  <c r="G468" i="1"/>
  <c r="H468" i="1" s="1"/>
  <c r="G467" i="1"/>
  <c r="H467" i="1" s="1"/>
  <c r="G466" i="1"/>
  <c r="H466" i="1" s="1"/>
  <c r="G465" i="1"/>
  <c r="H465" i="1" s="1"/>
  <c r="G464" i="1"/>
  <c r="H464" i="1" s="1"/>
  <c r="G463" i="1"/>
  <c r="H463" i="1" s="1"/>
  <c r="G462" i="1"/>
  <c r="H462" i="1" s="1"/>
  <c r="G461" i="1"/>
  <c r="H461" i="1" s="1"/>
  <c r="G460" i="1"/>
  <c r="H460" i="1" s="1"/>
  <c r="G387" i="1"/>
  <c r="H387" i="1" s="1"/>
  <c r="G386" i="1"/>
  <c r="H386" i="1" s="1"/>
  <c r="G385" i="1"/>
  <c r="H385" i="1" s="1"/>
  <c r="G384" i="1"/>
  <c r="H384" i="1" s="1"/>
  <c r="G383" i="1"/>
  <c r="H383" i="1" s="1"/>
  <c r="G382" i="1"/>
  <c r="H382" i="1" s="1"/>
  <c r="G381" i="1"/>
  <c r="H381" i="1" s="1"/>
  <c r="G380" i="1"/>
  <c r="H380" i="1" s="1"/>
  <c r="G379" i="1"/>
  <c r="H379" i="1" s="1"/>
  <c r="G378" i="1"/>
  <c r="H378" i="1" s="1"/>
  <c r="G377" i="1"/>
  <c r="H377" i="1" s="1"/>
  <c r="G376" i="1"/>
  <c r="H376" i="1" s="1"/>
  <c r="G303" i="1"/>
  <c r="H303" i="1" s="1"/>
  <c r="G302" i="1"/>
  <c r="H302" i="1" s="1"/>
  <c r="G301" i="1"/>
  <c r="H301" i="1" s="1"/>
  <c r="G300" i="1"/>
  <c r="H300" i="1" s="1"/>
  <c r="G299" i="1"/>
  <c r="H299" i="1" s="1"/>
  <c r="G298" i="1"/>
  <c r="H298" i="1" s="1"/>
  <c r="G297" i="1"/>
  <c r="H297" i="1" s="1"/>
  <c r="G296" i="1"/>
  <c r="H296" i="1" s="1"/>
  <c r="G295" i="1"/>
  <c r="H295" i="1" s="1"/>
  <c r="G294" i="1"/>
  <c r="H294" i="1" s="1"/>
  <c r="G293" i="1"/>
  <c r="H293" i="1" s="1"/>
  <c r="G292" i="1"/>
  <c r="H292" i="1" s="1"/>
  <c r="G219" i="1"/>
  <c r="H219" i="1" s="1"/>
  <c r="G218" i="1"/>
  <c r="H218" i="1" s="1"/>
  <c r="G217" i="1"/>
  <c r="H217" i="1" s="1"/>
  <c r="G216" i="1"/>
  <c r="H216" i="1" s="1"/>
  <c r="G215" i="1"/>
  <c r="H215" i="1" s="1"/>
  <c r="G214" i="1"/>
  <c r="H214" i="1" s="1"/>
  <c r="G213" i="1"/>
  <c r="H213" i="1" s="1"/>
  <c r="G212" i="1"/>
  <c r="H212" i="1" s="1"/>
  <c r="G211" i="1"/>
  <c r="H211" i="1" s="1"/>
  <c r="G210" i="1"/>
  <c r="H210" i="1" s="1"/>
  <c r="G209" i="1"/>
  <c r="H209" i="1" s="1"/>
  <c r="G208" i="1"/>
  <c r="H208" i="1" s="1"/>
  <c r="G639" i="1"/>
  <c r="H639" i="1" s="1"/>
  <c r="G638" i="1"/>
  <c r="H638" i="1" s="1"/>
  <c r="G637" i="1"/>
  <c r="H637" i="1" s="1"/>
  <c r="G636" i="1"/>
  <c r="H636" i="1" s="1"/>
  <c r="G635" i="1"/>
  <c r="H635" i="1" s="1"/>
  <c r="G634" i="1"/>
  <c r="H634" i="1" s="1"/>
  <c r="G633" i="1"/>
  <c r="H633" i="1" s="1"/>
  <c r="G632" i="1"/>
  <c r="H632" i="1" s="1"/>
  <c r="G631" i="1"/>
  <c r="H631" i="1" s="1"/>
  <c r="G630" i="1"/>
  <c r="H630" i="1" s="1"/>
  <c r="G629" i="1"/>
  <c r="H629" i="1" s="1"/>
  <c r="G628" i="1"/>
  <c r="H628" i="1" s="1"/>
  <c r="G135" i="1"/>
  <c r="H135" i="1" s="1"/>
  <c r="G134" i="1"/>
  <c r="H134" i="1" s="1"/>
  <c r="G133" i="1"/>
  <c r="H133" i="1" s="1"/>
  <c r="G132" i="1"/>
  <c r="H132" i="1" s="1"/>
  <c r="G131" i="1"/>
  <c r="H131" i="1" s="1"/>
  <c r="G130" i="1"/>
  <c r="H130" i="1" s="1"/>
  <c r="G129" i="1"/>
  <c r="H129" i="1" s="1"/>
  <c r="G128" i="1"/>
  <c r="H128" i="1" s="1"/>
  <c r="G127" i="1"/>
  <c r="H127" i="1" s="1"/>
  <c r="G126" i="1"/>
  <c r="H126" i="1" s="1"/>
  <c r="G125" i="1"/>
  <c r="H125" i="1" s="1"/>
  <c r="G124" i="1"/>
  <c r="H124" i="1" s="1"/>
  <c r="G51" i="1"/>
  <c r="H51" i="1" s="1"/>
  <c r="G50" i="1"/>
  <c r="H50" i="1" s="1"/>
  <c r="G49" i="1"/>
  <c r="H49" i="1" s="1"/>
  <c r="G48" i="1"/>
  <c r="H48" i="1" s="1"/>
  <c r="G47" i="1"/>
  <c r="H47" i="1" s="1"/>
  <c r="G46" i="1"/>
  <c r="H46" i="1" s="1"/>
  <c r="G45" i="1"/>
  <c r="H45" i="1" s="1"/>
  <c r="G44" i="1"/>
  <c r="H44" i="1" s="1"/>
  <c r="G43" i="1"/>
  <c r="H43" i="1" s="1"/>
  <c r="G42" i="1"/>
  <c r="H42" i="1" s="1"/>
  <c r="G41" i="1"/>
  <c r="H41" i="1" s="1"/>
  <c r="G40" i="1"/>
  <c r="H40" i="1" s="1"/>
  <c r="G543" i="1"/>
  <c r="H543" i="1" s="1"/>
  <c r="G542" i="1"/>
  <c r="H542" i="1" s="1"/>
  <c r="G541" i="1"/>
  <c r="H541" i="1" s="1"/>
  <c r="G540" i="1"/>
  <c r="H540" i="1" s="1"/>
  <c r="G539" i="1"/>
  <c r="H539" i="1" s="1"/>
  <c r="G538" i="1"/>
  <c r="H538" i="1" s="1"/>
  <c r="G537" i="1"/>
  <c r="H537" i="1" s="1"/>
  <c r="G536" i="1"/>
  <c r="H536" i="1" s="1"/>
  <c r="G535" i="1"/>
  <c r="H535" i="1" s="1"/>
  <c r="G534" i="1"/>
  <c r="H534" i="1" s="1"/>
  <c r="G533" i="1"/>
  <c r="H533" i="1" s="1"/>
  <c r="G532" i="1"/>
  <c r="H532" i="1" s="1"/>
  <c r="G459" i="1"/>
  <c r="H459" i="1" s="1"/>
  <c r="G458" i="1"/>
  <c r="H458" i="1" s="1"/>
  <c r="G457" i="1"/>
  <c r="H457" i="1" s="1"/>
  <c r="G456" i="1"/>
  <c r="H456" i="1" s="1"/>
  <c r="G455" i="1"/>
  <c r="H455" i="1" s="1"/>
  <c r="G454" i="1"/>
  <c r="H454" i="1" s="1"/>
  <c r="G453" i="1"/>
  <c r="H453" i="1" s="1"/>
  <c r="G452" i="1"/>
  <c r="H452" i="1" s="1"/>
  <c r="G451" i="1"/>
  <c r="H451" i="1" s="1"/>
  <c r="G450" i="1"/>
  <c r="H450" i="1" s="1"/>
  <c r="G449" i="1"/>
  <c r="H449" i="1" s="1"/>
  <c r="G448" i="1"/>
  <c r="H448" i="1" s="1"/>
  <c r="G375" i="1"/>
  <c r="H375" i="1" s="1"/>
  <c r="G374" i="1"/>
  <c r="H374" i="1" s="1"/>
  <c r="G373" i="1"/>
  <c r="H373" i="1" s="1"/>
  <c r="G372" i="1"/>
  <c r="H372" i="1" s="1"/>
  <c r="G371" i="1"/>
  <c r="H371" i="1" s="1"/>
  <c r="G370" i="1"/>
  <c r="H370" i="1" s="1"/>
  <c r="G369" i="1"/>
  <c r="H369" i="1" s="1"/>
  <c r="G368" i="1"/>
  <c r="H368" i="1" s="1"/>
  <c r="G367" i="1"/>
  <c r="H367" i="1" s="1"/>
  <c r="G366" i="1"/>
  <c r="H366" i="1" s="1"/>
  <c r="G365" i="1"/>
  <c r="H365" i="1" s="1"/>
  <c r="G364" i="1"/>
  <c r="H364" i="1" s="1"/>
  <c r="G291" i="1"/>
  <c r="H291" i="1" s="1"/>
  <c r="G290" i="1"/>
  <c r="H290" i="1" s="1"/>
  <c r="G289" i="1"/>
  <c r="H289" i="1" s="1"/>
  <c r="G288" i="1"/>
  <c r="H288" i="1" s="1"/>
  <c r="G287" i="1"/>
  <c r="H287" i="1" s="1"/>
  <c r="G286" i="1"/>
  <c r="H286" i="1" s="1"/>
  <c r="G285" i="1"/>
  <c r="H285" i="1" s="1"/>
  <c r="G284" i="1"/>
  <c r="H284" i="1" s="1"/>
  <c r="G283" i="1"/>
  <c r="H283" i="1" s="1"/>
  <c r="G282" i="1"/>
  <c r="H282" i="1" s="1"/>
  <c r="G281" i="1"/>
  <c r="H281" i="1" s="1"/>
  <c r="G280" i="1"/>
  <c r="H280" i="1" s="1"/>
  <c r="G207" i="1"/>
  <c r="H207" i="1" s="1"/>
  <c r="G206" i="1"/>
  <c r="H206" i="1" s="1"/>
  <c r="G205" i="1"/>
  <c r="H205" i="1" s="1"/>
  <c r="G204" i="1"/>
  <c r="H204" i="1" s="1"/>
  <c r="G203" i="1"/>
  <c r="H203" i="1" s="1"/>
  <c r="G202" i="1"/>
  <c r="H202" i="1" s="1"/>
  <c r="G201" i="1"/>
  <c r="H201" i="1" s="1"/>
  <c r="G200" i="1"/>
  <c r="H200" i="1" s="1"/>
  <c r="G199" i="1"/>
  <c r="H199" i="1" s="1"/>
  <c r="G198" i="1"/>
  <c r="H198" i="1" s="1"/>
  <c r="G197" i="1"/>
  <c r="H197" i="1" s="1"/>
  <c r="G196" i="1"/>
  <c r="H196" i="1" s="1"/>
  <c r="G627" i="1"/>
  <c r="H627" i="1" s="1"/>
  <c r="G626" i="1"/>
  <c r="H626" i="1" s="1"/>
  <c r="G625" i="1"/>
  <c r="H625" i="1" s="1"/>
  <c r="G624" i="1"/>
  <c r="H624" i="1" s="1"/>
  <c r="G623" i="1"/>
  <c r="H623" i="1" s="1"/>
  <c r="G622" i="1"/>
  <c r="H622" i="1" s="1"/>
  <c r="G621" i="1"/>
  <c r="H621" i="1" s="1"/>
  <c r="G620" i="1"/>
  <c r="H620" i="1" s="1"/>
  <c r="G619" i="1"/>
  <c r="H619" i="1" s="1"/>
  <c r="G618" i="1"/>
  <c r="H618" i="1" s="1"/>
  <c r="G617" i="1"/>
  <c r="H617" i="1" s="1"/>
  <c r="G616" i="1"/>
  <c r="H616" i="1" s="1"/>
  <c r="G123" i="1"/>
  <c r="H123" i="1" s="1"/>
  <c r="G122" i="1"/>
  <c r="H122" i="1" s="1"/>
  <c r="G121" i="1"/>
  <c r="H121" i="1" s="1"/>
  <c r="G120" i="1"/>
  <c r="H120" i="1" s="1"/>
  <c r="G119" i="1"/>
  <c r="H119" i="1" s="1"/>
  <c r="G118" i="1"/>
  <c r="H118" i="1" s="1"/>
  <c r="G117" i="1"/>
  <c r="H117" i="1" s="1"/>
  <c r="G116" i="1"/>
  <c r="H116" i="1" s="1"/>
  <c r="G115" i="1"/>
  <c r="H115" i="1" s="1"/>
  <c r="G114" i="1"/>
  <c r="H114" i="1" s="1"/>
  <c r="G113" i="1"/>
  <c r="H113" i="1" s="1"/>
  <c r="G112" i="1"/>
  <c r="H112" i="1" s="1"/>
  <c r="G39" i="1"/>
  <c r="H39" i="1" s="1"/>
  <c r="G38" i="1"/>
  <c r="H38" i="1" s="1"/>
  <c r="G37" i="1"/>
  <c r="H37" i="1" s="1"/>
  <c r="G36" i="1"/>
  <c r="H36" i="1" s="1"/>
  <c r="G35" i="1"/>
  <c r="H35" i="1" s="1"/>
  <c r="G34" i="1"/>
  <c r="H34" i="1" s="1"/>
  <c r="G33" i="1"/>
  <c r="H33" i="1" s="1"/>
  <c r="G32" i="1"/>
  <c r="H32" i="1" s="1"/>
  <c r="G31" i="1"/>
  <c r="H31" i="1" s="1"/>
  <c r="G30" i="1"/>
  <c r="H30" i="1" s="1"/>
  <c r="G29" i="1"/>
  <c r="H29" i="1" s="1"/>
  <c r="G28" i="1"/>
  <c r="H28" i="1" s="1"/>
  <c r="G531" i="1"/>
  <c r="G530" i="1"/>
  <c r="G529" i="1"/>
  <c r="G528" i="1"/>
  <c r="G527" i="1"/>
  <c r="G526" i="1"/>
  <c r="G525" i="1"/>
  <c r="G524" i="1"/>
  <c r="G523" i="1"/>
  <c r="G522" i="1"/>
  <c r="G521" i="1"/>
  <c r="G520" i="1"/>
  <c r="G447" i="1"/>
  <c r="G446" i="1"/>
  <c r="G445" i="1"/>
  <c r="G444" i="1"/>
  <c r="G443" i="1"/>
  <c r="G442" i="1"/>
  <c r="G441" i="1"/>
  <c r="G440" i="1"/>
  <c r="G439" i="1"/>
  <c r="G438" i="1"/>
  <c r="G437" i="1"/>
  <c r="G436" i="1"/>
  <c r="G363" i="1"/>
  <c r="G362" i="1"/>
  <c r="G361" i="1"/>
  <c r="G360" i="1"/>
  <c r="G359" i="1"/>
  <c r="G358" i="1"/>
  <c r="G357" i="1"/>
  <c r="G356" i="1"/>
  <c r="G355" i="1"/>
  <c r="G354" i="1"/>
  <c r="G353" i="1"/>
  <c r="G352" i="1"/>
  <c r="G279" i="1"/>
  <c r="G278" i="1"/>
  <c r="G277" i="1"/>
  <c r="G276" i="1"/>
  <c r="G275" i="1"/>
  <c r="G274" i="1"/>
  <c r="G273" i="1"/>
  <c r="G272" i="1"/>
  <c r="G271" i="1"/>
  <c r="G270" i="1"/>
  <c r="G269" i="1"/>
  <c r="G268" i="1"/>
  <c r="G195" i="1"/>
  <c r="G194" i="1"/>
  <c r="G193" i="1"/>
  <c r="G192" i="1"/>
  <c r="G191" i="1"/>
  <c r="G190" i="1"/>
  <c r="G189" i="1"/>
  <c r="G188" i="1"/>
  <c r="G187" i="1"/>
  <c r="G186" i="1"/>
  <c r="G185" i="1"/>
  <c r="G184" i="1"/>
  <c r="G615" i="1"/>
  <c r="G614" i="1"/>
  <c r="G613" i="1"/>
  <c r="G612" i="1"/>
  <c r="G611" i="1"/>
  <c r="G610" i="1"/>
  <c r="G609" i="1"/>
  <c r="G608" i="1"/>
  <c r="G607" i="1"/>
  <c r="G606" i="1"/>
  <c r="G605" i="1"/>
  <c r="G604" i="1"/>
  <c r="G111" i="1"/>
  <c r="G110" i="1"/>
  <c r="G109" i="1"/>
  <c r="G108" i="1"/>
  <c r="G107" i="1"/>
  <c r="G106" i="1"/>
  <c r="G105" i="1"/>
  <c r="G104" i="1"/>
  <c r="G103" i="1"/>
  <c r="G102" i="1"/>
  <c r="G101" i="1"/>
  <c r="G100" i="1"/>
  <c r="G27" i="1"/>
  <c r="G26" i="1"/>
  <c r="G25" i="1"/>
  <c r="G24" i="1"/>
  <c r="G23" i="1"/>
  <c r="G22" i="1"/>
  <c r="G21" i="1"/>
  <c r="G20" i="1"/>
  <c r="G19" i="1"/>
  <c r="G18" i="1"/>
  <c r="G17" i="1"/>
  <c r="G16" i="1"/>
  <c r="G519" i="1"/>
  <c r="H519" i="1" s="1"/>
  <c r="G518" i="1"/>
  <c r="H518" i="1" s="1"/>
  <c r="G517" i="1"/>
  <c r="H517" i="1" s="1"/>
  <c r="G516" i="1"/>
  <c r="H516" i="1" s="1"/>
  <c r="G515" i="1"/>
  <c r="H515" i="1" s="1"/>
  <c r="G514" i="1"/>
  <c r="H514" i="1" s="1"/>
  <c r="G513" i="1"/>
  <c r="H513" i="1" s="1"/>
  <c r="G512" i="1"/>
  <c r="H512" i="1" s="1"/>
  <c r="G511" i="1"/>
  <c r="H511" i="1" s="1"/>
  <c r="G510" i="1"/>
  <c r="H510" i="1" s="1"/>
  <c r="G509" i="1"/>
  <c r="H509" i="1" s="1"/>
  <c r="G508" i="1"/>
  <c r="H508" i="1" s="1"/>
  <c r="G435" i="1"/>
  <c r="H435" i="1" s="1"/>
  <c r="G434" i="1"/>
  <c r="H434" i="1" s="1"/>
  <c r="G433" i="1"/>
  <c r="H433" i="1" s="1"/>
  <c r="G432" i="1"/>
  <c r="H432" i="1" s="1"/>
  <c r="G431" i="1"/>
  <c r="H431" i="1" s="1"/>
  <c r="G430" i="1"/>
  <c r="H430" i="1" s="1"/>
  <c r="G429" i="1"/>
  <c r="H429" i="1" s="1"/>
  <c r="G428" i="1"/>
  <c r="H428" i="1" s="1"/>
  <c r="G427" i="1"/>
  <c r="H427" i="1" s="1"/>
  <c r="G426" i="1"/>
  <c r="H426" i="1" s="1"/>
  <c r="G425" i="1"/>
  <c r="H425" i="1" s="1"/>
  <c r="G424" i="1"/>
  <c r="H424" i="1" s="1"/>
  <c r="G351" i="1"/>
  <c r="H351" i="1" s="1"/>
  <c r="G350" i="1"/>
  <c r="H350" i="1" s="1"/>
  <c r="G349" i="1"/>
  <c r="H349" i="1" s="1"/>
  <c r="G348" i="1"/>
  <c r="H348" i="1" s="1"/>
  <c r="G347" i="1"/>
  <c r="H347" i="1" s="1"/>
  <c r="G346" i="1"/>
  <c r="H346" i="1" s="1"/>
  <c r="G345" i="1"/>
  <c r="H345" i="1" s="1"/>
  <c r="G344" i="1"/>
  <c r="H344" i="1" s="1"/>
  <c r="G343" i="1"/>
  <c r="H343" i="1" s="1"/>
  <c r="G342" i="1"/>
  <c r="H342" i="1" s="1"/>
  <c r="G341" i="1"/>
  <c r="H341" i="1" s="1"/>
  <c r="G340" i="1"/>
  <c r="H340" i="1" s="1"/>
  <c r="G267" i="1"/>
  <c r="H267" i="1" s="1"/>
  <c r="G266" i="1"/>
  <c r="H266" i="1" s="1"/>
  <c r="G265" i="1"/>
  <c r="H265" i="1" s="1"/>
  <c r="G264" i="1"/>
  <c r="H264" i="1" s="1"/>
  <c r="G263" i="1"/>
  <c r="H263" i="1" s="1"/>
  <c r="G262" i="1"/>
  <c r="H262" i="1" s="1"/>
  <c r="G261" i="1"/>
  <c r="H261" i="1" s="1"/>
  <c r="G260" i="1"/>
  <c r="H260" i="1" s="1"/>
  <c r="G259" i="1"/>
  <c r="H259" i="1" s="1"/>
  <c r="G258" i="1"/>
  <c r="H258" i="1" s="1"/>
  <c r="G257" i="1"/>
  <c r="H257" i="1" s="1"/>
  <c r="G256" i="1"/>
  <c r="H256" i="1" s="1"/>
  <c r="G183" i="1"/>
  <c r="H183" i="1" s="1"/>
  <c r="G182" i="1"/>
  <c r="H182" i="1" s="1"/>
  <c r="G181" i="1"/>
  <c r="H181" i="1" s="1"/>
  <c r="G180" i="1"/>
  <c r="H180" i="1" s="1"/>
  <c r="G179" i="1"/>
  <c r="H179" i="1" s="1"/>
  <c r="G178" i="1"/>
  <c r="H178" i="1" s="1"/>
  <c r="G177" i="1"/>
  <c r="H177" i="1" s="1"/>
  <c r="G176" i="1"/>
  <c r="H176" i="1" s="1"/>
  <c r="G175" i="1"/>
  <c r="H175" i="1" s="1"/>
  <c r="G174" i="1"/>
  <c r="H174" i="1" s="1"/>
  <c r="G173" i="1"/>
  <c r="H173" i="1" s="1"/>
  <c r="G603" i="1"/>
  <c r="H603" i="1" s="1"/>
  <c r="G602" i="1"/>
  <c r="H602" i="1" s="1"/>
  <c r="G601" i="1"/>
  <c r="H601" i="1" s="1"/>
  <c r="G600" i="1"/>
  <c r="H600" i="1" s="1"/>
  <c r="G599" i="1"/>
  <c r="H599" i="1" s="1"/>
  <c r="G598" i="1"/>
  <c r="H598" i="1" s="1"/>
  <c r="G597" i="1"/>
  <c r="H597" i="1" s="1"/>
  <c r="G596" i="1"/>
  <c r="H596" i="1" s="1"/>
  <c r="G595" i="1"/>
  <c r="H595" i="1" s="1"/>
  <c r="G594" i="1"/>
  <c r="H594" i="1" s="1"/>
  <c r="G593" i="1"/>
  <c r="H593" i="1" s="1"/>
  <c r="G592" i="1"/>
  <c r="H592" i="1" s="1"/>
  <c r="G99" i="1"/>
  <c r="H99" i="1" s="1"/>
  <c r="G98" i="1"/>
  <c r="H98" i="1" s="1"/>
  <c r="G97" i="1"/>
  <c r="H97" i="1" s="1"/>
  <c r="G96" i="1"/>
  <c r="H96" i="1" s="1"/>
  <c r="G95" i="1"/>
  <c r="H95" i="1" s="1"/>
  <c r="G94" i="1"/>
  <c r="H94" i="1" s="1"/>
  <c r="G93" i="1"/>
  <c r="H93" i="1" s="1"/>
  <c r="G92" i="1"/>
  <c r="H92" i="1" s="1"/>
  <c r="G91" i="1"/>
  <c r="H91" i="1" s="1"/>
  <c r="G90" i="1"/>
  <c r="H90" i="1" s="1"/>
  <c r="G89" i="1"/>
  <c r="H89" i="1" s="1"/>
  <c r="G15" i="1"/>
  <c r="H15" i="1" s="1"/>
  <c r="G14" i="1"/>
  <c r="H14" i="1" s="1"/>
  <c r="G13" i="1"/>
  <c r="H13" i="1" s="1"/>
  <c r="G12" i="1"/>
  <c r="H12" i="1" s="1"/>
  <c r="G11" i="1"/>
  <c r="H11" i="1" s="1"/>
  <c r="G10" i="1"/>
  <c r="H10" i="1" s="1"/>
  <c r="G9" i="1"/>
  <c r="H9" i="1" s="1"/>
  <c r="G8" i="1"/>
  <c r="H8" i="1" s="1"/>
  <c r="G7" i="1"/>
  <c r="H7" i="1" s="1"/>
  <c r="G6" i="1"/>
  <c r="H6" i="1" s="1"/>
  <c r="G5" i="1"/>
  <c r="H5" i="1" s="1"/>
  <c r="B8" i="15"/>
  <c r="G3364" i="1"/>
  <c r="H3364" i="1" s="1"/>
  <c r="M28" i="9"/>
  <c r="L28" i="9"/>
  <c r="K28" i="9"/>
  <c r="J28" i="9"/>
  <c r="I28" i="9"/>
  <c r="H28" i="9"/>
  <c r="G28" i="9"/>
  <c r="F28" i="9"/>
  <c r="E28" i="9"/>
  <c r="D28" i="9"/>
  <c r="C28" i="9"/>
  <c r="B28" i="9"/>
  <c r="B28" i="10"/>
  <c r="M28" i="10"/>
  <c r="L28" i="10"/>
  <c r="K28" i="10"/>
  <c r="J28" i="10"/>
  <c r="I28" i="10"/>
  <c r="H28" i="10"/>
  <c r="G28" i="10"/>
  <c r="F28" i="10"/>
  <c r="E28" i="10"/>
  <c r="D28" i="10"/>
  <c r="C28" i="10"/>
  <c r="M28" i="11"/>
  <c r="L28" i="11"/>
  <c r="K28" i="11"/>
  <c r="J28" i="11"/>
  <c r="I28" i="11"/>
  <c r="H28" i="11"/>
  <c r="G28" i="11"/>
  <c r="F28" i="11"/>
  <c r="E28" i="11"/>
  <c r="D28" i="11"/>
  <c r="C28" i="11"/>
  <c r="B28" i="11"/>
  <c r="M28" i="12"/>
  <c r="L28" i="12"/>
  <c r="K28" i="12"/>
  <c r="J28" i="12"/>
  <c r="I28" i="12"/>
  <c r="H28" i="12"/>
  <c r="G28" i="12"/>
  <c r="F28" i="12"/>
  <c r="E28" i="12"/>
  <c r="D28" i="12"/>
  <c r="C28" i="12"/>
  <c r="B28" i="12"/>
  <c r="M28" i="13"/>
  <c r="L28" i="13"/>
  <c r="K28" i="13"/>
  <c r="J28" i="13"/>
  <c r="I28" i="13"/>
  <c r="H28" i="13"/>
  <c r="G28" i="13"/>
  <c r="F28" i="13"/>
  <c r="E28" i="13"/>
  <c r="D28" i="13"/>
  <c r="C28" i="13"/>
  <c r="B28" i="13"/>
  <c r="M28" i="14"/>
  <c r="L28" i="14"/>
  <c r="K28" i="14"/>
  <c r="J28" i="14"/>
  <c r="I28" i="14"/>
  <c r="H28" i="14"/>
  <c r="G28" i="14"/>
  <c r="F28" i="14"/>
  <c r="E28" i="14"/>
  <c r="D28" i="14"/>
  <c r="C28" i="14"/>
  <c r="B28" i="14"/>
  <c r="M27" i="14"/>
  <c r="L27" i="14"/>
  <c r="K27" i="14"/>
  <c r="J27" i="14"/>
  <c r="I27" i="14"/>
  <c r="H27" i="14"/>
  <c r="G27" i="14"/>
  <c r="F27" i="14"/>
  <c r="E27" i="14"/>
  <c r="D27" i="14"/>
  <c r="C27" i="14"/>
  <c r="B27" i="14"/>
  <c r="M26" i="14"/>
  <c r="L26" i="14"/>
  <c r="K26" i="14"/>
  <c r="J26" i="14"/>
  <c r="I26" i="14"/>
  <c r="H26" i="14"/>
  <c r="G26" i="14"/>
  <c r="F26" i="14"/>
  <c r="E26" i="14"/>
  <c r="D26" i="14"/>
  <c r="C26" i="14"/>
  <c r="B26" i="14"/>
  <c r="M25" i="14"/>
  <c r="L25" i="14"/>
  <c r="K25" i="14"/>
  <c r="J25" i="14"/>
  <c r="I25" i="14"/>
  <c r="H25" i="14"/>
  <c r="G25" i="14"/>
  <c r="F25" i="14"/>
  <c r="E25" i="14"/>
  <c r="D25" i="14"/>
  <c r="C25" i="14"/>
  <c r="B25" i="14"/>
  <c r="M24" i="14"/>
  <c r="L24" i="14"/>
  <c r="K24" i="14"/>
  <c r="J24" i="14"/>
  <c r="I24" i="14"/>
  <c r="H24" i="14"/>
  <c r="G24" i="14"/>
  <c r="F24" i="14"/>
  <c r="E24" i="14"/>
  <c r="D24" i="14"/>
  <c r="C24" i="14"/>
  <c r="B24" i="14"/>
  <c r="M23" i="14"/>
  <c r="L23" i="14"/>
  <c r="K23" i="14"/>
  <c r="J23" i="14"/>
  <c r="I23" i="14"/>
  <c r="H23" i="14"/>
  <c r="G23" i="14"/>
  <c r="F23" i="14"/>
  <c r="E23" i="14"/>
  <c r="D23" i="14"/>
  <c r="C23" i="14"/>
  <c r="B23" i="14"/>
  <c r="M22" i="14"/>
  <c r="M36" i="14" s="1"/>
  <c r="L22" i="14"/>
  <c r="L36" i="14" s="1"/>
  <c r="K22" i="14"/>
  <c r="K36" i="14" s="1"/>
  <c r="J22" i="14"/>
  <c r="J36" i="14" s="1"/>
  <c r="I22" i="14"/>
  <c r="I36" i="14" s="1"/>
  <c r="H22" i="14"/>
  <c r="H36" i="14" s="1"/>
  <c r="G22" i="14"/>
  <c r="G36" i="14" s="1"/>
  <c r="F22" i="14"/>
  <c r="F36" i="14" s="1"/>
  <c r="E22" i="14"/>
  <c r="E36" i="14" s="1"/>
  <c r="D22" i="14"/>
  <c r="D36" i="14" s="1"/>
  <c r="C22" i="14"/>
  <c r="C36" i="14" s="1"/>
  <c r="B22" i="14"/>
  <c r="B36" i="14" s="1"/>
  <c r="M21" i="14"/>
  <c r="L21" i="14"/>
  <c r="K21" i="14"/>
  <c r="J21" i="14"/>
  <c r="I21" i="14"/>
  <c r="H21" i="14"/>
  <c r="G21" i="14"/>
  <c r="F21" i="14"/>
  <c r="E21" i="14"/>
  <c r="D21" i="14"/>
  <c r="C21" i="14"/>
  <c r="B21" i="14"/>
  <c r="M20" i="14"/>
  <c r="L20" i="14"/>
  <c r="K20" i="14"/>
  <c r="J20" i="14"/>
  <c r="I20" i="14"/>
  <c r="H20" i="14"/>
  <c r="G20" i="14"/>
  <c r="F20" i="14"/>
  <c r="E20" i="14"/>
  <c r="D20" i="14"/>
  <c r="C20" i="14"/>
  <c r="B20" i="14"/>
  <c r="M19" i="14"/>
  <c r="L19" i="14"/>
  <c r="K19" i="14"/>
  <c r="J19" i="14"/>
  <c r="I19" i="14"/>
  <c r="H19" i="14"/>
  <c r="G19" i="14"/>
  <c r="F19" i="14"/>
  <c r="E19" i="14"/>
  <c r="D19" i="14"/>
  <c r="C19" i="14"/>
  <c r="B19" i="14"/>
  <c r="M18" i="14"/>
  <c r="L18" i="14"/>
  <c r="K18" i="14"/>
  <c r="J18" i="14"/>
  <c r="I18" i="14"/>
  <c r="H18" i="14"/>
  <c r="G18" i="14"/>
  <c r="F18" i="14"/>
  <c r="E18" i="14"/>
  <c r="D18" i="14"/>
  <c r="C18" i="14"/>
  <c r="B18" i="14"/>
  <c r="M17" i="14"/>
  <c r="L17" i="14"/>
  <c r="K17" i="14"/>
  <c r="J17" i="14"/>
  <c r="I17" i="14"/>
  <c r="H17" i="14"/>
  <c r="G17" i="14"/>
  <c r="F17" i="14"/>
  <c r="E17" i="14"/>
  <c r="D17" i="14"/>
  <c r="C17" i="14"/>
  <c r="B17" i="14"/>
  <c r="M16" i="14"/>
  <c r="L16" i="14"/>
  <c r="K16" i="14"/>
  <c r="J16" i="14"/>
  <c r="I16" i="14"/>
  <c r="H16" i="14"/>
  <c r="G16" i="14"/>
  <c r="F16" i="14"/>
  <c r="E16" i="14"/>
  <c r="D16" i="14"/>
  <c r="C16" i="14"/>
  <c r="B16" i="14"/>
  <c r="M15" i="14"/>
  <c r="L15" i="14"/>
  <c r="K15" i="14"/>
  <c r="J15" i="14"/>
  <c r="I15" i="14"/>
  <c r="H15" i="14"/>
  <c r="G15" i="14"/>
  <c r="F15" i="14"/>
  <c r="E15" i="14"/>
  <c r="D15" i="14"/>
  <c r="C15" i="14"/>
  <c r="B15" i="14"/>
  <c r="M14" i="14"/>
  <c r="L14" i="14"/>
  <c r="K14" i="14"/>
  <c r="J14" i="14"/>
  <c r="I14" i="14"/>
  <c r="H14" i="14"/>
  <c r="G14" i="14"/>
  <c r="F14" i="14"/>
  <c r="E14" i="14"/>
  <c r="D14" i="14"/>
  <c r="C14" i="14"/>
  <c r="B14" i="14"/>
  <c r="M13" i="14"/>
  <c r="M44" i="14" s="1"/>
  <c r="L13" i="14"/>
  <c r="L44" i="14" s="1"/>
  <c r="K13" i="14"/>
  <c r="K44" i="14" s="1"/>
  <c r="J13" i="14"/>
  <c r="J44" i="14" s="1"/>
  <c r="I13" i="14"/>
  <c r="I44" i="14" s="1"/>
  <c r="H13" i="14"/>
  <c r="H44" i="14" s="1"/>
  <c r="G13" i="14"/>
  <c r="G44" i="14" s="1"/>
  <c r="F13" i="14"/>
  <c r="F44" i="14" s="1"/>
  <c r="E13" i="14"/>
  <c r="E44" i="14" s="1"/>
  <c r="D13" i="14"/>
  <c r="D44" i="14" s="1"/>
  <c r="C13" i="14"/>
  <c r="C44" i="14" s="1"/>
  <c r="B13" i="14"/>
  <c r="B44" i="14" s="1"/>
  <c r="M12" i="14"/>
  <c r="M38" i="14" s="1"/>
  <c r="L12" i="14"/>
  <c r="L38" i="14" s="1"/>
  <c r="K12" i="14"/>
  <c r="K38" i="14" s="1"/>
  <c r="J12" i="14"/>
  <c r="J38" i="14" s="1"/>
  <c r="I12" i="14"/>
  <c r="I38" i="14" s="1"/>
  <c r="H12" i="14"/>
  <c r="H38" i="14" s="1"/>
  <c r="G12" i="14"/>
  <c r="G38" i="14" s="1"/>
  <c r="F12" i="14"/>
  <c r="F38" i="14" s="1"/>
  <c r="E12" i="14"/>
  <c r="E38" i="14" s="1"/>
  <c r="D12" i="14"/>
  <c r="D38" i="14" s="1"/>
  <c r="C12" i="14"/>
  <c r="C38" i="14" s="1"/>
  <c r="B12" i="14"/>
  <c r="B38" i="14" s="1"/>
  <c r="M11" i="14"/>
  <c r="L11" i="14"/>
  <c r="K11" i="14"/>
  <c r="J11" i="14"/>
  <c r="I11" i="14"/>
  <c r="H11" i="14"/>
  <c r="G11" i="14"/>
  <c r="F11" i="14"/>
  <c r="E11" i="14"/>
  <c r="D11" i="14"/>
  <c r="C11" i="14"/>
  <c r="B11" i="14"/>
  <c r="M10" i="14"/>
  <c r="L10" i="14"/>
  <c r="K10" i="14"/>
  <c r="J10" i="14"/>
  <c r="I10" i="14"/>
  <c r="H10" i="14"/>
  <c r="G10" i="14"/>
  <c r="F10" i="14"/>
  <c r="E10" i="14"/>
  <c r="D10" i="14"/>
  <c r="C10" i="14"/>
  <c r="B10" i="14"/>
  <c r="M9" i="14"/>
  <c r="L9" i="14"/>
  <c r="K9" i="14"/>
  <c r="J9" i="14"/>
  <c r="I9" i="14"/>
  <c r="H9" i="14"/>
  <c r="G9" i="14"/>
  <c r="F9" i="14"/>
  <c r="E9" i="14"/>
  <c r="D9" i="14"/>
  <c r="C9" i="14"/>
  <c r="B9" i="14"/>
  <c r="M8" i="14"/>
  <c r="L8" i="14"/>
  <c r="K8" i="14"/>
  <c r="J8" i="14"/>
  <c r="I8" i="14"/>
  <c r="H8" i="14"/>
  <c r="G8" i="14"/>
  <c r="F8" i="14"/>
  <c r="E8" i="14"/>
  <c r="D8" i="14"/>
  <c r="C8" i="14"/>
  <c r="B8" i="14"/>
  <c r="M7" i="14"/>
  <c r="L7" i="14"/>
  <c r="K7" i="14"/>
  <c r="J7" i="14"/>
  <c r="I7" i="14"/>
  <c r="H7" i="14"/>
  <c r="G7" i="14"/>
  <c r="F7" i="14"/>
  <c r="E7" i="14"/>
  <c r="D7" i="14"/>
  <c r="C7" i="14"/>
  <c r="B7" i="14"/>
  <c r="M6" i="14"/>
  <c r="L6" i="14"/>
  <c r="K6" i="14"/>
  <c r="J6" i="14"/>
  <c r="I6" i="14"/>
  <c r="H6" i="14"/>
  <c r="G6" i="14"/>
  <c r="F6" i="14"/>
  <c r="E6" i="14"/>
  <c r="D6" i="14"/>
  <c r="C6" i="14"/>
  <c r="B6" i="14"/>
  <c r="M5" i="14"/>
  <c r="L5" i="14"/>
  <c r="K5" i="14"/>
  <c r="J5" i="14"/>
  <c r="I5" i="14"/>
  <c r="H5" i="14"/>
  <c r="G5" i="14"/>
  <c r="F5" i="14"/>
  <c r="E5" i="14"/>
  <c r="D5" i="14"/>
  <c r="C5" i="14"/>
  <c r="B5" i="14"/>
  <c r="M4" i="14"/>
  <c r="M42" i="14" s="1"/>
  <c r="L4" i="14"/>
  <c r="L42" i="14" s="1"/>
  <c r="K4" i="14"/>
  <c r="K42" i="14" s="1"/>
  <c r="J4" i="14"/>
  <c r="J42" i="14" s="1"/>
  <c r="I4" i="14"/>
  <c r="I42" i="14" s="1"/>
  <c r="H4" i="14"/>
  <c r="H42" i="14" s="1"/>
  <c r="G4" i="14"/>
  <c r="G42" i="14" s="1"/>
  <c r="F4" i="14"/>
  <c r="F42" i="14" s="1"/>
  <c r="E4" i="14"/>
  <c r="E42" i="14" s="1"/>
  <c r="D4" i="14"/>
  <c r="D42" i="14" s="1"/>
  <c r="C4" i="14"/>
  <c r="C42" i="14" s="1"/>
  <c r="B4" i="14"/>
  <c r="M27" i="13"/>
  <c r="L27" i="13"/>
  <c r="K27" i="13"/>
  <c r="J27" i="13"/>
  <c r="I27" i="13"/>
  <c r="H27" i="13"/>
  <c r="G27" i="13"/>
  <c r="F27" i="13"/>
  <c r="E27" i="13"/>
  <c r="D27" i="13"/>
  <c r="C27" i="13"/>
  <c r="B27" i="13"/>
  <c r="M26" i="13"/>
  <c r="L26" i="13"/>
  <c r="K26" i="13"/>
  <c r="J26" i="13"/>
  <c r="I26" i="13"/>
  <c r="H26" i="13"/>
  <c r="G26" i="13"/>
  <c r="F26" i="13"/>
  <c r="E26" i="13"/>
  <c r="D26" i="13"/>
  <c r="C26" i="13"/>
  <c r="B26" i="13"/>
  <c r="M25" i="13"/>
  <c r="L25" i="13"/>
  <c r="K25" i="13"/>
  <c r="J25" i="13"/>
  <c r="I25" i="13"/>
  <c r="H25" i="13"/>
  <c r="G25" i="13"/>
  <c r="F25" i="13"/>
  <c r="E25" i="13"/>
  <c r="D25" i="13"/>
  <c r="C25" i="13"/>
  <c r="B25" i="13"/>
  <c r="M24" i="13"/>
  <c r="L24" i="13"/>
  <c r="K24" i="13"/>
  <c r="J24" i="13"/>
  <c r="I24" i="13"/>
  <c r="H24" i="13"/>
  <c r="G24" i="13"/>
  <c r="F24" i="13"/>
  <c r="E24" i="13"/>
  <c r="D24" i="13"/>
  <c r="C24" i="13"/>
  <c r="B24" i="13"/>
  <c r="M23" i="13"/>
  <c r="L23" i="13"/>
  <c r="K23" i="13"/>
  <c r="J23" i="13"/>
  <c r="I23" i="13"/>
  <c r="H23" i="13"/>
  <c r="G23" i="13"/>
  <c r="F23" i="13"/>
  <c r="E23" i="13"/>
  <c r="D23" i="13"/>
  <c r="C23" i="13"/>
  <c r="B23" i="13"/>
  <c r="M22" i="13"/>
  <c r="M36" i="13" s="1"/>
  <c r="L22" i="13"/>
  <c r="L36" i="13" s="1"/>
  <c r="K22" i="13"/>
  <c r="K36" i="13" s="1"/>
  <c r="J22" i="13"/>
  <c r="J36" i="13" s="1"/>
  <c r="I22" i="13"/>
  <c r="I36" i="13" s="1"/>
  <c r="H22" i="13"/>
  <c r="H36" i="13" s="1"/>
  <c r="G22" i="13"/>
  <c r="G36" i="13" s="1"/>
  <c r="F22" i="13"/>
  <c r="F36" i="13" s="1"/>
  <c r="E22" i="13"/>
  <c r="E36" i="13" s="1"/>
  <c r="D22" i="13"/>
  <c r="D36" i="13" s="1"/>
  <c r="C22" i="13"/>
  <c r="C36" i="13" s="1"/>
  <c r="B22" i="13"/>
  <c r="B36" i="13" s="1"/>
  <c r="M21" i="13"/>
  <c r="L21" i="13"/>
  <c r="K21" i="13"/>
  <c r="J21" i="13"/>
  <c r="I21" i="13"/>
  <c r="H21" i="13"/>
  <c r="G21" i="13"/>
  <c r="F21" i="13"/>
  <c r="E21" i="13"/>
  <c r="D21" i="13"/>
  <c r="C21" i="13"/>
  <c r="B21" i="13"/>
  <c r="M20" i="13"/>
  <c r="L20" i="13"/>
  <c r="K20" i="13"/>
  <c r="J20" i="13"/>
  <c r="I20" i="13"/>
  <c r="H20" i="13"/>
  <c r="G20" i="13"/>
  <c r="F20" i="13"/>
  <c r="E20" i="13"/>
  <c r="D20" i="13"/>
  <c r="C20" i="13"/>
  <c r="B20" i="13"/>
  <c r="M19" i="13"/>
  <c r="L19" i="13"/>
  <c r="K19" i="13"/>
  <c r="J19" i="13"/>
  <c r="I19" i="13"/>
  <c r="H19" i="13"/>
  <c r="G19" i="13"/>
  <c r="F19" i="13"/>
  <c r="E19" i="13"/>
  <c r="D19" i="13"/>
  <c r="C19" i="13"/>
  <c r="B19" i="13"/>
  <c r="M18" i="13"/>
  <c r="L18" i="13"/>
  <c r="K18" i="13"/>
  <c r="J18" i="13"/>
  <c r="I18" i="13"/>
  <c r="H18" i="13"/>
  <c r="G18" i="13"/>
  <c r="F18" i="13"/>
  <c r="E18" i="13"/>
  <c r="D18" i="13"/>
  <c r="C18" i="13"/>
  <c r="B18" i="13"/>
  <c r="M17" i="13"/>
  <c r="L17" i="13"/>
  <c r="K17" i="13"/>
  <c r="J17" i="13"/>
  <c r="I17" i="13"/>
  <c r="H17" i="13"/>
  <c r="G17" i="13"/>
  <c r="F17" i="13"/>
  <c r="E17" i="13"/>
  <c r="D17" i="13"/>
  <c r="C17" i="13"/>
  <c r="B17" i="13"/>
  <c r="M16" i="13"/>
  <c r="L16" i="13"/>
  <c r="K16" i="13"/>
  <c r="J16" i="13"/>
  <c r="I16" i="13"/>
  <c r="H16" i="13"/>
  <c r="G16" i="13"/>
  <c r="F16" i="13"/>
  <c r="E16" i="13"/>
  <c r="D16" i="13"/>
  <c r="C16" i="13"/>
  <c r="B16" i="13"/>
  <c r="M15" i="13"/>
  <c r="L15" i="13"/>
  <c r="K15" i="13"/>
  <c r="J15" i="13"/>
  <c r="I15" i="13"/>
  <c r="H15" i="13"/>
  <c r="G15" i="13"/>
  <c r="F15" i="13"/>
  <c r="E15" i="13"/>
  <c r="D15" i="13"/>
  <c r="C15" i="13"/>
  <c r="B15" i="13"/>
  <c r="M14" i="13"/>
  <c r="L14" i="13"/>
  <c r="K14" i="13"/>
  <c r="J14" i="13"/>
  <c r="I14" i="13"/>
  <c r="H14" i="13"/>
  <c r="G14" i="13"/>
  <c r="F14" i="13"/>
  <c r="E14" i="13"/>
  <c r="D14" i="13"/>
  <c r="C14" i="13"/>
  <c r="B14" i="13"/>
  <c r="M13" i="13"/>
  <c r="M44" i="13" s="1"/>
  <c r="L13" i="13"/>
  <c r="L44" i="13" s="1"/>
  <c r="K13" i="13"/>
  <c r="K44" i="13" s="1"/>
  <c r="J13" i="13"/>
  <c r="J44" i="13" s="1"/>
  <c r="I13" i="13"/>
  <c r="I44" i="13" s="1"/>
  <c r="H13" i="13"/>
  <c r="H44" i="13" s="1"/>
  <c r="G13" i="13"/>
  <c r="G44" i="13" s="1"/>
  <c r="F13" i="13"/>
  <c r="F44" i="13" s="1"/>
  <c r="E13" i="13"/>
  <c r="E44" i="13" s="1"/>
  <c r="D13" i="13"/>
  <c r="D44" i="13" s="1"/>
  <c r="C13" i="13"/>
  <c r="C44" i="13" s="1"/>
  <c r="B13" i="13"/>
  <c r="B44" i="13" s="1"/>
  <c r="M12" i="13"/>
  <c r="M38" i="13" s="1"/>
  <c r="L12" i="13"/>
  <c r="L38" i="13" s="1"/>
  <c r="K12" i="13"/>
  <c r="K38" i="13" s="1"/>
  <c r="J12" i="13"/>
  <c r="J38" i="13" s="1"/>
  <c r="I12" i="13"/>
  <c r="I38" i="13" s="1"/>
  <c r="H12" i="13"/>
  <c r="H38" i="13" s="1"/>
  <c r="G12" i="13"/>
  <c r="G38" i="13" s="1"/>
  <c r="F12" i="13"/>
  <c r="F38" i="13" s="1"/>
  <c r="E12" i="13"/>
  <c r="E38" i="13" s="1"/>
  <c r="D12" i="13"/>
  <c r="D38" i="13" s="1"/>
  <c r="C12" i="13"/>
  <c r="C38" i="13" s="1"/>
  <c r="B12" i="13"/>
  <c r="B38" i="13" s="1"/>
  <c r="M11" i="13"/>
  <c r="L11" i="13"/>
  <c r="K11" i="13"/>
  <c r="J11" i="13"/>
  <c r="I11" i="13"/>
  <c r="H11" i="13"/>
  <c r="G11" i="13"/>
  <c r="F11" i="13"/>
  <c r="E11" i="13"/>
  <c r="D11" i="13"/>
  <c r="C11" i="13"/>
  <c r="B11" i="13"/>
  <c r="M10" i="13"/>
  <c r="L10" i="13"/>
  <c r="K10" i="13"/>
  <c r="J10" i="13"/>
  <c r="I10" i="13"/>
  <c r="H10" i="13"/>
  <c r="G10" i="13"/>
  <c r="F10" i="13"/>
  <c r="E10" i="13"/>
  <c r="D10" i="13"/>
  <c r="C10" i="13"/>
  <c r="B10" i="13"/>
  <c r="M9" i="13"/>
  <c r="L9" i="13"/>
  <c r="K9" i="13"/>
  <c r="J9" i="13"/>
  <c r="I9" i="13"/>
  <c r="H9" i="13"/>
  <c r="G9" i="13"/>
  <c r="F9" i="13"/>
  <c r="E9" i="13"/>
  <c r="D9" i="13"/>
  <c r="C9" i="13"/>
  <c r="B9" i="13"/>
  <c r="M8" i="13"/>
  <c r="L8" i="13"/>
  <c r="K8" i="13"/>
  <c r="J8" i="13"/>
  <c r="I8" i="13"/>
  <c r="H8" i="13"/>
  <c r="G8" i="13"/>
  <c r="F8" i="13"/>
  <c r="E8" i="13"/>
  <c r="D8" i="13"/>
  <c r="C8" i="13"/>
  <c r="B8" i="13"/>
  <c r="M7" i="13"/>
  <c r="L7" i="13"/>
  <c r="K7" i="13"/>
  <c r="J7" i="13"/>
  <c r="I7" i="13"/>
  <c r="H7" i="13"/>
  <c r="G7" i="13"/>
  <c r="F7" i="13"/>
  <c r="E7" i="13"/>
  <c r="D7" i="13"/>
  <c r="C7" i="13"/>
  <c r="B7" i="13"/>
  <c r="M6" i="13"/>
  <c r="L6" i="13"/>
  <c r="K6" i="13"/>
  <c r="J6" i="13"/>
  <c r="I6" i="13"/>
  <c r="H6" i="13"/>
  <c r="G6" i="13"/>
  <c r="F6" i="13"/>
  <c r="E6" i="13"/>
  <c r="D6" i="13"/>
  <c r="C6" i="13"/>
  <c r="B6" i="13"/>
  <c r="M5" i="13"/>
  <c r="L5" i="13"/>
  <c r="K5" i="13"/>
  <c r="J5" i="13"/>
  <c r="I5" i="13"/>
  <c r="H5" i="13"/>
  <c r="G5" i="13"/>
  <c r="F5" i="13"/>
  <c r="E5" i="13"/>
  <c r="D5" i="13"/>
  <c r="C5" i="13"/>
  <c r="B5" i="13"/>
  <c r="M4" i="13"/>
  <c r="M42" i="13" s="1"/>
  <c r="L4" i="13"/>
  <c r="L42" i="13" s="1"/>
  <c r="K4" i="13"/>
  <c r="K42" i="13" s="1"/>
  <c r="J4" i="13"/>
  <c r="J42" i="13" s="1"/>
  <c r="I4" i="13"/>
  <c r="I42" i="13" s="1"/>
  <c r="H4" i="13"/>
  <c r="H42" i="13" s="1"/>
  <c r="G4" i="13"/>
  <c r="G42" i="13" s="1"/>
  <c r="F4" i="13"/>
  <c r="F42" i="13" s="1"/>
  <c r="E4" i="13"/>
  <c r="E42" i="13" s="1"/>
  <c r="D4" i="13"/>
  <c r="D42" i="13" s="1"/>
  <c r="C4" i="13"/>
  <c r="C42" i="13" s="1"/>
  <c r="B4" i="13"/>
  <c r="M27" i="12"/>
  <c r="L27" i="12"/>
  <c r="K27" i="12"/>
  <c r="J27" i="12"/>
  <c r="I27" i="12"/>
  <c r="H27" i="12"/>
  <c r="G27" i="12"/>
  <c r="F27" i="12"/>
  <c r="E27" i="12"/>
  <c r="D27" i="12"/>
  <c r="C27" i="12"/>
  <c r="B27" i="12"/>
  <c r="M26" i="12"/>
  <c r="L26" i="12"/>
  <c r="K26" i="12"/>
  <c r="J26" i="12"/>
  <c r="I26" i="12"/>
  <c r="H26" i="12"/>
  <c r="G26" i="12"/>
  <c r="F26" i="12"/>
  <c r="E26" i="12"/>
  <c r="D26" i="12"/>
  <c r="C26" i="12"/>
  <c r="B26" i="12"/>
  <c r="M25" i="12"/>
  <c r="L25" i="12"/>
  <c r="K25" i="12"/>
  <c r="J25" i="12"/>
  <c r="I25" i="12"/>
  <c r="H25" i="12"/>
  <c r="G25" i="12"/>
  <c r="F25" i="12"/>
  <c r="E25" i="12"/>
  <c r="D25" i="12"/>
  <c r="C25" i="12"/>
  <c r="B25" i="12"/>
  <c r="M24" i="12"/>
  <c r="L24" i="12"/>
  <c r="K24" i="12"/>
  <c r="J24" i="12"/>
  <c r="I24" i="12"/>
  <c r="H24" i="12"/>
  <c r="G24" i="12"/>
  <c r="F24" i="12"/>
  <c r="E24" i="12"/>
  <c r="D24" i="12"/>
  <c r="C24" i="12"/>
  <c r="B24" i="12"/>
  <c r="M23" i="12"/>
  <c r="L23" i="12"/>
  <c r="K23" i="12"/>
  <c r="J23" i="12"/>
  <c r="I23" i="12"/>
  <c r="H23" i="12"/>
  <c r="G23" i="12"/>
  <c r="F23" i="12"/>
  <c r="E23" i="12"/>
  <c r="D23" i="12"/>
  <c r="C23" i="12"/>
  <c r="B23" i="12"/>
  <c r="M22" i="12"/>
  <c r="M36" i="12" s="1"/>
  <c r="L22" i="12"/>
  <c r="L36" i="12" s="1"/>
  <c r="K22" i="12"/>
  <c r="K36" i="12" s="1"/>
  <c r="J22" i="12"/>
  <c r="J36" i="12" s="1"/>
  <c r="I22" i="12"/>
  <c r="I36" i="12" s="1"/>
  <c r="H22" i="12"/>
  <c r="H36" i="12" s="1"/>
  <c r="G22" i="12"/>
  <c r="G36" i="12" s="1"/>
  <c r="F22" i="12"/>
  <c r="F36" i="12" s="1"/>
  <c r="E22" i="12"/>
  <c r="E36" i="12" s="1"/>
  <c r="D22" i="12"/>
  <c r="D36" i="12" s="1"/>
  <c r="C22" i="12"/>
  <c r="C36" i="12" s="1"/>
  <c r="B22" i="12"/>
  <c r="B36" i="12" s="1"/>
  <c r="M21" i="12"/>
  <c r="L21" i="12"/>
  <c r="K21" i="12"/>
  <c r="J21" i="12"/>
  <c r="I21" i="12"/>
  <c r="H21" i="12"/>
  <c r="G21" i="12"/>
  <c r="F21" i="12"/>
  <c r="E21" i="12"/>
  <c r="D21" i="12"/>
  <c r="C21" i="12"/>
  <c r="B21" i="12"/>
  <c r="M20" i="12"/>
  <c r="L20" i="12"/>
  <c r="K20" i="12"/>
  <c r="J20" i="12"/>
  <c r="I20" i="12"/>
  <c r="H20" i="12"/>
  <c r="G20" i="12"/>
  <c r="F20" i="12"/>
  <c r="E20" i="12"/>
  <c r="D20" i="12"/>
  <c r="C20" i="12"/>
  <c r="B20" i="12"/>
  <c r="M19" i="12"/>
  <c r="L19" i="12"/>
  <c r="K19" i="12"/>
  <c r="J19" i="12"/>
  <c r="I19" i="12"/>
  <c r="H19" i="12"/>
  <c r="G19" i="12"/>
  <c r="F19" i="12"/>
  <c r="E19" i="12"/>
  <c r="D19" i="12"/>
  <c r="C19" i="12"/>
  <c r="B19" i="12"/>
  <c r="M18" i="12"/>
  <c r="L18" i="12"/>
  <c r="K18" i="12"/>
  <c r="J18" i="12"/>
  <c r="I18" i="12"/>
  <c r="H18" i="12"/>
  <c r="G18" i="12"/>
  <c r="F18" i="12"/>
  <c r="E18" i="12"/>
  <c r="D18" i="12"/>
  <c r="C18" i="12"/>
  <c r="B18" i="12"/>
  <c r="M17" i="12"/>
  <c r="L17" i="12"/>
  <c r="K17" i="12"/>
  <c r="J17" i="12"/>
  <c r="I17" i="12"/>
  <c r="H17" i="12"/>
  <c r="G17" i="12"/>
  <c r="F17" i="12"/>
  <c r="E17" i="12"/>
  <c r="D17" i="12"/>
  <c r="C17" i="12"/>
  <c r="B17" i="12"/>
  <c r="M16" i="12"/>
  <c r="L16" i="12"/>
  <c r="K16" i="12"/>
  <c r="J16" i="12"/>
  <c r="I16" i="12"/>
  <c r="H16" i="12"/>
  <c r="G16" i="12"/>
  <c r="F16" i="12"/>
  <c r="E16" i="12"/>
  <c r="D16" i="12"/>
  <c r="C16" i="12"/>
  <c r="B16" i="12"/>
  <c r="M15" i="12"/>
  <c r="L15" i="12"/>
  <c r="K15" i="12"/>
  <c r="J15" i="12"/>
  <c r="I15" i="12"/>
  <c r="H15" i="12"/>
  <c r="G15" i="12"/>
  <c r="F15" i="12"/>
  <c r="E15" i="12"/>
  <c r="D15" i="12"/>
  <c r="C15" i="12"/>
  <c r="B15" i="12"/>
  <c r="M14" i="12"/>
  <c r="L14" i="12"/>
  <c r="K14" i="12"/>
  <c r="J14" i="12"/>
  <c r="I14" i="12"/>
  <c r="H14" i="12"/>
  <c r="G14" i="12"/>
  <c r="F14" i="12"/>
  <c r="E14" i="12"/>
  <c r="D14" i="12"/>
  <c r="C14" i="12"/>
  <c r="B14" i="12"/>
  <c r="M13" i="12"/>
  <c r="M44" i="12" s="1"/>
  <c r="L13" i="12"/>
  <c r="L44" i="12" s="1"/>
  <c r="K13" i="12"/>
  <c r="K44" i="12" s="1"/>
  <c r="J13" i="12"/>
  <c r="J44" i="12" s="1"/>
  <c r="I13" i="12"/>
  <c r="I44" i="12" s="1"/>
  <c r="H13" i="12"/>
  <c r="H44" i="12" s="1"/>
  <c r="G13" i="12"/>
  <c r="G44" i="12" s="1"/>
  <c r="F13" i="12"/>
  <c r="F44" i="12" s="1"/>
  <c r="E13" i="12"/>
  <c r="E44" i="12" s="1"/>
  <c r="D13" i="12"/>
  <c r="D44" i="12" s="1"/>
  <c r="C13" i="12"/>
  <c r="C44" i="12" s="1"/>
  <c r="B13" i="12"/>
  <c r="B44" i="12" s="1"/>
  <c r="M12" i="12"/>
  <c r="M38" i="12" s="1"/>
  <c r="L12" i="12"/>
  <c r="L38" i="12" s="1"/>
  <c r="K12" i="12"/>
  <c r="K38" i="12" s="1"/>
  <c r="J12" i="12"/>
  <c r="J38" i="12" s="1"/>
  <c r="I12" i="12"/>
  <c r="I38" i="12" s="1"/>
  <c r="H12" i="12"/>
  <c r="H38" i="12" s="1"/>
  <c r="G12" i="12"/>
  <c r="G38" i="12" s="1"/>
  <c r="F12" i="12"/>
  <c r="F38" i="12" s="1"/>
  <c r="E12" i="12"/>
  <c r="E38" i="12" s="1"/>
  <c r="D12" i="12"/>
  <c r="D38" i="12" s="1"/>
  <c r="C12" i="12"/>
  <c r="C38" i="12" s="1"/>
  <c r="B12" i="12"/>
  <c r="B38" i="12" s="1"/>
  <c r="M11" i="12"/>
  <c r="L11" i="12"/>
  <c r="K11" i="12"/>
  <c r="J11" i="12"/>
  <c r="I11" i="12"/>
  <c r="H11" i="12"/>
  <c r="G11" i="12"/>
  <c r="F11" i="12"/>
  <c r="E11" i="12"/>
  <c r="D11" i="12"/>
  <c r="C11" i="12"/>
  <c r="B11" i="12"/>
  <c r="M10" i="12"/>
  <c r="L10" i="12"/>
  <c r="K10" i="12"/>
  <c r="J10" i="12"/>
  <c r="I10" i="12"/>
  <c r="H10" i="12"/>
  <c r="G10" i="12"/>
  <c r="F10" i="12"/>
  <c r="E10" i="12"/>
  <c r="D10" i="12"/>
  <c r="C10" i="12"/>
  <c r="B10" i="12"/>
  <c r="M9" i="12"/>
  <c r="L9" i="12"/>
  <c r="K9" i="12"/>
  <c r="J9" i="12"/>
  <c r="I9" i="12"/>
  <c r="H9" i="12"/>
  <c r="G9" i="12"/>
  <c r="F9" i="12"/>
  <c r="E9" i="12"/>
  <c r="D9" i="12"/>
  <c r="C9" i="12"/>
  <c r="B9" i="12"/>
  <c r="M8" i="12"/>
  <c r="L8" i="12"/>
  <c r="K8" i="12"/>
  <c r="J8" i="12"/>
  <c r="I8" i="12"/>
  <c r="H8" i="12"/>
  <c r="G8" i="12"/>
  <c r="F8" i="12"/>
  <c r="E8" i="12"/>
  <c r="D8" i="12"/>
  <c r="C8" i="12"/>
  <c r="B8" i="12"/>
  <c r="M7" i="12"/>
  <c r="L7" i="12"/>
  <c r="K7" i="12"/>
  <c r="J7" i="12"/>
  <c r="I7" i="12"/>
  <c r="H7" i="12"/>
  <c r="G7" i="12"/>
  <c r="F7" i="12"/>
  <c r="E7" i="12"/>
  <c r="D7" i="12"/>
  <c r="C7" i="12"/>
  <c r="B7" i="12"/>
  <c r="M6" i="12"/>
  <c r="L6" i="12"/>
  <c r="K6" i="12"/>
  <c r="J6" i="12"/>
  <c r="I6" i="12"/>
  <c r="H6" i="12"/>
  <c r="G6" i="12"/>
  <c r="F6" i="12"/>
  <c r="E6" i="12"/>
  <c r="D6" i="12"/>
  <c r="C6" i="12"/>
  <c r="B6" i="12"/>
  <c r="M5" i="12"/>
  <c r="L5" i="12"/>
  <c r="K5" i="12"/>
  <c r="J5" i="12"/>
  <c r="I5" i="12"/>
  <c r="H5" i="12"/>
  <c r="G5" i="12"/>
  <c r="F5" i="12"/>
  <c r="E5" i="12"/>
  <c r="D5" i="12"/>
  <c r="C5" i="12"/>
  <c r="B5" i="12"/>
  <c r="M4" i="12"/>
  <c r="M42" i="12" s="1"/>
  <c r="L4" i="12"/>
  <c r="L42" i="12" s="1"/>
  <c r="K4" i="12"/>
  <c r="K42" i="12" s="1"/>
  <c r="J4" i="12"/>
  <c r="J42" i="12" s="1"/>
  <c r="I4" i="12"/>
  <c r="I42" i="12" s="1"/>
  <c r="H4" i="12"/>
  <c r="H42" i="12" s="1"/>
  <c r="G4" i="12"/>
  <c r="G42" i="12" s="1"/>
  <c r="F4" i="12"/>
  <c r="F42" i="12" s="1"/>
  <c r="E4" i="12"/>
  <c r="E42" i="12" s="1"/>
  <c r="D4" i="12"/>
  <c r="D42" i="12" s="1"/>
  <c r="C4" i="12"/>
  <c r="C42" i="12" s="1"/>
  <c r="B4" i="12"/>
  <c r="M27" i="11"/>
  <c r="L27" i="11"/>
  <c r="K27" i="11"/>
  <c r="J27" i="11"/>
  <c r="I27" i="11"/>
  <c r="H27" i="11"/>
  <c r="G27" i="11"/>
  <c r="F27" i="11"/>
  <c r="E27" i="11"/>
  <c r="D27" i="11"/>
  <c r="C27" i="11"/>
  <c r="B27" i="11"/>
  <c r="M26" i="11"/>
  <c r="L26" i="11"/>
  <c r="K26" i="11"/>
  <c r="J26" i="11"/>
  <c r="I26" i="11"/>
  <c r="H26" i="11"/>
  <c r="G26" i="11"/>
  <c r="F26" i="11"/>
  <c r="E26" i="11"/>
  <c r="D26" i="11"/>
  <c r="C26" i="11"/>
  <c r="B26" i="11"/>
  <c r="M25" i="11"/>
  <c r="L25" i="11"/>
  <c r="K25" i="11"/>
  <c r="J25" i="11"/>
  <c r="I25" i="11"/>
  <c r="H25" i="11"/>
  <c r="G25" i="11"/>
  <c r="F25" i="11"/>
  <c r="E25" i="11"/>
  <c r="D25" i="11"/>
  <c r="C25" i="11"/>
  <c r="B25" i="11"/>
  <c r="M24" i="11"/>
  <c r="L24" i="11"/>
  <c r="K24" i="11"/>
  <c r="J24" i="11"/>
  <c r="I24" i="11"/>
  <c r="H24" i="11"/>
  <c r="G24" i="11"/>
  <c r="F24" i="11"/>
  <c r="E24" i="11"/>
  <c r="D24" i="11"/>
  <c r="C24" i="11"/>
  <c r="B24" i="11"/>
  <c r="M23" i="11"/>
  <c r="L23" i="11"/>
  <c r="K23" i="11"/>
  <c r="J23" i="11"/>
  <c r="I23" i="11"/>
  <c r="H23" i="11"/>
  <c r="G23" i="11"/>
  <c r="F23" i="11"/>
  <c r="E23" i="11"/>
  <c r="D23" i="11"/>
  <c r="C23" i="11"/>
  <c r="B23" i="11"/>
  <c r="M22" i="11"/>
  <c r="M36" i="11" s="1"/>
  <c r="L22" i="11"/>
  <c r="L36" i="11" s="1"/>
  <c r="K22" i="11"/>
  <c r="K36" i="11" s="1"/>
  <c r="J22" i="11"/>
  <c r="J36" i="11" s="1"/>
  <c r="I22" i="11"/>
  <c r="I36" i="11" s="1"/>
  <c r="H22" i="11"/>
  <c r="H36" i="11" s="1"/>
  <c r="G22" i="11"/>
  <c r="G36" i="11" s="1"/>
  <c r="F22" i="11"/>
  <c r="F36" i="11" s="1"/>
  <c r="E22" i="11"/>
  <c r="E36" i="11" s="1"/>
  <c r="D22" i="11"/>
  <c r="D36" i="11" s="1"/>
  <c r="C22" i="11"/>
  <c r="C36" i="11" s="1"/>
  <c r="B22" i="11"/>
  <c r="B36" i="11" s="1"/>
  <c r="M21" i="11"/>
  <c r="L21" i="11"/>
  <c r="K21" i="11"/>
  <c r="J21" i="11"/>
  <c r="I21" i="11"/>
  <c r="H21" i="11"/>
  <c r="G21" i="11"/>
  <c r="F21" i="11"/>
  <c r="E21" i="11"/>
  <c r="D21" i="11"/>
  <c r="C21" i="11"/>
  <c r="B21" i="11"/>
  <c r="M20" i="11"/>
  <c r="L20" i="11"/>
  <c r="K20" i="11"/>
  <c r="J20" i="11"/>
  <c r="I20" i="11"/>
  <c r="H20" i="11"/>
  <c r="G20" i="11"/>
  <c r="F20" i="11"/>
  <c r="E20" i="11"/>
  <c r="D20" i="11"/>
  <c r="C20" i="11"/>
  <c r="B20" i="11"/>
  <c r="M19" i="11"/>
  <c r="L19" i="11"/>
  <c r="K19" i="11"/>
  <c r="J19" i="11"/>
  <c r="I19" i="11"/>
  <c r="H19" i="11"/>
  <c r="G19" i="11"/>
  <c r="F19" i="11"/>
  <c r="E19" i="11"/>
  <c r="D19" i="11"/>
  <c r="C19" i="11"/>
  <c r="B19" i="11"/>
  <c r="M18" i="11"/>
  <c r="L18" i="11"/>
  <c r="K18" i="11"/>
  <c r="J18" i="11"/>
  <c r="I18" i="11"/>
  <c r="H18" i="11"/>
  <c r="G18" i="11"/>
  <c r="F18" i="11"/>
  <c r="E18" i="11"/>
  <c r="D18" i="11"/>
  <c r="C18" i="11"/>
  <c r="B18" i="11"/>
  <c r="M17" i="11"/>
  <c r="L17" i="11"/>
  <c r="K17" i="11"/>
  <c r="J17" i="11"/>
  <c r="I17" i="11"/>
  <c r="H17" i="11"/>
  <c r="G17" i="11"/>
  <c r="F17" i="11"/>
  <c r="E17" i="11"/>
  <c r="D17" i="11"/>
  <c r="C17" i="11"/>
  <c r="B17" i="11"/>
  <c r="M16" i="11"/>
  <c r="L16" i="11"/>
  <c r="K16" i="11"/>
  <c r="J16" i="11"/>
  <c r="I16" i="11"/>
  <c r="H16" i="11"/>
  <c r="G16" i="11"/>
  <c r="F16" i="11"/>
  <c r="E16" i="11"/>
  <c r="D16" i="11"/>
  <c r="C16" i="11"/>
  <c r="B16" i="11"/>
  <c r="M15" i="11"/>
  <c r="L15" i="11"/>
  <c r="K15" i="11"/>
  <c r="J15" i="11"/>
  <c r="I15" i="11"/>
  <c r="H15" i="11"/>
  <c r="G15" i="11"/>
  <c r="F15" i="11"/>
  <c r="E15" i="11"/>
  <c r="D15" i="11"/>
  <c r="C15" i="11"/>
  <c r="B15" i="11"/>
  <c r="M14" i="11"/>
  <c r="L14" i="11"/>
  <c r="K14" i="11"/>
  <c r="J14" i="11"/>
  <c r="I14" i="11"/>
  <c r="H14" i="11"/>
  <c r="G14" i="11"/>
  <c r="F14" i="11"/>
  <c r="E14" i="11"/>
  <c r="D14" i="11"/>
  <c r="C14" i="11"/>
  <c r="B14" i="11"/>
  <c r="M13" i="11"/>
  <c r="M44" i="11" s="1"/>
  <c r="L13" i="11"/>
  <c r="L44" i="11" s="1"/>
  <c r="K13" i="11"/>
  <c r="K44" i="11" s="1"/>
  <c r="J13" i="11"/>
  <c r="J44" i="11" s="1"/>
  <c r="I13" i="11"/>
  <c r="I44" i="11" s="1"/>
  <c r="H13" i="11"/>
  <c r="H44" i="11" s="1"/>
  <c r="G13" i="11"/>
  <c r="G44" i="11" s="1"/>
  <c r="F13" i="11"/>
  <c r="F44" i="11" s="1"/>
  <c r="E13" i="11"/>
  <c r="E44" i="11" s="1"/>
  <c r="D13" i="11"/>
  <c r="D44" i="11" s="1"/>
  <c r="C13" i="11"/>
  <c r="C44" i="11" s="1"/>
  <c r="B13" i="11"/>
  <c r="B44" i="11" s="1"/>
  <c r="M12" i="11"/>
  <c r="M38" i="11" s="1"/>
  <c r="L12" i="11"/>
  <c r="L38" i="11" s="1"/>
  <c r="K12" i="11"/>
  <c r="K38" i="11" s="1"/>
  <c r="J12" i="11"/>
  <c r="J38" i="11" s="1"/>
  <c r="I12" i="11"/>
  <c r="I38" i="11" s="1"/>
  <c r="H12" i="11"/>
  <c r="H38" i="11" s="1"/>
  <c r="G12" i="11"/>
  <c r="G38" i="11" s="1"/>
  <c r="F12" i="11"/>
  <c r="F38" i="11" s="1"/>
  <c r="E12" i="11"/>
  <c r="E38" i="11" s="1"/>
  <c r="D12" i="11"/>
  <c r="D38" i="11" s="1"/>
  <c r="C12" i="11"/>
  <c r="C38" i="11" s="1"/>
  <c r="B12" i="11"/>
  <c r="B38" i="11" s="1"/>
  <c r="M11" i="11"/>
  <c r="L11" i="11"/>
  <c r="K11" i="11"/>
  <c r="J11" i="11"/>
  <c r="I11" i="11"/>
  <c r="H11" i="11"/>
  <c r="G11" i="11"/>
  <c r="F11" i="11"/>
  <c r="E11" i="11"/>
  <c r="D11" i="11"/>
  <c r="C11" i="11"/>
  <c r="B11" i="11"/>
  <c r="M10" i="11"/>
  <c r="L10" i="11"/>
  <c r="K10" i="11"/>
  <c r="J10" i="11"/>
  <c r="I10" i="11"/>
  <c r="H10" i="11"/>
  <c r="G10" i="11"/>
  <c r="F10" i="11"/>
  <c r="E10" i="11"/>
  <c r="D10" i="11"/>
  <c r="C10" i="11"/>
  <c r="B10" i="11"/>
  <c r="M9" i="11"/>
  <c r="L9" i="11"/>
  <c r="K9" i="11"/>
  <c r="J9" i="11"/>
  <c r="I9" i="11"/>
  <c r="H9" i="11"/>
  <c r="G9" i="11"/>
  <c r="F9" i="11"/>
  <c r="E9" i="11"/>
  <c r="D9" i="11"/>
  <c r="C9" i="11"/>
  <c r="B9" i="11"/>
  <c r="M8" i="11"/>
  <c r="L8" i="11"/>
  <c r="K8" i="11"/>
  <c r="J8" i="11"/>
  <c r="I8" i="11"/>
  <c r="H8" i="11"/>
  <c r="G8" i="11"/>
  <c r="F8" i="11"/>
  <c r="E8" i="11"/>
  <c r="D8" i="11"/>
  <c r="C8" i="11"/>
  <c r="B8" i="11"/>
  <c r="M7" i="11"/>
  <c r="L7" i="11"/>
  <c r="K7" i="11"/>
  <c r="J7" i="11"/>
  <c r="I7" i="11"/>
  <c r="H7" i="11"/>
  <c r="G7" i="11"/>
  <c r="F7" i="11"/>
  <c r="E7" i="11"/>
  <c r="D7" i="11"/>
  <c r="C7" i="11"/>
  <c r="B7" i="11"/>
  <c r="M6" i="11"/>
  <c r="L6" i="11"/>
  <c r="K6" i="11"/>
  <c r="J6" i="11"/>
  <c r="I6" i="11"/>
  <c r="H6" i="11"/>
  <c r="G6" i="11"/>
  <c r="F6" i="11"/>
  <c r="E6" i="11"/>
  <c r="D6" i="11"/>
  <c r="C6" i="11"/>
  <c r="B6" i="11"/>
  <c r="M5" i="11"/>
  <c r="L5" i="11"/>
  <c r="K5" i="11"/>
  <c r="J5" i="11"/>
  <c r="I5" i="11"/>
  <c r="H5" i="11"/>
  <c r="G5" i="11"/>
  <c r="F5" i="11"/>
  <c r="E5" i="11"/>
  <c r="D5" i="11"/>
  <c r="C5" i="11"/>
  <c r="B5" i="11"/>
  <c r="M4" i="11"/>
  <c r="M42" i="11" s="1"/>
  <c r="L4" i="11"/>
  <c r="L42" i="11" s="1"/>
  <c r="K4" i="11"/>
  <c r="K42" i="11" s="1"/>
  <c r="J4" i="11"/>
  <c r="J42" i="11" s="1"/>
  <c r="I4" i="11"/>
  <c r="I42" i="11" s="1"/>
  <c r="H4" i="11"/>
  <c r="H42" i="11" s="1"/>
  <c r="G4" i="11"/>
  <c r="G42" i="11" s="1"/>
  <c r="F4" i="11"/>
  <c r="F42" i="11" s="1"/>
  <c r="E4" i="11"/>
  <c r="E42" i="11" s="1"/>
  <c r="D4" i="11"/>
  <c r="D42" i="11" s="1"/>
  <c r="C4" i="11"/>
  <c r="C42" i="11" s="1"/>
  <c r="B4" i="11"/>
  <c r="M27" i="10"/>
  <c r="L27" i="10"/>
  <c r="K27" i="10"/>
  <c r="J27" i="10"/>
  <c r="I27" i="10"/>
  <c r="H27" i="10"/>
  <c r="G27" i="10"/>
  <c r="F27" i="10"/>
  <c r="E27" i="10"/>
  <c r="D27" i="10"/>
  <c r="C27" i="10"/>
  <c r="B27" i="10"/>
  <c r="M26" i="10"/>
  <c r="L26" i="10"/>
  <c r="K26" i="10"/>
  <c r="J26" i="10"/>
  <c r="I26" i="10"/>
  <c r="H26" i="10"/>
  <c r="G26" i="10"/>
  <c r="F26" i="10"/>
  <c r="E26" i="10"/>
  <c r="D26" i="10"/>
  <c r="C26" i="10"/>
  <c r="B26" i="10"/>
  <c r="M25" i="10"/>
  <c r="L25" i="10"/>
  <c r="K25" i="10"/>
  <c r="J25" i="10"/>
  <c r="I25" i="10"/>
  <c r="H25" i="10"/>
  <c r="G25" i="10"/>
  <c r="F25" i="10"/>
  <c r="E25" i="10"/>
  <c r="D25" i="10"/>
  <c r="C25" i="10"/>
  <c r="B25" i="10"/>
  <c r="M24" i="10"/>
  <c r="L24" i="10"/>
  <c r="K24" i="10"/>
  <c r="J24" i="10"/>
  <c r="I24" i="10"/>
  <c r="H24" i="10"/>
  <c r="G24" i="10"/>
  <c r="F24" i="10"/>
  <c r="E24" i="10"/>
  <c r="D24" i="10"/>
  <c r="C24" i="10"/>
  <c r="B24" i="10"/>
  <c r="M23" i="10"/>
  <c r="L23" i="10"/>
  <c r="K23" i="10"/>
  <c r="J23" i="10"/>
  <c r="I23" i="10"/>
  <c r="H23" i="10"/>
  <c r="G23" i="10"/>
  <c r="F23" i="10"/>
  <c r="E23" i="10"/>
  <c r="D23" i="10"/>
  <c r="C23" i="10"/>
  <c r="B23" i="10"/>
  <c r="M22" i="10"/>
  <c r="M36" i="10" s="1"/>
  <c r="L22" i="10"/>
  <c r="L36" i="10" s="1"/>
  <c r="K22" i="10"/>
  <c r="K36" i="10" s="1"/>
  <c r="J22" i="10"/>
  <c r="J36" i="10" s="1"/>
  <c r="I22" i="10"/>
  <c r="I36" i="10" s="1"/>
  <c r="H22" i="10"/>
  <c r="H36" i="10" s="1"/>
  <c r="G22" i="10"/>
  <c r="G36" i="10" s="1"/>
  <c r="F22" i="10"/>
  <c r="F36" i="10" s="1"/>
  <c r="E22" i="10"/>
  <c r="E36" i="10" s="1"/>
  <c r="D22" i="10"/>
  <c r="D36" i="10" s="1"/>
  <c r="C22" i="10"/>
  <c r="C36" i="10" s="1"/>
  <c r="B22" i="10"/>
  <c r="B36" i="10" s="1"/>
  <c r="M21" i="10"/>
  <c r="L21" i="10"/>
  <c r="K21" i="10"/>
  <c r="J21" i="10"/>
  <c r="I21" i="10"/>
  <c r="H21" i="10"/>
  <c r="G21" i="10"/>
  <c r="F21" i="10"/>
  <c r="E21" i="10"/>
  <c r="D21" i="10"/>
  <c r="C21" i="10"/>
  <c r="B21" i="10"/>
  <c r="M20" i="10"/>
  <c r="L20" i="10"/>
  <c r="K20" i="10"/>
  <c r="J20" i="10"/>
  <c r="I20" i="10"/>
  <c r="H20" i="10"/>
  <c r="G20" i="10"/>
  <c r="F20" i="10"/>
  <c r="E20" i="10"/>
  <c r="D20" i="10"/>
  <c r="C20" i="10"/>
  <c r="B20" i="10"/>
  <c r="M19" i="10"/>
  <c r="L19" i="10"/>
  <c r="K19" i="10"/>
  <c r="J19" i="10"/>
  <c r="I19" i="10"/>
  <c r="H19" i="10"/>
  <c r="G19" i="10"/>
  <c r="F19" i="10"/>
  <c r="E19" i="10"/>
  <c r="D19" i="10"/>
  <c r="C19" i="10"/>
  <c r="B19" i="10"/>
  <c r="M18" i="10"/>
  <c r="L18" i="10"/>
  <c r="K18" i="10"/>
  <c r="J18" i="10"/>
  <c r="I18" i="10"/>
  <c r="H18" i="10"/>
  <c r="G18" i="10"/>
  <c r="F18" i="10"/>
  <c r="E18" i="10"/>
  <c r="D18" i="10"/>
  <c r="C18" i="10"/>
  <c r="B18" i="10"/>
  <c r="M17" i="10"/>
  <c r="L17" i="10"/>
  <c r="K17" i="10"/>
  <c r="J17" i="10"/>
  <c r="I17" i="10"/>
  <c r="H17" i="10"/>
  <c r="G17" i="10"/>
  <c r="F17" i="10"/>
  <c r="E17" i="10"/>
  <c r="D17" i="10"/>
  <c r="C17" i="10"/>
  <c r="B17" i="10"/>
  <c r="M16" i="10"/>
  <c r="L16" i="10"/>
  <c r="K16" i="10"/>
  <c r="J16" i="10"/>
  <c r="I16" i="10"/>
  <c r="H16" i="10"/>
  <c r="G16" i="10"/>
  <c r="F16" i="10"/>
  <c r="E16" i="10"/>
  <c r="D16" i="10"/>
  <c r="C16" i="10"/>
  <c r="B16" i="10"/>
  <c r="M15" i="10"/>
  <c r="L15" i="10"/>
  <c r="K15" i="10"/>
  <c r="J15" i="10"/>
  <c r="I15" i="10"/>
  <c r="H15" i="10"/>
  <c r="G15" i="10"/>
  <c r="F15" i="10"/>
  <c r="E15" i="10"/>
  <c r="D15" i="10"/>
  <c r="C15" i="10"/>
  <c r="B15" i="10"/>
  <c r="M14" i="10"/>
  <c r="L14" i="10"/>
  <c r="K14" i="10"/>
  <c r="J14" i="10"/>
  <c r="I14" i="10"/>
  <c r="H14" i="10"/>
  <c r="G14" i="10"/>
  <c r="F14" i="10"/>
  <c r="E14" i="10"/>
  <c r="D14" i="10"/>
  <c r="C14" i="10"/>
  <c r="B14" i="10"/>
  <c r="M13" i="10"/>
  <c r="M44" i="10" s="1"/>
  <c r="L13" i="10"/>
  <c r="L44" i="10" s="1"/>
  <c r="K13" i="10"/>
  <c r="K44" i="10" s="1"/>
  <c r="J13" i="10"/>
  <c r="J44" i="10" s="1"/>
  <c r="I13" i="10"/>
  <c r="I44" i="10" s="1"/>
  <c r="H13" i="10"/>
  <c r="H44" i="10" s="1"/>
  <c r="G13" i="10"/>
  <c r="G44" i="10" s="1"/>
  <c r="F13" i="10"/>
  <c r="F44" i="10" s="1"/>
  <c r="E13" i="10"/>
  <c r="E44" i="10" s="1"/>
  <c r="D13" i="10"/>
  <c r="D44" i="10" s="1"/>
  <c r="C13" i="10"/>
  <c r="C44" i="10" s="1"/>
  <c r="B13" i="10"/>
  <c r="B44" i="10" s="1"/>
  <c r="M12" i="10"/>
  <c r="M38" i="10" s="1"/>
  <c r="L12" i="10"/>
  <c r="L38" i="10" s="1"/>
  <c r="K12" i="10"/>
  <c r="K38" i="10" s="1"/>
  <c r="J12" i="10"/>
  <c r="J38" i="10" s="1"/>
  <c r="I12" i="10"/>
  <c r="I38" i="10" s="1"/>
  <c r="H12" i="10"/>
  <c r="H38" i="10" s="1"/>
  <c r="G12" i="10"/>
  <c r="G38" i="10" s="1"/>
  <c r="F12" i="10"/>
  <c r="F38" i="10" s="1"/>
  <c r="E12" i="10"/>
  <c r="E38" i="10" s="1"/>
  <c r="D12" i="10"/>
  <c r="D38" i="10" s="1"/>
  <c r="C12" i="10"/>
  <c r="C38" i="10" s="1"/>
  <c r="B12" i="10"/>
  <c r="M11" i="10"/>
  <c r="L11" i="10"/>
  <c r="K11" i="10"/>
  <c r="J11" i="10"/>
  <c r="I11" i="10"/>
  <c r="H11" i="10"/>
  <c r="G11" i="10"/>
  <c r="F11" i="10"/>
  <c r="E11" i="10"/>
  <c r="D11" i="10"/>
  <c r="C11" i="10"/>
  <c r="B11" i="10"/>
  <c r="M10" i="10"/>
  <c r="L10" i="10"/>
  <c r="K10" i="10"/>
  <c r="J10" i="10"/>
  <c r="I10" i="10"/>
  <c r="H10" i="10"/>
  <c r="G10" i="10"/>
  <c r="F10" i="10"/>
  <c r="E10" i="10"/>
  <c r="D10" i="10"/>
  <c r="C10" i="10"/>
  <c r="B10" i="10"/>
  <c r="M9" i="10"/>
  <c r="L9" i="10"/>
  <c r="K9" i="10"/>
  <c r="J9" i="10"/>
  <c r="I9" i="10"/>
  <c r="H9" i="10"/>
  <c r="G9" i="10"/>
  <c r="F9" i="10"/>
  <c r="E9" i="10"/>
  <c r="D9" i="10"/>
  <c r="C9" i="10"/>
  <c r="B9" i="10"/>
  <c r="M8" i="10"/>
  <c r="L8" i="10"/>
  <c r="K8" i="10"/>
  <c r="J8" i="10"/>
  <c r="I8" i="10"/>
  <c r="H8" i="10"/>
  <c r="G8" i="10"/>
  <c r="F8" i="10"/>
  <c r="E8" i="10"/>
  <c r="D8" i="10"/>
  <c r="C8" i="10"/>
  <c r="B8" i="10"/>
  <c r="M7" i="10"/>
  <c r="L7" i="10"/>
  <c r="K7" i="10"/>
  <c r="J7" i="10"/>
  <c r="I7" i="10"/>
  <c r="H7" i="10"/>
  <c r="G7" i="10"/>
  <c r="F7" i="10"/>
  <c r="E7" i="10"/>
  <c r="D7" i="10"/>
  <c r="C7" i="10"/>
  <c r="B7" i="10"/>
  <c r="M6" i="10"/>
  <c r="L6" i="10"/>
  <c r="K6" i="10"/>
  <c r="J6" i="10"/>
  <c r="I6" i="10"/>
  <c r="H6" i="10"/>
  <c r="G6" i="10"/>
  <c r="F6" i="10"/>
  <c r="E6" i="10"/>
  <c r="D6" i="10"/>
  <c r="C6" i="10"/>
  <c r="B6" i="10"/>
  <c r="M5" i="10"/>
  <c r="L5" i="10"/>
  <c r="K5" i="10"/>
  <c r="J5" i="10"/>
  <c r="I5" i="10"/>
  <c r="H5" i="10"/>
  <c r="G5" i="10"/>
  <c r="F5" i="10"/>
  <c r="E5" i="10"/>
  <c r="D5" i="10"/>
  <c r="C5" i="10"/>
  <c r="B5" i="10"/>
  <c r="M4" i="10"/>
  <c r="M42" i="10" s="1"/>
  <c r="L4" i="10"/>
  <c r="L42" i="10" s="1"/>
  <c r="K4" i="10"/>
  <c r="K42" i="10" s="1"/>
  <c r="J4" i="10"/>
  <c r="J42" i="10" s="1"/>
  <c r="I4" i="10"/>
  <c r="I42" i="10" s="1"/>
  <c r="H4" i="10"/>
  <c r="H42" i="10" s="1"/>
  <c r="G4" i="10"/>
  <c r="G42" i="10" s="1"/>
  <c r="F4" i="10"/>
  <c r="F42" i="10" s="1"/>
  <c r="E4" i="10"/>
  <c r="E42" i="10" s="1"/>
  <c r="D4" i="10"/>
  <c r="D42" i="10" s="1"/>
  <c r="C4" i="10"/>
  <c r="C42" i="10" s="1"/>
  <c r="B4" i="10"/>
  <c r="M27" i="9"/>
  <c r="L27" i="9"/>
  <c r="K27" i="9"/>
  <c r="J27" i="9"/>
  <c r="I27" i="9"/>
  <c r="H27" i="9"/>
  <c r="G27" i="9"/>
  <c r="F27" i="9"/>
  <c r="E27" i="9"/>
  <c r="D27" i="9"/>
  <c r="C27" i="9"/>
  <c r="B27" i="9"/>
  <c r="M26" i="9"/>
  <c r="L26" i="9"/>
  <c r="K26" i="9"/>
  <c r="J26" i="9"/>
  <c r="I26" i="9"/>
  <c r="H26" i="9"/>
  <c r="G26" i="9"/>
  <c r="F26" i="9"/>
  <c r="E26" i="9"/>
  <c r="D26" i="9"/>
  <c r="C26" i="9"/>
  <c r="B26" i="9"/>
  <c r="M25" i="9"/>
  <c r="L25" i="9"/>
  <c r="K25" i="9"/>
  <c r="J25" i="9"/>
  <c r="I25" i="9"/>
  <c r="H25" i="9"/>
  <c r="G25" i="9"/>
  <c r="F25" i="9"/>
  <c r="E25" i="9"/>
  <c r="D25" i="9"/>
  <c r="C25" i="9"/>
  <c r="B25" i="9"/>
  <c r="M24" i="9"/>
  <c r="L24" i="9"/>
  <c r="K24" i="9"/>
  <c r="J24" i="9"/>
  <c r="I24" i="9"/>
  <c r="H24" i="9"/>
  <c r="G24" i="9"/>
  <c r="F24" i="9"/>
  <c r="E24" i="9"/>
  <c r="D24" i="9"/>
  <c r="C24" i="9"/>
  <c r="B24" i="9"/>
  <c r="M23" i="9"/>
  <c r="L23" i="9"/>
  <c r="K23" i="9"/>
  <c r="J23" i="9"/>
  <c r="I23" i="9"/>
  <c r="H23" i="9"/>
  <c r="G23" i="9"/>
  <c r="F23" i="9"/>
  <c r="E23" i="9"/>
  <c r="D23" i="9"/>
  <c r="C23" i="9"/>
  <c r="B23" i="9"/>
  <c r="M22" i="9"/>
  <c r="M36" i="9" s="1"/>
  <c r="L22" i="9"/>
  <c r="L36" i="9" s="1"/>
  <c r="K22" i="9"/>
  <c r="K36" i="9" s="1"/>
  <c r="J22" i="9"/>
  <c r="J36" i="9" s="1"/>
  <c r="I22" i="9"/>
  <c r="I36" i="9" s="1"/>
  <c r="H22" i="9"/>
  <c r="H36" i="9" s="1"/>
  <c r="G22" i="9"/>
  <c r="G36" i="9" s="1"/>
  <c r="F22" i="9"/>
  <c r="F36" i="9" s="1"/>
  <c r="E22" i="9"/>
  <c r="E36" i="9" s="1"/>
  <c r="D22" i="9"/>
  <c r="D36" i="9" s="1"/>
  <c r="C22" i="9"/>
  <c r="C36" i="9" s="1"/>
  <c r="B22" i="9"/>
  <c r="B36" i="9" s="1"/>
  <c r="M21" i="9"/>
  <c r="L21" i="9"/>
  <c r="K21" i="9"/>
  <c r="J21" i="9"/>
  <c r="I21" i="9"/>
  <c r="H21" i="9"/>
  <c r="G21" i="9"/>
  <c r="F21" i="9"/>
  <c r="E21" i="9"/>
  <c r="D21" i="9"/>
  <c r="C21" i="9"/>
  <c r="B21" i="9"/>
  <c r="M20" i="9"/>
  <c r="L20" i="9"/>
  <c r="K20" i="9"/>
  <c r="J20" i="9"/>
  <c r="I20" i="9"/>
  <c r="H20" i="9"/>
  <c r="G20" i="9"/>
  <c r="F20" i="9"/>
  <c r="E20" i="9"/>
  <c r="D20" i="9"/>
  <c r="C20" i="9"/>
  <c r="B20" i="9"/>
  <c r="M19" i="9"/>
  <c r="L19" i="9"/>
  <c r="K19" i="9"/>
  <c r="J19" i="9"/>
  <c r="I19" i="9"/>
  <c r="H19" i="9"/>
  <c r="G19" i="9"/>
  <c r="F19" i="9"/>
  <c r="E19" i="9"/>
  <c r="D19" i="9"/>
  <c r="C19" i="9"/>
  <c r="B19" i="9"/>
  <c r="M18" i="9"/>
  <c r="L18" i="9"/>
  <c r="K18" i="9"/>
  <c r="J18" i="9"/>
  <c r="I18" i="9"/>
  <c r="H18" i="9"/>
  <c r="G18" i="9"/>
  <c r="F18" i="9"/>
  <c r="E18" i="9"/>
  <c r="D18" i="9"/>
  <c r="C18" i="9"/>
  <c r="B18" i="9"/>
  <c r="M17" i="9"/>
  <c r="L17" i="9"/>
  <c r="K17" i="9"/>
  <c r="J17" i="9"/>
  <c r="I17" i="9"/>
  <c r="H17" i="9"/>
  <c r="G17" i="9"/>
  <c r="F17" i="9"/>
  <c r="E17" i="9"/>
  <c r="D17" i="9"/>
  <c r="C17" i="9"/>
  <c r="B17" i="9"/>
  <c r="M16" i="9"/>
  <c r="L16" i="9"/>
  <c r="K16" i="9"/>
  <c r="J16" i="9"/>
  <c r="I16" i="9"/>
  <c r="H16" i="9"/>
  <c r="G16" i="9"/>
  <c r="F16" i="9"/>
  <c r="E16" i="9"/>
  <c r="D16" i="9"/>
  <c r="C16" i="9"/>
  <c r="B16" i="9"/>
  <c r="M15" i="9"/>
  <c r="L15" i="9"/>
  <c r="K15" i="9"/>
  <c r="J15" i="9"/>
  <c r="I15" i="9"/>
  <c r="H15" i="9"/>
  <c r="G15" i="9"/>
  <c r="F15" i="9"/>
  <c r="E15" i="9"/>
  <c r="D15" i="9"/>
  <c r="C15" i="9"/>
  <c r="B15" i="9"/>
  <c r="M14" i="9"/>
  <c r="L14" i="9"/>
  <c r="K14" i="9"/>
  <c r="J14" i="9"/>
  <c r="I14" i="9"/>
  <c r="H14" i="9"/>
  <c r="G14" i="9"/>
  <c r="F14" i="9"/>
  <c r="E14" i="9"/>
  <c r="D14" i="9"/>
  <c r="C14" i="9"/>
  <c r="B14" i="9"/>
  <c r="M13" i="9"/>
  <c r="M44" i="9" s="1"/>
  <c r="L13" i="9"/>
  <c r="L44" i="9" s="1"/>
  <c r="K13" i="9"/>
  <c r="K44" i="9" s="1"/>
  <c r="J13" i="9"/>
  <c r="J44" i="9" s="1"/>
  <c r="I13" i="9"/>
  <c r="I44" i="9" s="1"/>
  <c r="H13" i="9"/>
  <c r="H44" i="9" s="1"/>
  <c r="G13" i="9"/>
  <c r="G44" i="9" s="1"/>
  <c r="F13" i="9"/>
  <c r="F44" i="9" s="1"/>
  <c r="E13" i="9"/>
  <c r="E44" i="9" s="1"/>
  <c r="D13" i="9"/>
  <c r="D44" i="9" s="1"/>
  <c r="C13" i="9"/>
  <c r="C44" i="9" s="1"/>
  <c r="B13" i="9"/>
  <c r="B44" i="9" s="1"/>
  <c r="M12" i="9"/>
  <c r="M38" i="9" s="1"/>
  <c r="L12" i="9"/>
  <c r="L38" i="9" s="1"/>
  <c r="K12" i="9"/>
  <c r="K38" i="9" s="1"/>
  <c r="J12" i="9"/>
  <c r="J38" i="9" s="1"/>
  <c r="I12" i="9"/>
  <c r="I38" i="9" s="1"/>
  <c r="H12" i="9"/>
  <c r="H38" i="9" s="1"/>
  <c r="G12" i="9"/>
  <c r="G38" i="9" s="1"/>
  <c r="F12" i="9"/>
  <c r="F38" i="9" s="1"/>
  <c r="E12" i="9"/>
  <c r="E38" i="9" s="1"/>
  <c r="D12" i="9"/>
  <c r="D38" i="9" s="1"/>
  <c r="C12" i="9"/>
  <c r="C38" i="9" s="1"/>
  <c r="B12" i="9"/>
  <c r="B38" i="9" s="1"/>
  <c r="M11" i="9"/>
  <c r="L11" i="9"/>
  <c r="K11" i="9"/>
  <c r="J11" i="9"/>
  <c r="I11" i="9"/>
  <c r="H11" i="9"/>
  <c r="G11" i="9"/>
  <c r="F11" i="9"/>
  <c r="E11" i="9"/>
  <c r="D11" i="9"/>
  <c r="C11" i="9"/>
  <c r="B11" i="9"/>
  <c r="M10" i="9"/>
  <c r="L10" i="9"/>
  <c r="K10" i="9"/>
  <c r="J10" i="9"/>
  <c r="I10" i="9"/>
  <c r="H10" i="9"/>
  <c r="G10" i="9"/>
  <c r="F10" i="9"/>
  <c r="E10" i="9"/>
  <c r="D10" i="9"/>
  <c r="C10" i="9"/>
  <c r="B10" i="9"/>
  <c r="M9" i="9"/>
  <c r="L9" i="9"/>
  <c r="K9" i="9"/>
  <c r="J9" i="9"/>
  <c r="I9" i="9"/>
  <c r="H9" i="9"/>
  <c r="G9" i="9"/>
  <c r="F9" i="9"/>
  <c r="E9" i="9"/>
  <c r="D9" i="9"/>
  <c r="C9" i="9"/>
  <c r="B9" i="9"/>
  <c r="M8" i="9"/>
  <c r="L8" i="9"/>
  <c r="K8" i="9"/>
  <c r="J8" i="9"/>
  <c r="I8" i="9"/>
  <c r="H8" i="9"/>
  <c r="G8" i="9"/>
  <c r="F8" i="9"/>
  <c r="E8" i="9"/>
  <c r="D8" i="9"/>
  <c r="C8" i="9"/>
  <c r="B8" i="9"/>
  <c r="M7" i="9"/>
  <c r="L7" i="9"/>
  <c r="K7" i="9"/>
  <c r="J7" i="9"/>
  <c r="I7" i="9"/>
  <c r="H7" i="9"/>
  <c r="G7" i="9"/>
  <c r="F7" i="9"/>
  <c r="E7" i="9"/>
  <c r="D7" i="9"/>
  <c r="C7" i="9"/>
  <c r="B7" i="9"/>
  <c r="M6" i="9"/>
  <c r="L6" i="9"/>
  <c r="K6" i="9"/>
  <c r="J6" i="9"/>
  <c r="I6" i="9"/>
  <c r="H6" i="9"/>
  <c r="G6" i="9"/>
  <c r="F6" i="9"/>
  <c r="E6" i="9"/>
  <c r="D6" i="9"/>
  <c r="C6" i="9"/>
  <c r="B6" i="9"/>
  <c r="M5" i="9"/>
  <c r="L5" i="9"/>
  <c r="K5" i="9"/>
  <c r="J5" i="9"/>
  <c r="I5" i="9"/>
  <c r="H5" i="9"/>
  <c r="G5" i="9"/>
  <c r="F5" i="9"/>
  <c r="E5" i="9"/>
  <c r="D5" i="9"/>
  <c r="C5" i="9"/>
  <c r="B5" i="9"/>
  <c r="M4" i="9"/>
  <c r="M42" i="9" s="1"/>
  <c r="L4" i="9"/>
  <c r="L42" i="9" s="1"/>
  <c r="K4" i="9"/>
  <c r="K42" i="9" s="1"/>
  <c r="J4" i="9"/>
  <c r="J42" i="9" s="1"/>
  <c r="I4" i="9"/>
  <c r="I42" i="9" s="1"/>
  <c r="H4" i="9"/>
  <c r="H42" i="9" s="1"/>
  <c r="G4" i="9"/>
  <c r="G42" i="9" s="1"/>
  <c r="F4" i="9"/>
  <c r="F42" i="9" s="1"/>
  <c r="E4" i="9"/>
  <c r="E42" i="9" s="1"/>
  <c r="D4" i="9"/>
  <c r="D42" i="9" s="1"/>
  <c r="C4" i="9"/>
  <c r="C42" i="9" s="1"/>
  <c r="B4" i="9"/>
  <c r="M28" i="8"/>
  <c r="L28" i="8"/>
  <c r="K28" i="8"/>
  <c r="J28" i="8"/>
  <c r="J24" i="8" s="1"/>
  <c r="I28" i="8"/>
  <c r="H28" i="8"/>
  <c r="G28" i="8"/>
  <c r="F28" i="8"/>
  <c r="F24" i="8" s="1"/>
  <c r="E28" i="8"/>
  <c r="D28" i="8"/>
  <c r="C28" i="8"/>
  <c r="B28" i="8"/>
  <c r="B27" i="8"/>
  <c r="M27" i="8"/>
  <c r="L27" i="8"/>
  <c r="K27" i="8"/>
  <c r="I27" i="8"/>
  <c r="H27" i="8"/>
  <c r="G27" i="8"/>
  <c r="E27" i="8"/>
  <c r="D27" i="8"/>
  <c r="C27" i="8"/>
  <c r="M26" i="8"/>
  <c r="L26" i="8"/>
  <c r="K26" i="8"/>
  <c r="I26" i="8"/>
  <c r="H26" i="8"/>
  <c r="G26" i="8"/>
  <c r="E26" i="8"/>
  <c r="D26" i="8"/>
  <c r="C26" i="8"/>
  <c r="M25" i="8"/>
  <c r="L25" i="8"/>
  <c r="K25" i="8"/>
  <c r="I25" i="8"/>
  <c r="H25" i="8"/>
  <c r="G25" i="8"/>
  <c r="E25" i="8"/>
  <c r="D25" i="8"/>
  <c r="C25" i="8"/>
  <c r="M24" i="8"/>
  <c r="L24" i="8"/>
  <c r="K24" i="8"/>
  <c r="I24" i="8"/>
  <c r="H24" i="8"/>
  <c r="G24" i="8"/>
  <c r="E24" i="8"/>
  <c r="D24" i="8"/>
  <c r="C24" i="8"/>
  <c r="M23" i="8"/>
  <c r="L23" i="8"/>
  <c r="K23" i="8"/>
  <c r="J23" i="8"/>
  <c r="I23" i="8"/>
  <c r="H23" i="8"/>
  <c r="G23" i="8"/>
  <c r="F23" i="8"/>
  <c r="E23" i="8"/>
  <c r="D23" i="8"/>
  <c r="C23" i="8"/>
  <c r="M22" i="8"/>
  <c r="L22" i="8"/>
  <c r="K22" i="8"/>
  <c r="I22" i="8"/>
  <c r="H22" i="8"/>
  <c r="G22" i="8"/>
  <c r="E22" i="8"/>
  <c r="D22" i="8"/>
  <c r="C22" i="8"/>
  <c r="M21" i="8"/>
  <c r="L21" i="8"/>
  <c r="K21" i="8"/>
  <c r="I21" i="8"/>
  <c r="H21" i="8"/>
  <c r="G21" i="8"/>
  <c r="E21" i="8"/>
  <c r="D21" i="8"/>
  <c r="C21" i="8"/>
  <c r="M20" i="8"/>
  <c r="L20" i="8"/>
  <c r="K20" i="8"/>
  <c r="I20" i="8"/>
  <c r="H20" i="8"/>
  <c r="G20" i="8"/>
  <c r="E20" i="8"/>
  <c r="D20" i="8"/>
  <c r="C20" i="8"/>
  <c r="M19" i="8"/>
  <c r="L19" i="8"/>
  <c r="K19" i="8"/>
  <c r="J19" i="8"/>
  <c r="I19" i="8"/>
  <c r="H19" i="8"/>
  <c r="G19" i="8"/>
  <c r="F19" i="8"/>
  <c r="E19" i="8"/>
  <c r="D19" i="8"/>
  <c r="C19" i="8"/>
  <c r="M18" i="8"/>
  <c r="L18" i="8"/>
  <c r="K18" i="8"/>
  <c r="J18" i="8"/>
  <c r="I18" i="8"/>
  <c r="H18" i="8"/>
  <c r="G18" i="8"/>
  <c r="F18" i="8"/>
  <c r="E18" i="8"/>
  <c r="D18" i="8"/>
  <c r="C18" i="8"/>
  <c r="M17" i="8"/>
  <c r="L17" i="8"/>
  <c r="K17" i="8"/>
  <c r="I17" i="8"/>
  <c r="H17" i="8"/>
  <c r="G17" i="8"/>
  <c r="E17" i="8"/>
  <c r="D17" i="8"/>
  <c r="C17" i="8"/>
  <c r="M16" i="8"/>
  <c r="L16" i="8"/>
  <c r="K16" i="8"/>
  <c r="I16" i="8"/>
  <c r="H16" i="8"/>
  <c r="G16" i="8"/>
  <c r="E16" i="8"/>
  <c r="D16" i="8"/>
  <c r="C16" i="8"/>
  <c r="M15" i="8"/>
  <c r="L15" i="8"/>
  <c r="K15" i="8"/>
  <c r="J15" i="8"/>
  <c r="I15" i="8"/>
  <c r="H15" i="8"/>
  <c r="G15" i="8"/>
  <c r="F15" i="8"/>
  <c r="E15" i="8"/>
  <c r="D15" i="8"/>
  <c r="C15" i="8"/>
  <c r="M14" i="8"/>
  <c r="L14" i="8"/>
  <c r="K14" i="8"/>
  <c r="J14" i="8"/>
  <c r="I14" i="8"/>
  <c r="H14" i="8"/>
  <c r="G14" i="8"/>
  <c r="F14" i="8"/>
  <c r="E14" i="8"/>
  <c r="D14" i="8"/>
  <c r="C14" i="8"/>
  <c r="M13" i="8"/>
  <c r="L13" i="8"/>
  <c r="K13" i="8"/>
  <c r="I13" i="8"/>
  <c r="H13" i="8"/>
  <c r="G13" i="8"/>
  <c r="E13" i="8"/>
  <c r="D13" i="8"/>
  <c r="C13" i="8"/>
  <c r="M12" i="8"/>
  <c r="L12" i="8"/>
  <c r="K12" i="8"/>
  <c r="I12" i="8"/>
  <c r="H12" i="8"/>
  <c r="G12" i="8"/>
  <c r="E12" i="8"/>
  <c r="D12" i="8"/>
  <c r="C12" i="8"/>
  <c r="M11" i="8"/>
  <c r="L11" i="8"/>
  <c r="K11" i="8"/>
  <c r="J11" i="8"/>
  <c r="I11" i="8"/>
  <c r="H11" i="8"/>
  <c r="G11" i="8"/>
  <c r="F11" i="8"/>
  <c r="E11" i="8"/>
  <c r="D11" i="8"/>
  <c r="C11" i="8"/>
  <c r="M10" i="8"/>
  <c r="L10" i="8"/>
  <c r="K10" i="8"/>
  <c r="J10" i="8"/>
  <c r="I10" i="8"/>
  <c r="H10" i="8"/>
  <c r="G10" i="8"/>
  <c r="F10" i="8"/>
  <c r="E10" i="8"/>
  <c r="D10" i="8"/>
  <c r="C10" i="8"/>
  <c r="M9" i="8"/>
  <c r="L9" i="8"/>
  <c r="K9" i="8"/>
  <c r="J9" i="8"/>
  <c r="I9" i="8"/>
  <c r="H9" i="8"/>
  <c r="G9" i="8"/>
  <c r="F9" i="8"/>
  <c r="E9" i="8"/>
  <c r="D9" i="8"/>
  <c r="C9" i="8"/>
  <c r="M8" i="8"/>
  <c r="L8" i="8"/>
  <c r="K8" i="8"/>
  <c r="J8" i="8"/>
  <c r="I8" i="8"/>
  <c r="H8" i="8"/>
  <c r="G8" i="8"/>
  <c r="F8" i="8"/>
  <c r="E8" i="8"/>
  <c r="D8" i="8"/>
  <c r="C8" i="8"/>
  <c r="M7" i="8"/>
  <c r="L7" i="8"/>
  <c r="K7" i="8"/>
  <c r="J7" i="8"/>
  <c r="I7" i="8"/>
  <c r="H7" i="8"/>
  <c r="G7" i="8"/>
  <c r="F7" i="8"/>
  <c r="E7" i="8"/>
  <c r="D7" i="8"/>
  <c r="C7" i="8"/>
  <c r="M6" i="8"/>
  <c r="L6" i="8"/>
  <c r="K6" i="8"/>
  <c r="J6" i="8"/>
  <c r="I6" i="8"/>
  <c r="H6" i="8"/>
  <c r="G6" i="8"/>
  <c r="F6" i="8"/>
  <c r="E6" i="8"/>
  <c r="D6" i="8"/>
  <c r="C6" i="8"/>
  <c r="M5" i="8"/>
  <c r="L5" i="8"/>
  <c r="K5" i="8"/>
  <c r="J5" i="8"/>
  <c r="I5" i="8"/>
  <c r="H5" i="8"/>
  <c r="G5" i="8"/>
  <c r="F5" i="8"/>
  <c r="E5" i="8"/>
  <c r="D5" i="8"/>
  <c r="C5" i="8"/>
  <c r="M4" i="8"/>
  <c r="L4" i="8"/>
  <c r="K4" i="8"/>
  <c r="J4" i="8"/>
  <c r="I4" i="8"/>
  <c r="H4" i="8"/>
  <c r="G4" i="8"/>
  <c r="F4" i="8"/>
  <c r="E4" i="8"/>
  <c r="D4" i="8"/>
  <c r="C4" i="8"/>
  <c r="AB5" i="7"/>
  <c r="AZ5" i="7" s="1"/>
  <c r="BX5" i="7" s="1"/>
  <c r="CV5" i="7" s="1"/>
  <c r="DT5" i="7" s="1"/>
  <c r="ER5" i="7" s="1"/>
  <c r="FP5" i="7" s="1"/>
  <c r="GN5" i="7" s="1"/>
  <c r="HL5" i="7" s="1"/>
  <c r="AA5" i="7"/>
  <c r="AY5" i="7" s="1"/>
  <c r="Z5" i="7"/>
  <c r="AX5" i="7" s="1"/>
  <c r="BV5" i="7" s="1"/>
  <c r="CT5" i="7" s="1"/>
  <c r="DR5" i="7" s="1"/>
  <c r="EP5" i="7" s="1"/>
  <c r="FN5" i="7" s="1"/>
  <c r="GL5" i="7" s="1"/>
  <c r="HJ5" i="7" s="1"/>
  <c r="Y5" i="7"/>
  <c r="AW5" i="7" s="1"/>
  <c r="X5" i="7"/>
  <c r="AV5" i="7" s="1"/>
  <c r="BT5" i="7" s="1"/>
  <c r="CR5" i="7" s="1"/>
  <c r="DP5" i="7" s="1"/>
  <c r="EN5" i="7" s="1"/>
  <c r="FL5" i="7" s="1"/>
  <c r="GJ5" i="7" s="1"/>
  <c r="HH5" i="7" s="1"/>
  <c r="W5" i="7"/>
  <c r="AU5" i="7" s="1"/>
  <c r="V5" i="7"/>
  <c r="AT5" i="7" s="1"/>
  <c r="BR5" i="7" s="1"/>
  <c r="CP5" i="7" s="1"/>
  <c r="DN5" i="7" s="1"/>
  <c r="EL5" i="7" s="1"/>
  <c r="FJ5" i="7" s="1"/>
  <c r="GH5" i="7" s="1"/>
  <c r="HF5" i="7" s="1"/>
  <c r="U5" i="7"/>
  <c r="AS5" i="7" s="1"/>
  <c r="T5" i="7"/>
  <c r="AR5" i="7" s="1"/>
  <c r="BP5" i="7" s="1"/>
  <c r="CN5" i="7" s="1"/>
  <c r="DL5" i="7" s="1"/>
  <c r="EJ5" i="7" s="1"/>
  <c r="FH5" i="7" s="1"/>
  <c r="GF5" i="7" s="1"/>
  <c r="HD5" i="7" s="1"/>
  <c r="S5" i="7"/>
  <c r="AQ5" i="7" s="1"/>
  <c r="R5" i="7"/>
  <c r="AP5" i="7" s="1"/>
  <c r="BN5" i="7" s="1"/>
  <c r="CL5" i="7" s="1"/>
  <c r="DJ5" i="7" s="1"/>
  <c r="EH5" i="7" s="1"/>
  <c r="FF5" i="7" s="1"/>
  <c r="GD5" i="7" s="1"/>
  <c r="HB5" i="7" s="1"/>
  <c r="Q5" i="7"/>
  <c r="AO5" i="7" s="1"/>
  <c r="P5" i="7"/>
  <c r="AN5" i="7" s="1"/>
  <c r="BL5" i="7" s="1"/>
  <c r="CJ5" i="7" s="1"/>
  <c r="DH5" i="7" s="1"/>
  <c r="EF5" i="7" s="1"/>
  <c r="FD5" i="7" s="1"/>
  <c r="GB5" i="7" s="1"/>
  <c r="GZ5" i="7" s="1"/>
  <c r="O5" i="7"/>
  <c r="AM5" i="7" s="1"/>
  <c r="N5" i="7"/>
  <c r="AL5" i="7" s="1"/>
  <c r="BJ5" i="7" s="1"/>
  <c r="CH5" i="7" s="1"/>
  <c r="DF5" i="7" s="1"/>
  <c r="ED5" i="7" s="1"/>
  <c r="FB5" i="7" s="1"/>
  <c r="FZ5" i="7" s="1"/>
  <c r="GX5" i="7" s="1"/>
  <c r="M5" i="7"/>
  <c r="AK5" i="7" s="1"/>
  <c r="L5" i="7"/>
  <c r="AJ5" i="7" s="1"/>
  <c r="BH5" i="7" s="1"/>
  <c r="CF5" i="7" s="1"/>
  <c r="DD5" i="7" s="1"/>
  <c r="EB5" i="7" s="1"/>
  <c r="EZ5" i="7" s="1"/>
  <c r="FX5" i="7" s="1"/>
  <c r="GV5" i="7" s="1"/>
  <c r="K5" i="7"/>
  <c r="AI5" i="7" s="1"/>
  <c r="J5" i="7"/>
  <c r="AH5" i="7" s="1"/>
  <c r="BF5" i="7" s="1"/>
  <c r="CD5" i="7" s="1"/>
  <c r="DB5" i="7" s="1"/>
  <c r="DZ5" i="7" s="1"/>
  <c r="EX5" i="7" s="1"/>
  <c r="FV5" i="7" s="1"/>
  <c r="GT5" i="7" s="1"/>
  <c r="I5" i="7"/>
  <c r="AG5" i="7" s="1"/>
  <c r="H5" i="7"/>
  <c r="AF5" i="7" s="1"/>
  <c r="BD5" i="7" s="1"/>
  <c r="CB5" i="7" s="1"/>
  <c r="CZ5" i="7" s="1"/>
  <c r="DX5" i="7" s="1"/>
  <c r="EV5" i="7" s="1"/>
  <c r="FT5" i="7" s="1"/>
  <c r="GR5" i="7" s="1"/>
  <c r="G5" i="7"/>
  <c r="AE5" i="7" s="1"/>
  <c r="F5" i="7"/>
  <c r="AD5" i="7" s="1"/>
  <c r="BB5" i="7" s="1"/>
  <c r="BZ5" i="7" s="1"/>
  <c r="CX5" i="7" s="1"/>
  <c r="DV5" i="7" s="1"/>
  <c r="ET5" i="7" s="1"/>
  <c r="FR5" i="7" s="1"/>
  <c r="GP5" i="7" s="1"/>
  <c r="HN5" i="7" s="1"/>
  <c r="E5" i="7"/>
  <c r="AC5" i="7" s="1"/>
  <c r="A3" i="7"/>
  <c r="A1" i="7"/>
  <c r="AB5" i="6"/>
  <c r="AZ5" i="6" s="1"/>
  <c r="BX5" i="6" s="1"/>
  <c r="CV5" i="6" s="1"/>
  <c r="DT5" i="6" s="1"/>
  <c r="ER5" i="6" s="1"/>
  <c r="FP5" i="6" s="1"/>
  <c r="GN5" i="6" s="1"/>
  <c r="HL5" i="6" s="1"/>
  <c r="AA5" i="6"/>
  <c r="AA8" i="6" s="1"/>
  <c r="AB8" i="6" s="1"/>
  <c r="Z5" i="6"/>
  <c r="AX5" i="6" s="1"/>
  <c r="BV5" i="6" s="1"/>
  <c r="CT5" i="6" s="1"/>
  <c r="DR5" i="6" s="1"/>
  <c r="EP5" i="6" s="1"/>
  <c r="FN5" i="6" s="1"/>
  <c r="GL5" i="6" s="1"/>
  <c r="HJ5" i="6" s="1"/>
  <c r="Y5" i="6"/>
  <c r="Y8" i="6" s="1"/>
  <c r="Z8" i="6" s="1"/>
  <c r="X5" i="6"/>
  <c r="AV5" i="6" s="1"/>
  <c r="BT5" i="6" s="1"/>
  <c r="CR5" i="6" s="1"/>
  <c r="DP5" i="6" s="1"/>
  <c r="EN5" i="6" s="1"/>
  <c r="FL5" i="6" s="1"/>
  <c r="GJ5" i="6" s="1"/>
  <c r="HH5" i="6" s="1"/>
  <c r="W5" i="6"/>
  <c r="W8" i="6" s="1"/>
  <c r="X8" i="6" s="1"/>
  <c r="V5" i="6"/>
  <c r="AT5" i="6" s="1"/>
  <c r="BR5" i="6" s="1"/>
  <c r="CP5" i="6" s="1"/>
  <c r="DN5" i="6" s="1"/>
  <c r="EL5" i="6" s="1"/>
  <c r="FJ5" i="6" s="1"/>
  <c r="GH5" i="6" s="1"/>
  <c r="HF5" i="6" s="1"/>
  <c r="U5" i="6"/>
  <c r="AS5" i="6" s="1"/>
  <c r="AS8" i="6" s="1"/>
  <c r="AT8" i="6" s="1"/>
  <c r="T5" i="6"/>
  <c r="AR5" i="6" s="1"/>
  <c r="BP5" i="6" s="1"/>
  <c r="CN5" i="6" s="1"/>
  <c r="DL5" i="6" s="1"/>
  <c r="EJ5" i="6" s="1"/>
  <c r="FH5" i="6" s="1"/>
  <c r="GF5" i="6" s="1"/>
  <c r="HD5" i="6" s="1"/>
  <c r="S5" i="6"/>
  <c r="S8" i="6" s="1"/>
  <c r="T8" i="6" s="1"/>
  <c r="R5" i="6"/>
  <c r="AP5" i="6" s="1"/>
  <c r="BN5" i="6" s="1"/>
  <c r="CL5" i="6" s="1"/>
  <c r="DJ5" i="6" s="1"/>
  <c r="EH5" i="6" s="1"/>
  <c r="FF5" i="6" s="1"/>
  <c r="GD5" i="6" s="1"/>
  <c r="HB5" i="6" s="1"/>
  <c r="Q5" i="6"/>
  <c r="Q8" i="6" s="1"/>
  <c r="R8" i="6" s="1"/>
  <c r="P5" i="6"/>
  <c r="AN5" i="6" s="1"/>
  <c r="BL5" i="6" s="1"/>
  <c r="CJ5" i="6" s="1"/>
  <c r="DH5" i="6" s="1"/>
  <c r="EF5" i="6" s="1"/>
  <c r="FD5" i="6" s="1"/>
  <c r="GB5" i="6" s="1"/>
  <c r="GZ5" i="6" s="1"/>
  <c r="O5" i="6"/>
  <c r="O8" i="6" s="1"/>
  <c r="P8" i="6" s="1"/>
  <c r="N5" i="6"/>
  <c r="AL5" i="6" s="1"/>
  <c r="BJ5" i="6" s="1"/>
  <c r="CH5" i="6" s="1"/>
  <c r="DF5" i="6" s="1"/>
  <c r="ED5" i="6" s="1"/>
  <c r="FB5" i="6" s="1"/>
  <c r="FZ5" i="6" s="1"/>
  <c r="GX5" i="6" s="1"/>
  <c r="M5" i="6"/>
  <c r="AK5" i="6" s="1"/>
  <c r="AK8" i="6" s="1"/>
  <c r="AL8" i="6" s="1"/>
  <c r="L5" i="6"/>
  <c r="AJ5" i="6" s="1"/>
  <c r="BH5" i="6" s="1"/>
  <c r="CF5" i="6" s="1"/>
  <c r="DD5" i="6" s="1"/>
  <c r="EB5" i="6" s="1"/>
  <c r="EZ5" i="6" s="1"/>
  <c r="FX5" i="6" s="1"/>
  <c r="GV5" i="6" s="1"/>
  <c r="K5" i="6"/>
  <c r="K8" i="6" s="1"/>
  <c r="L8" i="6" s="1"/>
  <c r="J5" i="6"/>
  <c r="AH5" i="6" s="1"/>
  <c r="BF5" i="6" s="1"/>
  <c r="CD5" i="6" s="1"/>
  <c r="DB5" i="6" s="1"/>
  <c r="DZ5" i="6" s="1"/>
  <c r="EX5" i="6" s="1"/>
  <c r="FV5" i="6" s="1"/>
  <c r="GT5" i="6" s="1"/>
  <c r="I5" i="6"/>
  <c r="I8" i="6" s="1"/>
  <c r="J8" i="6" s="1"/>
  <c r="H5" i="6"/>
  <c r="AF5" i="6" s="1"/>
  <c r="BD5" i="6" s="1"/>
  <c r="CB5" i="6" s="1"/>
  <c r="CZ5" i="6" s="1"/>
  <c r="DX5" i="6" s="1"/>
  <c r="EV5" i="6" s="1"/>
  <c r="FT5" i="6" s="1"/>
  <c r="GR5" i="6" s="1"/>
  <c r="G5" i="6"/>
  <c r="G8" i="6" s="1"/>
  <c r="H8" i="6" s="1"/>
  <c r="F5" i="6"/>
  <c r="AD5" i="6" s="1"/>
  <c r="BB5" i="6" s="1"/>
  <c r="BZ5" i="6" s="1"/>
  <c r="CX5" i="6" s="1"/>
  <c r="DV5" i="6" s="1"/>
  <c r="ET5" i="6" s="1"/>
  <c r="FR5" i="6" s="1"/>
  <c r="GP5" i="6" s="1"/>
  <c r="HN5" i="6" s="1"/>
  <c r="E5" i="6"/>
  <c r="AC5" i="6" s="1"/>
  <c r="BA5" i="6" s="1"/>
  <c r="BA8" i="6" s="1"/>
  <c r="BB8" i="6" s="1"/>
  <c r="A3" i="6"/>
  <c r="A1" i="6"/>
  <c r="AC9" i="6" l="1"/>
  <c r="AD9" i="6" s="1"/>
  <c r="BA9" i="6"/>
  <c r="BB9" i="6" s="1"/>
  <c r="E9" i="6"/>
  <c r="F9" i="6" s="1"/>
  <c r="AC10" i="6"/>
  <c r="AD10" i="6" s="1"/>
  <c r="BA10" i="6"/>
  <c r="BB10" i="6" s="1"/>
  <c r="E10" i="6"/>
  <c r="AC11" i="6"/>
  <c r="AD11" i="6" s="1"/>
  <c r="BA11" i="6"/>
  <c r="BB11" i="6" s="1"/>
  <c r="E11" i="6"/>
  <c r="H16" i="1"/>
  <c r="H20" i="1"/>
  <c r="H24" i="1"/>
  <c r="H100" i="1"/>
  <c r="H104" i="1"/>
  <c r="H108" i="1"/>
  <c r="H604" i="1"/>
  <c r="H608" i="1"/>
  <c r="H612" i="1"/>
  <c r="H184" i="1"/>
  <c r="H188" i="1"/>
  <c r="H192" i="1"/>
  <c r="H268" i="1"/>
  <c r="H272" i="1"/>
  <c r="H276" i="1"/>
  <c r="H352" i="1"/>
  <c r="H356" i="1"/>
  <c r="H360" i="1"/>
  <c r="H436" i="1"/>
  <c r="H440" i="1"/>
  <c r="H444" i="1"/>
  <c r="H520" i="1"/>
  <c r="H524" i="1"/>
  <c r="H528" i="1"/>
  <c r="H1432" i="1"/>
  <c r="H1436" i="1"/>
  <c r="H1440" i="1"/>
  <c r="H1948" i="1"/>
  <c r="H1952" i="1"/>
  <c r="H1956" i="1"/>
  <c r="H1516" i="1"/>
  <c r="H1520" i="1"/>
  <c r="H1524" i="1"/>
  <c r="H1600" i="1"/>
  <c r="H1604" i="1"/>
  <c r="H1608" i="1"/>
  <c r="H1684" i="1"/>
  <c r="H1688" i="1"/>
  <c r="H1692" i="1"/>
  <c r="H1768" i="1"/>
  <c r="H1772" i="1"/>
  <c r="H1776" i="1"/>
  <c r="H1852" i="1"/>
  <c r="H1856" i="1"/>
  <c r="H1860" i="1"/>
  <c r="H1360" i="1"/>
  <c r="H1364" i="1"/>
  <c r="H1368" i="1"/>
  <c r="H2104" i="1"/>
  <c r="H2108" i="1"/>
  <c r="H2112" i="1"/>
  <c r="H2620" i="1"/>
  <c r="H2624" i="1"/>
  <c r="H2628" i="1"/>
  <c r="H2188" i="1"/>
  <c r="H2192" i="1"/>
  <c r="H2196" i="1"/>
  <c r="H2272" i="1"/>
  <c r="H2276" i="1"/>
  <c r="H2280" i="1"/>
  <c r="H2356" i="1"/>
  <c r="H2360" i="1"/>
  <c r="H2364" i="1"/>
  <c r="H2440" i="1"/>
  <c r="H2444" i="1"/>
  <c r="H2448" i="1"/>
  <c r="H2524" i="1"/>
  <c r="H2528" i="1"/>
  <c r="H2532" i="1"/>
  <c r="H2032" i="1"/>
  <c r="H2036" i="1"/>
  <c r="H2040" i="1"/>
  <c r="H2776" i="1"/>
  <c r="H2780" i="1"/>
  <c r="H2784" i="1"/>
  <c r="H3292" i="1"/>
  <c r="H3296" i="1"/>
  <c r="H3300" i="1"/>
  <c r="H2860" i="1"/>
  <c r="H2864" i="1"/>
  <c r="H2868" i="1"/>
  <c r="H2944" i="1"/>
  <c r="H2948" i="1"/>
  <c r="H2952" i="1"/>
  <c r="H3028" i="1"/>
  <c r="H3032" i="1"/>
  <c r="H3036" i="1"/>
  <c r="H3112" i="1"/>
  <c r="H3116" i="1"/>
  <c r="H3120" i="1"/>
  <c r="H3196" i="1"/>
  <c r="H3200" i="1"/>
  <c r="H3204" i="1"/>
  <c r="H2704" i="1"/>
  <c r="H2708" i="1"/>
  <c r="H2712" i="1"/>
  <c r="H760" i="1"/>
  <c r="H764" i="1"/>
  <c r="H768" i="1"/>
  <c r="H1276" i="1"/>
  <c r="H1280" i="1"/>
  <c r="H1284" i="1"/>
  <c r="H844" i="1"/>
  <c r="H848" i="1"/>
  <c r="H852" i="1"/>
  <c r="H928" i="1"/>
  <c r="H932" i="1"/>
  <c r="H936" i="1"/>
  <c r="H1012" i="1"/>
  <c r="H1016" i="1"/>
  <c r="H1020" i="1"/>
  <c r="H1096" i="1"/>
  <c r="H1100" i="1"/>
  <c r="H1104" i="1"/>
  <c r="H1180" i="1"/>
  <c r="H1184" i="1"/>
  <c r="H1188" i="1"/>
  <c r="H688" i="1"/>
  <c r="H692" i="1"/>
  <c r="H696" i="1"/>
  <c r="H17" i="1"/>
  <c r="H21" i="1"/>
  <c r="H25" i="1"/>
  <c r="H101" i="1"/>
  <c r="H105" i="1"/>
  <c r="H109" i="1"/>
  <c r="H605" i="1"/>
  <c r="H609" i="1"/>
  <c r="H613" i="1"/>
  <c r="H185" i="1"/>
  <c r="H189" i="1"/>
  <c r="H193" i="1"/>
  <c r="H269" i="1"/>
  <c r="H273" i="1"/>
  <c r="H277" i="1"/>
  <c r="H353" i="1"/>
  <c r="H357" i="1"/>
  <c r="H361" i="1"/>
  <c r="H437" i="1"/>
  <c r="H441" i="1"/>
  <c r="H445" i="1"/>
  <c r="H521" i="1"/>
  <c r="H525" i="1"/>
  <c r="H529" i="1"/>
  <c r="H1433" i="1"/>
  <c r="H1437" i="1"/>
  <c r="H1441" i="1"/>
  <c r="H1949" i="1"/>
  <c r="H1953" i="1"/>
  <c r="H1957" i="1"/>
  <c r="H1517" i="1"/>
  <c r="H1521" i="1"/>
  <c r="H1525" i="1"/>
  <c r="H1601" i="1"/>
  <c r="H1605" i="1"/>
  <c r="H1609" i="1"/>
  <c r="H1685" i="1"/>
  <c r="H1689" i="1"/>
  <c r="H1693" i="1"/>
  <c r="H1769" i="1"/>
  <c r="H1773" i="1"/>
  <c r="H1777" i="1"/>
  <c r="H1853" i="1"/>
  <c r="H1857" i="1"/>
  <c r="H1861" i="1"/>
  <c r="H1361" i="1"/>
  <c r="H1365" i="1"/>
  <c r="H1369" i="1"/>
  <c r="H2105" i="1"/>
  <c r="H2109" i="1"/>
  <c r="H2113" i="1"/>
  <c r="H2621" i="1"/>
  <c r="H2625" i="1"/>
  <c r="H2629" i="1"/>
  <c r="H2189" i="1"/>
  <c r="H2193" i="1"/>
  <c r="H2197" i="1"/>
  <c r="H2273" i="1"/>
  <c r="H2277" i="1"/>
  <c r="H2281" i="1"/>
  <c r="H2357" i="1"/>
  <c r="H2361" i="1"/>
  <c r="H2365" i="1"/>
  <c r="H2441" i="1"/>
  <c r="H2445" i="1"/>
  <c r="H2449" i="1"/>
  <c r="H2525" i="1"/>
  <c r="H2529" i="1"/>
  <c r="H2533" i="1"/>
  <c r="H2033" i="1"/>
  <c r="H2037" i="1"/>
  <c r="H2041" i="1"/>
  <c r="H2777" i="1"/>
  <c r="H2781" i="1"/>
  <c r="H2785" i="1"/>
  <c r="H3293" i="1"/>
  <c r="H3297" i="1"/>
  <c r="H3301" i="1"/>
  <c r="H2861" i="1"/>
  <c r="H2865" i="1"/>
  <c r="H2869" i="1"/>
  <c r="H2945" i="1"/>
  <c r="H2949" i="1"/>
  <c r="H2953" i="1"/>
  <c r="H3029" i="1"/>
  <c r="H3033" i="1"/>
  <c r="H3037" i="1"/>
  <c r="H3113" i="1"/>
  <c r="H3117" i="1"/>
  <c r="H3121" i="1"/>
  <c r="H3197" i="1"/>
  <c r="H3201" i="1"/>
  <c r="H3205" i="1"/>
  <c r="H2705" i="1"/>
  <c r="H2709" i="1"/>
  <c r="H2713" i="1"/>
  <c r="H761" i="1"/>
  <c r="H765" i="1"/>
  <c r="H769" i="1"/>
  <c r="H1277" i="1"/>
  <c r="H1281" i="1"/>
  <c r="H1285" i="1"/>
  <c r="H845" i="1"/>
  <c r="H849" i="1"/>
  <c r="H853" i="1"/>
  <c r="H929" i="1"/>
  <c r="H933" i="1"/>
  <c r="H937" i="1"/>
  <c r="H1013" i="1"/>
  <c r="H1017" i="1"/>
  <c r="H1021" i="1"/>
  <c r="H1097" i="1"/>
  <c r="H1101" i="1"/>
  <c r="H1105" i="1"/>
  <c r="H1181" i="1"/>
  <c r="H1185" i="1"/>
  <c r="H1189" i="1"/>
  <c r="H689" i="1"/>
  <c r="H693" i="1"/>
  <c r="H697" i="1"/>
  <c r="H18" i="1"/>
  <c r="H22" i="1"/>
  <c r="H26" i="1"/>
  <c r="H102" i="1"/>
  <c r="H106" i="1"/>
  <c r="H110" i="1"/>
  <c r="H606" i="1"/>
  <c r="H610" i="1"/>
  <c r="H614" i="1"/>
  <c r="H186" i="1"/>
  <c r="H190" i="1"/>
  <c r="H194" i="1"/>
  <c r="H270" i="1"/>
  <c r="H274" i="1"/>
  <c r="H278" i="1"/>
  <c r="H354" i="1"/>
  <c r="H358" i="1"/>
  <c r="H362" i="1"/>
  <c r="H438" i="1"/>
  <c r="H442" i="1"/>
  <c r="H446" i="1"/>
  <c r="H522" i="1"/>
  <c r="H526" i="1"/>
  <c r="H530" i="1"/>
  <c r="H1434" i="1"/>
  <c r="H1438" i="1"/>
  <c r="H1442" i="1"/>
  <c r="H1950" i="1"/>
  <c r="H1954" i="1"/>
  <c r="H1958" i="1"/>
  <c r="H1518" i="1"/>
  <c r="H1522" i="1"/>
  <c r="H1526" i="1"/>
  <c r="H1602" i="1"/>
  <c r="H1606" i="1"/>
  <c r="H1610" i="1"/>
  <c r="H1686" i="1"/>
  <c r="H1690" i="1"/>
  <c r="H1694" i="1"/>
  <c r="H1770" i="1"/>
  <c r="H1774" i="1"/>
  <c r="H1778" i="1"/>
  <c r="H1854" i="1"/>
  <c r="H1858" i="1"/>
  <c r="H1862" i="1"/>
  <c r="H1362" i="1"/>
  <c r="H1366" i="1"/>
  <c r="H1370" i="1"/>
  <c r="H2106" i="1"/>
  <c r="H2110" i="1"/>
  <c r="H2114" i="1"/>
  <c r="H2622" i="1"/>
  <c r="H2626" i="1"/>
  <c r="H2630" i="1"/>
  <c r="H2190" i="1"/>
  <c r="H2194" i="1"/>
  <c r="H2198" i="1"/>
  <c r="H2274" i="1"/>
  <c r="H2278" i="1"/>
  <c r="H2282" i="1"/>
  <c r="H2358" i="1"/>
  <c r="H2362" i="1"/>
  <c r="H2366" i="1"/>
  <c r="H2442" i="1"/>
  <c r="H2446" i="1"/>
  <c r="H2450" i="1"/>
  <c r="H2526" i="1"/>
  <c r="H2530" i="1"/>
  <c r="H2534" i="1"/>
  <c r="H2034" i="1"/>
  <c r="H2038" i="1"/>
  <c r="H2042" i="1"/>
  <c r="H2778" i="1"/>
  <c r="H2782" i="1"/>
  <c r="H2786" i="1"/>
  <c r="H3294" i="1"/>
  <c r="H3298" i="1"/>
  <c r="H3302" i="1"/>
  <c r="H2862" i="1"/>
  <c r="H2866" i="1"/>
  <c r="H2870" i="1"/>
  <c r="H2946" i="1"/>
  <c r="H2950" i="1"/>
  <c r="H2954" i="1"/>
  <c r="H3030" i="1"/>
  <c r="H3034" i="1"/>
  <c r="H3038" i="1"/>
  <c r="H3114" i="1"/>
  <c r="H3118" i="1"/>
  <c r="H3122" i="1"/>
  <c r="H3198" i="1"/>
  <c r="H3202" i="1"/>
  <c r="H3206" i="1"/>
  <c r="H2706" i="1"/>
  <c r="H2710" i="1"/>
  <c r="H2714" i="1"/>
  <c r="H762" i="1"/>
  <c r="H766" i="1"/>
  <c r="H770" i="1"/>
  <c r="H1278" i="1"/>
  <c r="H1282" i="1"/>
  <c r="H1286" i="1"/>
  <c r="H846" i="1"/>
  <c r="H850" i="1"/>
  <c r="H854" i="1"/>
  <c r="H930" i="1"/>
  <c r="H934" i="1"/>
  <c r="H938" i="1"/>
  <c r="H1014" i="1"/>
  <c r="H1018" i="1"/>
  <c r="H1022" i="1"/>
  <c r="H1098" i="1"/>
  <c r="H1102" i="1"/>
  <c r="H1106" i="1"/>
  <c r="H1182" i="1"/>
  <c r="H1186" i="1"/>
  <c r="H1190" i="1"/>
  <c r="H690" i="1"/>
  <c r="H694" i="1"/>
  <c r="H698" i="1"/>
  <c r="H19" i="1"/>
  <c r="H23" i="1"/>
  <c r="H27" i="1"/>
  <c r="H103" i="1"/>
  <c r="H107" i="1"/>
  <c r="H111" i="1"/>
  <c r="H607" i="1"/>
  <c r="H611" i="1"/>
  <c r="H615" i="1"/>
  <c r="H187" i="1"/>
  <c r="H191" i="1"/>
  <c r="H195" i="1"/>
  <c r="H271" i="1"/>
  <c r="H275" i="1"/>
  <c r="H279" i="1"/>
  <c r="H355" i="1"/>
  <c r="H359" i="1"/>
  <c r="H363" i="1"/>
  <c r="H439" i="1"/>
  <c r="H443" i="1"/>
  <c r="H447" i="1"/>
  <c r="H523" i="1"/>
  <c r="H527" i="1"/>
  <c r="H531" i="1"/>
  <c r="H1435" i="1"/>
  <c r="H1439" i="1"/>
  <c r="H1443" i="1"/>
  <c r="H1951" i="1"/>
  <c r="H1955" i="1"/>
  <c r="H1959" i="1"/>
  <c r="H1519" i="1"/>
  <c r="H1523" i="1"/>
  <c r="H1527" i="1"/>
  <c r="H1603" i="1"/>
  <c r="H1607" i="1"/>
  <c r="H1611" i="1"/>
  <c r="H1687" i="1"/>
  <c r="H1691" i="1"/>
  <c r="H1695" i="1"/>
  <c r="H1771" i="1"/>
  <c r="H1775" i="1"/>
  <c r="H1779" i="1"/>
  <c r="H1855" i="1"/>
  <c r="H1859" i="1"/>
  <c r="H1863" i="1"/>
  <c r="H1363" i="1"/>
  <c r="H1367" i="1"/>
  <c r="H1371" i="1"/>
  <c r="H2107" i="1"/>
  <c r="H2111" i="1"/>
  <c r="H2115" i="1"/>
  <c r="H2623" i="1"/>
  <c r="H2627" i="1"/>
  <c r="H2631" i="1"/>
  <c r="H2191" i="1"/>
  <c r="H2195" i="1"/>
  <c r="H2199" i="1"/>
  <c r="H2275" i="1"/>
  <c r="H2279" i="1"/>
  <c r="H2283" i="1"/>
  <c r="H2359" i="1"/>
  <c r="H2363" i="1"/>
  <c r="H2367" i="1"/>
  <c r="H2443" i="1"/>
  <c r="H2447" i="1"/>
  <c r="H2451" i="1"/>
  <c r="H2527" i="1"/>
  <c r="H2531" i="1"/>
  <c r="H2535" i="1"/>
  <c r="H2035" i="1"/>
  <c r="H2039" i="1"/>
  <c r="H2043" i="1"/>
  <c r="H2779" i="1"/>
  <c r="H2783" i="1"/>
  <c r="H2787" i="1"/>
  <c r="H3295" i="1"/>
  <c r="H3299" i="1"/>
  <c r="H3303" i="1"/>
  <c r="H2863" i="1"/>
  <c r="H2867" i="1"/>
  <c r="H2871" i="1"/>
  <c r="H2947" i="1"/>
  <c r="H2951" i="1"/>
  <c r="H2955" i="1"/>
  <c r="H3031" i="1"/>
  <c r="H3035" i="1"/>
  <c r="H3039" i="1"/>
  <c r="H3115" i="1"/>
  <c r="H3119" i="1"/>
  <c r="H3123" i="1"/>
  <c r="H3199" i="1"/>
  <c r="H3203" i="1"/>
  <c r="H3207" i="1"/>
  <c r="H2707" i="1"/>
  <c r="H2711" i="1"/>
  <c r="H2715" i="1"/>
  <c r="H763" i="1"/>
  <c r="H767" i="1"/>
  <c r="H771" i="1"/>
  <c r="H1279" i="1"/>
  <c r="H1283" i="1"/>
  <c r="H1287" i="1"/>
  <c r="H847" i="1"/>
  <c r="H851" i="1"/>
  <c r="H855" i="1"/>
  <c r="H931" i="1"/>
  <c r="H935" i="1"/>
  <c r="H939" i="1"/>
  <c r="H1015" i="1"/>
  <c r="H1019" i="1"/>
  <c r="H1023" i="1"/>
  <c r="H1099" i="1"/>
  <c r="H1103" i="1"/>
  <c r="H1107" i="1"/>
  <c r="H1183" i="1"/>
  <c r="H1187" i="1"/>
  <c r="H1191" i="1"/>
  <c r="H691" i="1"/>
  <c r="H695" i="1"/>
  <c r="H699" i="1"/>
  <c r="B42" i="9"/>
  <c r="B42" i="10"/>
  <c r="B42" i="11"/>
  <c r="B42" i="12"/>
  <c r="B42" i="13"/>
  <c r="B42" i="14"/>
  <c r="C44" i="8"/>
  <c r="L36" i="8"/>
  <c r="D36" i="8"/>
  <c r="F10" i="6"/>
  <c r="F11" i="6"/>
  <c r="D38" i="8"/>
  <c r="I38" i="8"/>
  <c r="H44" i="8"/>
  <c r="M44" i="8"/>
  <c r="D42" i="8"/>
  <c r="H42" i="8"/>
  <c r="L42" i="8"/>
  <c r="G36" i="8"/>
  <c r="E38" i="8"/>
  <c r="K38" i="8"/>
  <c r="D44" i="8"/>
  <c r="I44" i="8"/>
  <c r="C36" i="8"/>
  <c r="H36" i="8"/>
  <c r="AE5" i="6"/>
  <c r="AM5" i="6"/>
  <c r="AU5" i="6"/>
  <c r="BA7" i="6"/>
  <c r="BB7" i="6" s="1"/>
  <c r="E8" i="6"/>
  <c r="M8" i="6"/>
  <c r="N8" i="6" s="1"/>
  <c r="U8" i="6"/>
  <c r="V8" i="6" s="1"/>
  <c r="AC8" i="6"/>
  <c r="AD8" i="6" s="1"/>
  <c r="AI5" i="6"/>
  <c r="AQ5" i="6"/>
  <c r="AY5" i="6"/>
  <c r="B38" i="10"/>
  <c r="B30" i="14"/>
  <c r="B31" i="14" s="1"/>
  <c r="F30" i="14"/>
  <c r="F31" i="14" s="1"/>
  <c r="J30" i="14"/>
  <c r="J31" i="14" s="1"/>
  <c r="B33" i="14"/>
  <c r="F33" i="14"/>
  <c r="J33" i="14"/>
  <c r="B40" i="14"/>
  <c r="F40" i="14"/>
  <c r="J40" i="14"/>
  <c r="C30" i="14"/>
  <c r="C31" i="14" s="1"/>
  <c r="G30" i="14"/>
  <c r="G31" i="14" s="1"/>
  <c r="K30" i="14"/>
  <c r="K31" i="14" s="1"/>
  <c r="C33" i="14"/>
  <c r="G33" i="14"/>
  <c r="K33" i="14"/>
  <c r="C40" i="14"/>
  <c r="G40" i="14"/>
  <c r="K40" i="14"/>
  <c r="D30" i="14"/>
  <c r="D31" i="14" s="1"/>
  <c r="H30" i="14"/>
  <c r="H31" i="14" s="1"/>
  <c r="L30" i="14"/>
  <c r="L31" i="14" s="1"/>
  <c r="D33" i="14"/>
  <c r="H33" i="14"/>
  <c r="L33" i="14"/>
  <c r="D40" i="14"/>
  <c r="H40" i="14"/>
  <c r="L40" i="14"/>
  <c r="E30" i="14"/>
  <c r="E31" i="14" s="1"/>
  <c r="I30" i="14"/>
  <c r="I31" i="14" s="1"/>
  <c r="M30" i="14"/>
  <c r="M31" i="14" s="1"/>
  <c r="E33" i="14"/>
  <c r="I33" i="14"/>
  <c r="M33" i="14"/>
  <c r="E40" i="14"/>
  <c r="I40" i="14"/>
  <c r="M40" i="14"/>
  <c r="B30" i="13"/>
  <c r="B31" i="13" s="1"/>
  <c r="F30" i="13"/>
  <c r="F31" i="13" s="1"/>
  <c r="J30" i="13"/>
  <c r="J31" i="13" s="1"/>
  <c r="B33" i="13"/>
  <c r="F33" i="13"/>
  <c r="J33" i="13"/>
  <c r="B40" i="13"/>
  <c r="F40" i="13"/>
  <c r="J40" i="13"/>
  <c r="C30" i="13"/>
  <c r="C31" i="13" s="1"/>
  <c r="G30" i="13"/>
  <c r="G31" i="13" s="1"/>
  <c r="K30" i="13"/>
  <c r="K31" i="13" s="1"/>
  <c r="C33" i="13"/>
  <c r="G33" i="13"/>
  <c r="K33" i="13"/>
  <c r="C40" i="13"/>
  <c r="G40" i="13"/>
  <c r="K40" i="13"/>
  <c r="D30" i="13"/>
  <c r="D31" i="13" s="1"/>
  <c r="H30" i="13"/>
  <c r="H31" i="13" s="1"/>
  <c r="L30" i="13"/>
  <c r="L31" i="13" s="1"/>
  <c r="D33" i="13"/>
  <c r="H33" i="13"/>
  <c r="L33" i="13"/>
  <c r="D40" i="13"/>
  <c r="H40" i="13"/>
  <c r="L40" i="13"/>
  <c r="E30" i="13"/>
  <c r="E31" i="13" s="1"/>
  <c r="I30" i="13"/>
  <c r="I31" i="13" s="1"/>
  <c r="M30" i="13"/>
  <c r="M31" i="13" s="1"/>
  <c r="E33" i="13"/>
  <c r="I33" i="13"/>
  <c r="M33" i="13"/>
  <c r="E40" i="13"/>
  <c r="I40" i="13"/>
  <c r="M40" i="13"/>
  <c r="B30" i="12"/>
  <c r="B31" i="12" s="1"/>
  <c r="F30" i="12"/>
  <c r="F31" i="12" s="1"/>
  <c r="J30" i="12"/>
  <c r="J31" i="12" s="1"/>
  <c r="B33" i="12"/>
  <c r="F33" i="12"/>
  <c r="J33" i="12"/>
  <c r="B40" i="12"/>
  <c r="F40" i="12"/>
  <c r="J40" i="12"/>
  <c r="C30" i="12"/>
  <c r="C31" i="12" s="1"/>
  <c r="G30" i="12"/>
  <c r="G31" i="12" s="1"/>
  <c r="K30" i="12"/>
  <c r="K31" i="12" s="1"/>
  <c r="C33" i="12"/>
  <c r="G33" i="12"/>
  <c r="K33" i="12"/>
  <c r="C40" i="12"/>
  <c r="G40" i="12"/>
  <c r="K40" i="12"/>
  <c r="D30" i="12"/>
  <c r="D31" i="12" s="1"/>
  <c r="H30" i="12"/>
  <c r="H31" i="12" s="1"/>
  <c r="L30" i="12"/>
  <c r="L31" i="12" s="1"/>
  <c r="D33" i="12"/>
  <c r="H33" i="12"/>
  <c r="L33" i="12"/>
  <c r="D40" i="12"/>
  <c r="H40" i="12"/>
  <c r="L40" i="12"/>
  <c r="E30" i="12"/>
  <c r="E31" i="12" s="1"/>
  <c r="I30" i="12"/>
  <c r="I31" i="12" s="1"/>
  <c r="M30" i="12"/>
  <c r="M31" i="12" s="1"/>
  <c r="E33" i="12"/>
  <c r="I33" i="12"/>
  <c r="M33" i="12"/>
  <c r="E40" i="12"/>
  <c r="I40" i="12"/>
  <c r="M40" i="12"/>
  <c r="B30" i="11"/>
  <c r="B31" i="11" s="1"/>
  <c r="F30" i="11"/>
  <c r="F31" i="11" s="1"/>
  <c r="J30" i="11"/>
  <c r="J31" i="11" s="1"/>
  <c r="B33" i="11"/>
  <c r="F33" i="11"/>
  <c r="J33" i="11"/>
  <c r="B40" i="11"/>
  <c r="F40" i="11"/>
  <c r="J40" i="11"/>
  <c r="C30" i="11"/>
  <c r="C31" i="11" s="1"/>
  <c r="G30" i="11"/>
  <c r="G31" i="11" s="1"/>
  <c r="K30" i="11"/>
  <c r="K31" i="11" s="1"/>
  <c r="C33" i="11"/>
  <c r="G33" i="11"/>
  <c r="K33" i="11"/>
  <c r="C40" i="11"/>
  <c r="G40" i="11"/>
  <c r="K40" i="11"/>
  <c r="D30" i="11"/>
  <c r="D31" i="11" s="1"/>
  <c r="H30" i="11"/>
  <c r="H31" i="11" s="1"/>
  <c r="L30" i="11"/>
  <c r="L31" i="11" s="1"/>
  <c r="D33" i="11"/>
  <c r="H33" i="11"/>
  <c r="L33" i="11"/>
  <c r="D40" i="11"/>
  <c r="H40" i="11"/>
  <c r="L40" i="11"/>
  <c r="E30" i="11"/>
  <c r="E31" i="11" s="1"/>
  <c r="I30" i="11"/>
  <c r="I31" i="11" s="1"/>
  <c r="M30" i="11"/>
  <c r="M31" i="11" s="1"/>
  <c r="E33" i="11"/>
  <c r="I33" i="11"/>
  <c r="M33" i="11"/>
  <c r="E40" i="11"/>
  <c r="I40" i="11"/>
  <c r="M40" i="11"/>
  <c r="B30" i="10"/>
  <c r="B31" i="10" s="1"/>
  <c r="F30" i="10"/>
  <c r="F31" i="10" s="1"/>
  <c r="J30" i="10"/>
  <c r="J31" i="10" s="1"/>
  <c r="B33" i="10"/>
  <c r="F33" i="10"/>
  <c r="J33" i="10"/>
  <c r="B40" i="10"/>
  <c r="F40" i="10"/>
  <c r="J40" i="10"/>
  <c r="C30" i="10"/>
  <c r="C31" i="10" s="1"/>
  <c r="G30" i="10"/>
  <c r="G31" i="10" s="1"/>
  <c r="K30" i="10"/>
  <c r="K31" i="10" s="1"/>
  <c r="C33" i="10"/>
  <c r="G33" i="10"/>
  <c r="K33" i="10"/>
  <c r="C40" i="10"/>
  <c r="G40" i="10"/>
  <c r="K40" i="10"/>
  <c r="D30" i="10"/>
  <c r="D31" i="10" s="1"/>
  <c r="H30" i="10"/>
  <c r="H31" i="10" s="1"/>
  <c r="L30" i="10"/>
  <c r="L31" i="10" s="1"/>
  <c r="D33" i="10"/>
  <c r="H33" i="10"/>
  <c r="L33" i="10"/>
  <c r="D40" i="10"/>
  <c r="H40" i="10"/>
  <c r="L40" i="10"/>
  <c r="E30" i="10"/>
  <c r="E31" i="10" s="1"/>
  <c r="I30" i="10"/>
  <c r="I31" i="10" s="1"/>
  <c r="M30" i="10"/>
  <c r="M31" i="10" s="1"/>
  <c r="E33" i="10"/>
  <c r="I33" i="10"/>
  <c r="M33" i="10"/>
  <c r="E40" i="10"/>
  <c r="I40" i="10"/>
  <c r="M40" i="10"/>
  <c r="B30" i="9"/>
  <c r="B31" i="9" s="1"/>
  <c r="F30" i="9"/>
  <c r="F31" i="9" s="1"/>
  <c r="J30" i="9"/>
  <c r="J31" i="9" s="1"/>
  <c r="B33" i="9"/>
  <c r="F33" i="9"/>
  <c r="J33" i="9"/>
  <c r="B40" i="9"/>
  <c r="F40" i="9"/>
  <c r="J40" i="9"/>
  <c r="C30" i="9"/>
  <c r="C31" i="9" s="1"/>
  <c r="G30" i="9"/>
  <c r="G31" i="9" s="1"/>
  <c r="K30" i="9"/>
  <c r="K31" i="9" s="1"/>
  <c r="C33" i="9"/>
  <c r="G33" i="9"/>
  <c r="K33" i="9"/>
  <c r="C40" i="9"/>
  <c r="G40" i="9"/>
  <c r="K40" i="9"/>
  <c r="D30" i="9"/>
  <c r="D31" i="9" s="1"/>
  <c r="H30" i="9"/>
  <c r="H31" i="9" s="1"/>
  <c r="L30" i="9"/>
  <c r="L31" i="9" s="1"/>
  <c r="D33" i="9"/>
  <c r="H33" i="9"/>
  <c r="L33" i="9"/>
  <c r="D40" i="9"/>
  <c r="H40" i="9"/>
  <c r="L40" i="9"/>
  <c r="E30" i="9"/>
  <c r="E31" i="9" s="1"/>
  <c r="I30" i="9"/>
  <c r="I31" i="9" s="1"/>
  <c r="M30" i="9"/>
  <c r="M31" i="9" s="1"/>
  <c r="E33" i="9"/>
  <c r="I33" i="9"/>
  <c r="M33" i="9"/>
  <c r="E40" i="9"/>
  <c r="I40" i="9"/>
  <c r="M40" i="9"/>
  <c r="E42" i="8"/>
  <c r="M42" i="8"/>
  <c r="G38" i="8"/>
  <c r="L38" i="8"/>
  <c r="E44" i="8"/>
  <c r="K44" i="8"/>
  <c r="I36" i="8"/>
  <c r="C42" i="8"/>
  <c r="G42" i="8"/>
  <c r="K42" i="8"/>
  <c r="C38" i="8"/>
  <c r="H38" i="8"/>
  <c r="M38" i="8"/>
  <c r="G44" i="8"/>
  <c r="L44" i="8"/>
  <c r="E36" i="8"/>
  <c r="K36" i="8"/>
  <c r="F27" i="8"/>
  <c r="J27" i="8"/>
  <c r="I42" i="8"/>
  <c r="M36" i="8"/>
  <c r="F22" i="8"/>
  <c r="J22" i="8"/>
  <c r="F26" i="8"/>
  <c r="J26" i="8"/>
  <c r="F13" i="8"/>
  <c r="J13" i="8"/>
  <c r="F17" i="8"/>
  <c r="J17" i="8"/>
  <c r="F21" i="8"/>
  <c r="J21" i="8"/>
  <c r="F25" i="8"/>
  <c r="J25" i="8"/>
  <c r="F12" i="8"/>
  <c r="J12" i="8"/>
  <c r="F16" i="8"/>
  <c r="J16" i="8"/>
  <c r="F20" i="8"/>
  <c r="J20" i="8"/>
  <c r="B6" i="8"/>
  <c r="B11" i="8"/>
  <c r="B25" i="8"/>
  <c r="B4" i="8"/>
  <c r="B5" i="8"/>
  <c r="B10" i="8"/>
  <c r="B12" i="8"/>
  <c r="B14" i="8"/>
  <c r="B15" i="8"/>
  <c r="B17" i="8"/>
  <c r="B19" i="8"/>
  <c r="B21" i="8"/>
  <c r="B23" i="8"/>
  <c r="B26" i="8"/>
  <c r="B7" i="8"/>
  <c r="B8" i="8"/>
  <c r="B9" i="8"/>
  <c r="B13" i="8"/>
  <c r="B16" i="8"/>
  <c r="B18" i="8"/>
  <c r="B20" i="8"/>
  <c r="B22" i="8"/>
  <c r="B24" i="8"/>
  <c r="F40" i="8"/>
  <c r="J40" i="8"/>
  <c r="C30" i="8"/>
  <c r="C31" i="8" s="1"/>
  <c r="G30" i="8"/>
  <c r="G31" i="8" s="1"/>
  <c r="K30" i="8"/>
  <c r="K31" i="8" s="1"/>
  <c r="C33" i="8"/>
  <c r="G33" i="8"/>
  <c r="K33" i="8"/>
  <c r="C40" i="8"/>
  <c r="G40" i="8"/>
  <c r="K40" i="8"/>
  <c r="D30" i="8"/>
  <c r="D31" i="8" s="1"/>
  <c r="H30" i="8"/>
  <c r="H31" i="8" s="1"/>
  <c r="L30" i="8"/>
  <c r="L31" i="8" s="1"/>
  <c r="D33" i="8"/>
  <c r="H33" i="8"/>
  <c r="L33" i="8"/>
  <c r="D40" i="8"/>
  <c r="H40" i="8"/>
  <c r="L40" i="8"/>
  <c r="E30" i="8"/>
  <c r="E31" i="8" s="1"/>
  <c r="I30" i="8"/>
  <c r="I31" i="8" s="1"/>
  <c r="M30" i="8"/>
  <c r="M31" i="8" s="1"/>
  <c r="E33" i="8"/>
  <c r="I33" i="8"/>
  <c r="M33" i="8"/>
  <c r="E40" i="8"/>
  <c r="I40" i="8"/>
  <c r="M40" i="8"/>
  <c r="BA5" i="7"/>
  <c r="BE5" i="7"/>
  <c r="BI5" i="7"/>
  <c r="BM5" i="7"/>
  <c r="BQ5" i="7"/>
  <c r="BU5" i="7"/>
  <c r="BC5" i="7"/>
  <c r="BG5" i="7"/>
  <c r="BK5" i="7"/>
  <c r="BO5" i="7"/>
  <c r="BS5" i="7"/>
  <c r="BW5" i="7"/>
  <c r="BI5" i="6"/>
  <c r="BQ5" i="6"/>
  <c r="AG5" i="6"/>
  <c r="AO5" i="6"/>
  <c r="AW5" i="6"/>
  <c r="BC5" i="6"/>
  <c r="BK5" i="6"/>
  <c r="BS5" i="6"/>
  <c r="BY5" i="6"/>
  <c r="BY9" i="6" s="1"/>
  <c r="BZ9" i="6" s="1"/>
  <c r="BY11" i="6" l="1"/>
  <c r="BZ11" i="6" s="1"/>
  <c r="BY10" i="6"/>
  <c r="BZ10" i="6" s="1"/>
  <c r="J30" i="8"/>
  <c r="J31" i="8" s="1"/>
  <c r="J42" i="8"/>
  <c r="F8" i="6"/>
  <c r="B36" i="8"/>
  <c r="BS8" i="6"/>
  <c r="BT8" i="6" s="1"/>
  <c r="AO8" i="6"/>
  <c r="AP8" i="6" s="1"/>
  <c r="BK8" i="6"/>
  <c r="BL8" i="6" s="1"/>
  <c r="AG8" i="6"/>
  <c r="AH8" i="6" s="1"/>
  <c r="BO5" i="6"/>
  <c r="AQ8" i="6"/>
  <c r="AR8" i="6" s="1"/>
  <c r="AU8" i="6"/>
  <c r="AV8" i="6" s="1"/>
  <c r="BW5" i="6"/>
  <c r="AY8" i="6"/>
  <c r="AZ8" i="6" s="1"/>
  <c r="AY7" i="6"/>
  <c r="AZ7" i="6" s="1"/>
  <c r="AM8" i="6"/>
  <c r="AN8" i="6" s="1"/>
  <c r="BC8" i="6"/>
  <c r="BD8" i="6" s="1"/>
  <c r="BC7" i="6"/>
  <c r="BD7" i="6" s="1"/>
  <c r="BQ8" i="6"/>
  <c r="BR8" i="6" s="1"/>
  <c r="BG5" i="6"/>
  <c r="AI8" i="6"/>
  <c r="AJ8" i="6" s="1"/>
  <c r="BY8" i="6"/>
  <c r="BZ8" i="6" s="1"/>
  <c r="BY7" i="6"/>
  <c r="BZ7" i="6" s="1"/>
  <c r="AW8" i="6"/>
  <c r="AX8" i="6" s="1"/>
  <c r="AW7" i="6"/>
  <c r="AX7" i="6" s="1"/>
  <c r="BI8" i="6"/>
  <c r="BJ8" i="6" s="1"/>
  <c r="AE8" i="6"/>
  <c r="F38" i="8"/>
  <c r="F44" i="8"/>
  <c r="F36" i="8"/>
  <c r="F33" i="8"/>
  <c r="F30" i="8"/>
  <c r="F31" i="8" s="1"/>
  <c r="J33" i="8"/>
  <c r="J38" i="8"/>
  <c r="J44" i="8"/>
  <c r="J36" i="8"/>
  <c r="F42" i="8"/>
  <c r="B30" i="8"/>
  <c r="B31" i="8" s="1"/>
  <c r="B33" i="8"/>
  <c r="B40" i="8"/>
  <c r="B42" i="8"/>
  <c r="B38" i="8"/>
  <c r="B44" i="8"/>
  <c r="CU5" i="7"/>
  <c r="CM5" i="7"/>
  <c r="CE5" i="7"/>
  <c r="CS5" i="7"/>
  <c r="CK5" i="7"/>
  <c r="CC5" i="7"/>
  <c r="CQ5" i="7"/>
  <c r="CI5" i="7"/>
  <c r="CA5" i="7"/>
  <c r="CO5" i="7"/>
  <c r="CG5" i="7"/>
  <c r="BY5" i="7"/>
  <c r="CI5" i="6"/>
  <c r="BE5" i="6"/>
  <c r="CG5" i="6"/>
  <c r="CA5" i="6"/>
  <c r="BU5" i="6"/>
  <c r="CO5" i="6"/>
  <c r="CQ5" i="6"/>
  <c r="BM5" i="6"/>
  <c r="CW5" i="6"/>
  <c r="CW9" i="6" l="1"/>
  <c r="CW10" i="6"/>
  <c r="CX10" i="6" s="1"/>
  <c r="CW11" i="6"/>
  <c r="CX11" i="6" s="1"/>
  <c r="BU8" i="6"/>
  <c r="BV8" i="6" s="1"/>
  <c r="BE8" i="6"/>
  <c r="BF8" i="6" s="1"/>
  <c r="BE7" i="6"/>
  <c r="BF7" i="6" s="1"/>
  <c r="AF8" i="6"/>
  <c r="BM8" i="6"/>
  <c r="BN8" i="6" s="1"/>
  <c r="CI8" i="6"/>
  <c r="CJ8" i="6" s="1"/>
  <c r="CI7" i="6"/>
  <c r="CJ7" i="6" s="1"/>
  <c r="BG8" i="6"/>
  <c r="BH8" i="6" s="1"/>
  <c r="BG7" i="6"/>
  <c r="BH7" i="6" s="1"/>
  <c r="CE5" i="6"/>
  <c r="BW8" i="6"/>
  <c r="BX8" i="6" s="1"/>
  <c r="CU5" i="6"/>
  <c r="CW8" i="6"/>
  <c r="CX8" i="6" s="1"/>
  <c r="CW7" i="6"/>
  <c r="CX7" i="6" s="1"/>
  <c r="CQ8" i="6"/>
  <c r="CR8" i="6" s="1"/>
  <c r="CQ7" i="6"/>
  <c r="CR7" i="6" s="1"/>
  <c r="CA8" i="6"/>
  <c r="CB8" i="6" s="1"/>
  <c r="CA7" i="6"/>
  <c r="CB7" i="6" s="1"/>
  <c r="CO8" i="6"/>
  <c r="CP8" i="6" s="1"/>
  <c r="CO7" i="6"/>
  <c r="CP7" i="6" s="1"/>
  <c r="CG8" i="6"/>
  <c r="CH8" i="6" s="1"/>
  <c r="CG7" i="6"/>
  <c r="CH7" i="6" s="1"/>
  <c r="BO8" i="6"/>
  <c r="BP8" i="6" s="1"/>
  <c r="CM5" i="6"/>
  <c r="BI7" i="6"/>
  <c r="BJ7" i="6" s="1"/>
  <c r="DG5" i="7"/>
  <c r="DK5" i="7"/>
  <c r="CW5" i="7"/>
  <c r="DM5" i="7"/>
  <c r="DA5" i="7"/>
  <c r="DQ5" i="7"/>
  <c r="CY5" i="7"/>
  <c r="DO5" i="7"/>
  <c r="DC5" i="7"/>
  <c r="DS5" i="7"/>
  <c r="DE5" i="7"/>
  <c r="DI5" i="7"/>
  <c r="CS5" i="6"/>
  <c r="CC5" i="6"/>
  <c r="DO5" i="6"/>
  <c r="CY5" i="6"/>
  <c r="CK5" i="6"/>
  <c r="DM5" i="6"/>
  <c r="DE5" i="6"/>
  <c r="DG5" i="6"/>
  <c r="DU5" i="6"/>
  <c r="DU9" i="6" l="1"/>
  <c r="DV9" i="6" s="1"/>
  <c r="DU10" i="6"/>
  <c r="DV10" i="6" s="1"/>
  <c r="DU11" i="6"/>
  <c r="DV11" i="6" s="1"/>
  <c r="CX9" i="6"/>
  <c r="DG8" i="6"/>
  <c r="DH8" i="6" s="1"/>
  <c r="DG7" i="6"/>
  <c r="DH7" i="6" s="1"/>
  <c r="CM8" i="6"/>
  <c r="CN8" i="6" s="1"/>
  <c r="CM7" i="6"/>
  <c r="CN7" i="6" s="1"/>
  <c r="DK5" i="6"/>
  <c r="CE8" i="6"/>
  <c r="CF8" i="6" s="1"/>
  <c r="CE7" i="6"/>
  <c r="CF7" i="6" s="1"/>
  <c r="DC5" i="6"/>
  <c r="CU8" i="6"/>
  <c r="CV8" i="6" s="1"/>
  <c r="CU7" i="6"/>
  <c r="CV7" i="6" s="1"/>
  <c r="DS5" i="6"/>
  <c r="DE8" i="6"/>
  <c r="DF8" i="6" s="1"/>
  <c r="DE7" i="6"/>
  <c r="DF7" i="6" s="1"/>
  <c r="CK8" i="6"/>
  <c r="CL8" i="6" s="1"/>
  <c r="CK7" i="6"/>
  <c r="CL7" i="6" s="1"/>
  <c r="CC8" i="6"/>
  <c r="CC7" i="6"/>
  <c r="CD7" i="6" s="1"/>
  <c r="CY8" i="6"/>
  <c r="CZ8" i="6" s="1"/>
  <c r="CY7" i="6"/>
  <c r="CZ7" i="6" s="1"/>
  <c r="CS8" i="6"/>
  <c r="CT8" i="6" s="1"/>
  <c r="CS7" i="6"/>
  <c r="CT7" i="6" s="1"/>
  <c r="DU8" i="6"/>
  <c r="DV8" i="6" s="1"/>
  <c r="DU7" i="6"/>
  <c r="DV7" i="6" s="1"/>
  <c r="DM8" i="6"/>
  <c r="DN8" i="6" s="1"/>
  <c r="DM7" i="6"/>
  <c r="DN7" i="6" s="1"/>
  <c r="DO8" i="6"/>
  <c r="DP8" i="6" s="1"/>
  <c r="DO7" i="6"/>
  <c r="DP7" i="6" s="1"/>
  <c r="BK7" i="6"/>
  <c r="BL7" i="6" s="1"/>
  <c r="EQ5" i="7"/>
  <c r="EM5" i="7"/>
  <c r="EI5" i="7"/>
  <c r="EG5" i="7"/>
  <c r="EO5" i="7"/>
  <c r="EK5" i="7"/>
  <c r="EA5" i="7"/>
  <c r="DW5" i="7"/>
  <c r="EE5" i="7"/>
  <c r="EC5" i="7"/>
  <c r="DY5" i="7"/>
  <c r="DU5" i="7"/>
  <c r="EC5" i="6"/>
  <c r="EK5" i="6"/>
  <c r="DI5" i="6"/>
  <c r="EM5" i="6"/>
  <c r="DA5" i="6"/>
  <c r="EE5" i="6"/>
  <c r="DW5" i="6"/>
  <c r="DQ5" i="6"/>
  <c r="ES5" i="6"/>
  <c r="ES9" i="6" l="1"/>
  <c r="ET9" i="6" s="1"/>
  <c r="ES10" i="6"/>
  <c r="ET10" i="6" s="1"/>
  <c r="ES11" i="6"/>
  <c r="ET11" i="6" s="1"/>
  <c r="DQ8" i="6"/>
  <c r="DR8" i="6" s="1"/>
  <c r="DQ7" i="6"/>
  <c r="DR7" i="6" s="1"/>
  <c r="DI8" i="6"/>
  <c r="DJ8" i="6" s="1"/>
  <c r="DI7" i="6"/>
  <c r="DJ7" i="6" s="1"/>
  <c r="EE8" i="6"/>
  <c r="EF8" i="6" s="1"/>
  <c r="EE7" i="6"/>
  <c r="EF7" i="6" s="1"/>
  <c r="EK8" i="6"/>
  <c r="EL8" i="6" s="1"/>
  <c r="EK7" i="6"/>
  <c r="EL7" i="6" s="1"/>
  <c r="ES8" i="6"/>
  <c r="ET8" i="6" s="1"/>
  <c r="ES7" i="6"/>
  <c r="ET7" i="6" s="1"/>
  <c r="EM8" i="6"/>
  <c r="EN8" i="6" s="1"/>
  <c r="EM7" i="6"/>
  <c r="EN7" i="6" s="1"/>
  <c r="CD8" i="6"/>
  <c r="DC8" i="6"/>
  <c r="DD8" i="6" s="1"/>
  <c r="DC7" i="6"/>
  <c r="DD7" i="6" s="1"/>
  <c r="EA5" i="6"/>
  <c r="DS8" i="6"/>
  <c r="DT8" i="6" s="1"/>
  <c r="DS7" i="6"/>
  <c r="DT7" i="6" s="1"/>
  <c r="EQ5" i="6"/>
  <c r="DW8" i="6"/>
  <c r="DX8" i="6" s="1"/>
  <c r="DW7" i="6"/>
  <c r="DX7" i="6" s="1"/>
  <c r="DA8" i="6"/>
  <c r="DB8" i="6" s="1"/>
  <c r="DA7" i="6"/>
  <c r="DB7" i="6" s="1"/>
  <c r="EC8" i="6"/>
  <c r="ED8" i="6" s="1"/>
  <c r="EC7" i="6"/>
  <c r="ED7" i="6" s="1"/>
  <c r="DK8" i="6"/>
  <c r="DL8" i="6" s="1"/>
  <c r="DK7" i="6"/>
  <c r="DL7" i="6" s="1"/>
  <c r="EI5" i="6"/>
  <c r="BM7" i="6"/>
  <c r="BN7" i="6" s="1"/>
  <c r="EU5" i="7"/>
  <c r="FK5" i="7"/>
  <c r="ES5" i="7"/>
  <c r="FA5" i="7"/>
  <c r="FI5" i="7"/>
  <c r="FE5" i="7"/>
  <c r="FC5" i="7"/>
  <c r="EY5" i="7"/>
  <c r="FG5" i="7"/>
  <c r="FO5" i="7"/>
  <c r="EW5" i="7"/>
  <c r="FM5" i="7"/>
  <c r="FC5" i="6"/>
  <c r="FK5" i="6"/>
  <c r="FI5" i="6"/>
  <c r="EO5" i="6"/>
  <c r="EU5" i="6"/>
  <c r="DY5" i="6"/>
  <c r="EG5" i="6"/>
  <c r="FA5" i="6"/>
  <c r="FQ5" i="6"/>
  <c r="FQ9" i="6" l="1"/>
  <c r="FR9" i="6" s="1"/>
  <c r="FQ10" i="6"/>
  <c r="FR10" i="6" s="1"/>
  <c r="FQ11" i="6"/>
  <c r="FR11" i="6" s="1"/>
  <c r="FA8" i="6"/>
  <c r="FB8" i="6" s="1"/>
  <c r="FA7" i="6"/>
  <c r="FB7" i="6" s="1"/>
  <c r="EU8" i="6"/>
  <c r="EV8" i="6" s="1"/>
  <c r="EU7" i="6"/>
  <c r="EV7" i="6" s="1"/>
  <c r="FC8" i="6"/>
  <c r="FD8" i="6" s="1"/>
  <c r="FC7" i="6"/>
  <c r="FD7" i="6" s="1"/>
  <c r="EI8" i="6"/>
  <c r="EJ8" i="6" s="1"/>
  <c r="EI7" i="6"/>
  <c r="EJ7" i="6" s="1"/>
  <c r="FG5" i="6"/>
  <c r="EA8" i="6"/>
  <c r="EB8" i="6" s="1"/>
  <c r="EA7" i="6"/>
  <c r="EB7" i="6" s="1"/>
  <c r="EY5" i="6"/>
  <c r="EQ8" i="6"/>
  <c r="ER8" i="6" s="1"/>
  <c r="EQ7" i="6"/>
  <c r="ER7" i="6" s="1"/>
  <c r="FO5" i="6"/>
  <c r="EG8" i="6"/>
  <c r="EH8" i="6" s="1"/>
  <c r="EG7" i="6"/>
  <c r="EH7" i="6" s="1"/>
  <c r="EO8" i="6"/>
  <c r="EP8" i="6" s="1"/>
  <c r="EO7" i="6"/>
  <c r="EP7" i="6" s="1"/>
  <c r="DY8" i="6"/>
  <c r="DY7" i="6"/>
  <c r="DZ7" i="6" s="1"/>
  <c r="FI8" i="6"/>
  <c r="FJ8" i="6" s="1"/>
  <c r="FI7" i="6"/>
  <c r="FJ7" i="6" s="1"/>
  <c r="FQ8" i="6"/>
  <c r="FR8" i="6" s="1"/>
  <c r="FQ7" i="6"/>
  <c r="FR7" i="6" s="1"/>
  <c r="FK8" i="6"/>
  <c r="FL8" i="6" s="1"/>
  <c r="FK7" i="6"/>
  <c r="FL7" i="6" s="1"/>
  <c r="BO7" i="6"/>
  <c r="BP7" i="6" s="1"/>
  <c r="GM5" i="7"/>
  <c r="FW5" i="7"/>
  <c r="GI5" i="7"/>
  <c r="GK5" i="7"/>
  <c r="GC5" i="7"/>
  <c r="FY5" i="7"/>
  <c r="GE5" i="7"/>
  <c r="GA5" i="7"/>
  <c r="FS5" i="7"/>
  <c r="FU5" i="7"/>
  <c r="GG5" i="7"/>
  <c r="FQ5" i="7"/>
  <c r="FE5" i="6"/>
  <c r="FM5" i="6"/>
  <c r="GI5" i="6"/>
  <c r="FY5" i="6"/>
  <c r="EW5" i="6"/>
  <c r="FS5" i="6"/>
  <c r="GG5" i="6"/>
  <c r="GA5" i="6"/>
  <c r="GO5" i="6"/>
  <c r="HM5" i="6" s="1"/>
  <c r="EW8" i="6" l="1"/>
  <c r="EX8" i="6" s="1"/>
  <c r="EW7" i="6"/>
  <c r="EX7" i="6" s="1"/>
  <c r="FM8" i="6"/>
  <c r="FN8" i="6" s="1"/>
  <c r="FM7" i="6"/>
  <c r="FN7" i="6" s="1"/>
  <c r="GA8" i="6"/>
  <c r="GB8" i="6" s="1"/>
  <c r="GA7" i="6"/>
  <c r="GB7" i="6" s="1"/>
  <c r="FY8" i="6"/>
  <c r="FZ8" i="6" s="1"/>
  <c r="FY7" i="6"/>
  <c r="FZ7" i="6" s="1"/>
  <c r="FS8" i="6"/>
  <c r="FT8" i="6" s="1"/>
  <c r="FS7" i="6"/>
  <c r="FT7" i="6" s="1"/>
  <c r="GI8" i="6"/>
  <c r="GJ8" i="6" s="1"/>
  <c r="GI7" i="6"/>
  <c r="GJ7" i="6" s="1"/>
  <c r="DZ8" i="6"/>
  <c r="EY8" i="6"/>
  <c r="EZ8" i="6" s="1"/>
  <c r="EY7" i="6"/>
  <c r="EZ7" i="6" s="1"/>
  <c r="FW5" i="6"/>
  <c r="FO8" i="6"/>
  <c r="FP8" i="6" s="1"/>
  <c r="FO7" i="6"/>
  <c r="FP7" i="6" s="1"/>
  <c r="GM5" i="6"/>
  <c r="GG8" i="6"/>
  <c r="GH8" i="6" s="1"/>
  <c r="GG7" i="6"/>
  <c r="GH7" i="6" s="1"/>
  <c r="FE8" i="6"/>
  <c r="FF8" i="6" s="1"/>
  <c r="FE7" i="6"/>
  <c r="FF7" i="6" s="1"/>
  <c r="FG8" i="6"/>
  <c r="FH8" i="6" s="1"/>
  <c r="FG7" i="6"/>
  <c r="FH7" i="6" s="1"/>
  <c r="GE5" i="6"/>
  <c r="BQ7" i="6"/>
  <c r="BR7" i="6" s="1"/>
  <c r="GY5" i="7"/>
  <c r="GU5" i="7"/>
  <c r="GO5" i="7"/>
  <c r="HM5" i="7" s="1"/>
  <c r="GS5" i="7"/>
  <c r="GW5" i="7"/>
  <c r="HI5" i="7"/>
  <c r="GQ5" i="7"/>
  <c r="HC5" i="7"/>
  <c r="HG5" i="7"/>
  <c r="HK5" i="7"/>
  <c r="HE5" i="7"/>
  <c r="HA5" i="7"/>
  <c r="GY5" i="6"/>
  <c r="GQ5" i="6"/>
  <c r="GW5" i="6"/>
  <c r="HG5" i="6"/>
  <c r="HE5" i="6"/>
  <c r="FU5" i="6"/>
  <c r="GK5" i="6"/>
  <c r="GC5" i="6"/>
  <c r="FW8" i="6" l="1"/>
  <c r="FX8" i="6" s="1"/>
  <c r="FW7" i="6"/>
  <c r="FX7" i="6" s="1"/>
  <c r="GU5" i="6"/>
  <c r="GK8" i="6"/>
  <c r="GL8" i="6" s="1"/>
  <c r="GK7" i="6"/>
  <c r="GL7" i="6" s="1"/>
  <c r="GE8" i="6"/>
  <c r="GF8" i="6" s="1"/>
  <c r="GE7" i="6"/>
  <c r="GF7" i="6" s="1"/>
  <c r="HC5" i="6"/>
  <c r="FU8" i="6"/>
  <c r="FU7" i="6"/>
  <c r="FV7" i="6" s="1"/>
  <c r="GC8" i="6"/>
  <c r="GD8" i="6" s="1"/>
  <c r="GC7" i="6"/>
  <c r="GD7" i="6" s="1"/>
  <c r="GM8" i="6"/>
  <c r="GN8" i="6" s="1"/>
  <c r="GM7" i="6"/>
  <c r="GN7" i="6" s="1"/>
  <c r="HK5" i="6"/>
  <c r="BS7" i="6"/>
  <c r="BT7" i="6" s="1"/>
  <c r="HA5" i="6"/>
  <c r="GS5" i="6"/>
  <c r="HI5" i="6"/>
  <c r="FV8" i="6" l="1"/>
  <c r="BW7" i="6"/>
  <c r="BX7" i="6" s="1"/>
  <c r="BU7" i="6"/>
  <c r="BV7" i="6" s="1"/>
  <c r="A3" i="5"/>
  <c r="B1" i="5"/>
  <c r="G7" i="6"/>
  <c r="H7" i="6" s="1"/>
  <c r="I7" i="6"/>
  <c r="J7" i="6" s="1"/>
  <c r="K7" i="6"/>
  <c r="L7" i="6" s="1"/>
  <c r="M7" i="6"/>
  <c r="N7" i="6" s="1"/>
  <c r="O7" i="6"/>
  <c r="P7" i="6" s="1"/>
  <c r="Q7" i="6"/>
  <c r="R7" i="6" s="1"/>
  <c r="S7" i="6"/>
  <c r="T7" i="6" s="1"/>
  <c r="U7" i="6"/>
  <c r="V7" i="6" s="1"/>
  <c r="W7" i="6"/>
  <c r="X7" i="6" s="1"/>
  <c r="Y7" i="6"/>
  <c r="Z7" i="6" s="1"/>
  <c r="AC7" i="6"/>
  <c r="AD7" i="6" s="1"/>
  <c r="AE7" i="6"/>
  <c r="AF7" i="6" s="1"/>
  <c r="AG7" i="6"/>
  <c r="AH7" i="6" s="1"/>
  <c r="AI7" i="6"/>
  <c r="AJ7" i="6" s="1"/>
  <c r="AK7" i="6"/>
  <c r="AL7" i="6" s="1"/>
  <c r="AM7" i="6"/>
  <c r="AN7" i="6" s="1"/>
  <c r="AO7" i="6"/>
  <c r="AP7" i="6" s="1"/>
  <c r="AQ7" i="6"/>
  <c r="AR7" i="6" s="1"/>
  <c r="AS7" i="6"/>
  <c r="AT7" i="6" s="1"/>
  <c r="AU7" i="6"/>
  <c r="AV7" i="6" s="1"/>
  <c r="M27" i="2"/>
  <c r="L27" i="2"/>
  <c r="K27" i="2"/>
  <c r="J27" i="2"/>
  <c r="I27" i="2"/>
  <c r="H27" i="2"/>
  <c r="G27" i="2"/>
  <c r="F27" i="2"/>
  <c r="E27" i="2"/>
  <c r="D27" i="2"/>
  <c r="M26" i="2"/>
  <c r="L26" i="2"/>
  <c r="K26" i="2"/>
  <c r="J26" i="2"/>
  <c r="I26" i="2"/>
  <c r="H26" i="2"/>
  <c r="G26" i="2"/>
  <c r="F26" i="2"/>
  <c r="E26" i="2"/>
  <c r="D26" i="2"/>
  <c r="M25" i="2"/>
  <c r="L25" i="2"/>
  <c r="K25" i="2"/>
  <c r="J25" i="2"/>
  <c r="I25" i="2"/>
  <c r="H25" i="2"/>
  <c r="G25" i="2"/>
  <c r="F25" i="2"/>
  <c r="E25" i="2"/>
  <c r="D25" i="2"/>
  <c r="M24" i="2"/>
  <c r="L24" i="2"/>
  <c r="K24" i="2"/>
  <c r="J24" i="2"/>
  <c r="I24" i="2"/>
  <c r="H24" i="2"/>
  <c r="G24" i="2"/>
  <c r="F24" i="2"/>
  <c r="E24" i="2"/>
  <c r="D24" i="2"/>
  <c r="M23" i="2"/>
  <c r="L23" i="2"/>
  <c r="K23" i="2"/>
  <c r="J23" i="2"/>
  <c r="I23" i="2"/>
  <c r="H23" i="2"/>
  <c r="G23" i="2"/>
  <c r="F23" i="2"/>
  <c r="E23" i="2"/>
  <c r="D23" i="2"/>
  <c r="M22" i="2"/>
  <c r="L22" i="2"/>
  <c r="K22" i="2"/>
  <c r="K36" i="2" s="1"/>
  <c r="J22" i="2"/>
  <c r="I22" i="2"/>
  <c r="H22" i="2"/>
  <c r="G22" i="2"/>
  <c r="G36" i="2" s="1"/>
  <c r="F22" i="2"/>
  <c r="E22" i="2"/>
  <c r="D22" i="2"/>
  <c r="M21" i="2"/>
  <c r="L21" i="2"/>
  <c r="K21" i="2"/>
  <c r="J21" i="2"/>
  <c r="I21" i="2"/>
  <c r="H21" i="2"/>
  <c r="G21" i="2"/>
  <c r="F21" i="2"/>
  <c r="E21" i="2"/>
  <c r="D21" i="2"/>
  <c r="M20" i="2"/>
  <c r="L20" i="2"/>
  <c r="K20" i="2"/>
  <c r="J20" i="2"/>
  <c r="I20" i="2"/>
  <c r="H20" i="2"/>
  <c r="G20" i="2"/>
  <c r="F20" i="2"/>
  <c r="E20" i="2"/>
  <c r="D20" i="2"/>
  <c r="M19" i="2"/>
  <c r="L19" i="2"/>
  <c r="K19" i="2"/>
  <c r="J19" i="2"/>
  <c r="I19" i="2"/>
  <c r="H19" i="2"/>
  <c r="G19" i="2"/>
  <c r="F19" i="2"/>
  <c r="E19" i="2"/>
  <c r="D19" i="2"/>
  <c r="M18" i="2"/>
  <c r="L18" i="2"/>
  <c r="K18" i="2"/>
  <c r="J18" i="2"/>
  <c r="I18" i="2"/>
  <c r="H18" i="2"/>
  <c r="G18" i="2"/>
  <c r="F18" i="2"/>
  <c r="E18" i="2"/>
  <c r="D18" i="2"/>
  <c r="M17" i="2"/>
  <c r="L17" i="2"/>
  <c r="K17" i="2"/>
  <c r="J17" i="2"/>
  <c r="I17" i="2"/>
  <c r="H17" i="2"/>
  <c r="G17" i="2"/>
  <c r="F17" i="2"/>
  <c r="E17" i="2"/>
  <c r="D17" i="2"/>
  <c r="M16" i="2"/>
  <c r="L16" i="2"/>
  <c r="K16" i="2"/>
  <c r="J16" i="2"/>
  <c r="I16" i="2"/>
  <c r="H16" i="2"/>
  <c r="G16" i="2"/>
  <c r="F16" i="2"/>
  <c r="E16" i="2"/>
  <c r="D16" i="2"/>
  <c r="M15" i="2"/>
  <c r="L15" i="2"/>
  <c r="K15" i="2"/>
  <c r="J15" i="2"/>
  <c r="I15" i="2"/>
  <c r="H15" i="2"/>
  <c r="G15" i="2"/>
  <c r="F15" i="2"/>
  <c r="E15" i="2"/>
  <c r="D15" i="2"/>
  <c r="M14" i="2"/>
  <c r="L14" i="2"/>
  <c r="K14" i="2"/>
  <c r="J14" i="2"/>
  <c r="I14" i="2"/>
  <c r="H14" i="2"/>
  <c r="G14" i="2"/>
  <c r="F14" i="2"/>
  <c r="E14" i="2"/>
  <c r="D14" i="2"/>
  <c r="M13" i="2"/>
  <c r="M44" i="2" s="1"/>
  <c r="GM1" i="17" s="1"/>
  <c r="L13" i="2"/>
  <c r="K13" i="2"/>
  <c r="J13" i="2"/>
  <c r="I13" i="2"/>
  <c r="I44" i="2" s="1"/>
  <c r="GE1" i="17" s="1"/>
  <c r="H13" i="2"/>
  <c r="G13" i="2"/>
  <c r="F13" i="2"/>
  <c r="E13" i="2"/>
  <c r="E44" i="2" s="1"/>
  <c r="FW1" i="17" s="1"/>
  <c r="D13" i="2"/>
  <c r="M12" i="2"/>
  <c r="L12" i="2"/>
  <c r="K12" i="2"/>
  <c r="K38" i="2" s="1"/>
  <c r="J12" i="2"/>
  <c r="I12" i="2"/>
  <c r="H12" i="2"/>
  <c r="G12" i="2"/>
  <c r="G38" i="2" s="1"/>
  <c r="F12" i="2"/>
  <c r="E12" i="2"/>
  <c r="D12" i="2"/>
  <c r="M11" i="2"/>
  <c r="L11" i="2"/>
  <c r="K11" i="2"/>
  <c r="J11" i="2"/>
  <c r="I11" i="2"/>
  <c r="H11" i="2"/>
  <c r="G11" i="2"/>
  <c r="F11" i="2"/>
  <c r="E11" i="2"/>
  <c r="D11" i="2"/>
  <c r="M10" i="2"/>
  <c r="L10" i="2"/>
  <c r="K10" i="2"/>
  <c r="J10" i="2"/>
  <c r="I10" i="2"/>
  <c r="H10" i="2"/>
  <c r="G10" i="2"/>
  <c r="F10" i="2"/>
  <c r="E10" i="2"/>
  <c r="D10" i="2"/>
  <c r="M9" i="2"/>
  <c r="L9" i="2"/>
  <c r="K9" i="2"/>
  <c r="J9" i="2"/>
  <c r="I9" i="2"/>
  <c r="H9" i="2"/>
  <c r="G9" i="2"/>
  <c r="F9" i="2"/>
  <c r="E9" i="2"/>
  <c r="D9" i="2"/>
  <c r="M8" i="2"/>
  <c r="L8" i="2"/>
  <c r="K8" i="2"/>
  <c r="J8" i="2"/>
  <c r="I8" i="2"/>
  <c r="H8" i="2"/>
  <c r="G8" i="2"/>
  <c r="F8" i="2"/>
  <c r="E8" i="2"/>
  <c r="D8" i="2"/>
  <c r="M7" i="2"/>
  <c r="L7" i="2"/>
  <c r="K7" i="2"/>
  <c r="J7" i="2"/>
  <c r="I7" i="2"/>
  <c r="H7" i="2"/>
  <c r="G7" i="2"/>
  <c r="F7" i="2"/>
  <c r="E7" i="2"/>
  <c r="D7" i="2"/>
  <c r="M6" i="2"/>
  <c r="L6" i="2"/>
  <c r="K6" i="2"/>
  <c r="J6" i="2"/>
  <c r="I6" i="2"/>
  <c r="H6" i="2"/>
  <c r="G6" i="2"/>
  <c r="F6" i="2"/>
  <c r="E6" i="2"/>
  <c r="D6" i="2"/>
  <c r="M5" i="2"/>
  <c r="L5" i="2"/>
  <c r="K5" i="2"/>
  <c r="J5" i="2"/>
  <c r="I5" i="2"/>
  <c r="H5" i="2"/>
  <c r="G5" i="2"/>
  <c r="F5" i="2"/>
  <c r="E5" i="2"/>
  <c r="D5" i="2"/>
  <c r="M4" i="2"/>
  <c r="L4" i="2"/>
  <c r="K4" i="2"/>
  <c r="J4" i="2"/>
  <c r="I4" i="2"/>
  <c r="H4" i="2"/>
  <c r="G4" i="2"/>
  <c r="F4" i="2"/>
  <c r="E4" i="2"/>
  <c r="D4" i="2"/>
  <c r="C27" i="2"/>
  <c r="C26" i="2"/>
  <c r="C25" i="2"/>
  <c r="C24" i="2"/>
  <c r="C23" i="2"/>
  <c r="C22" i="2"/>
  <c r="C21" i="2"/>
  <c r="C20" i="2"/>
  <c r="C19" i="2"/>
  <c r="C18" i="2"/>
  <c r="C17" i="2"/>
  <c r="C16" i="2"/>
  <c r="C15" i="2"/>
  <c r="C14" i="2"/>
  <c r="C13" i="2"/>
  <c r="C12" i="2"/>
  <c r="C11" i="2"/>
  <c r="C10" i="2"/>
  <c r="C9" i="2"/>
  <c r="C8" i="2"/>
  <c r="C7" i="2"/>
  <c r="C6" i="2"/>
  <c r="C5" i="2"/>
  <c r="C4" i="2"/>
  <c r="B27" i="2"/>
  <c r="B26" i="2"/>
  <c r="B25" i="2"/>
  <c r="B24" i="2"/>
  <c r="B23" i="2"/>
  <c r="B22" i="2"/>
  <c r="B21" i="2"/>
  <c r="B20" i="2"/>
  <c r="B19" i="2"/>
  <c r="B18" i="2"/>
  <c r="B17" i="2"/>
  <c r="B16" i="2"/>
  <c r="B15" i="2"/>
  <c r="B14" i="2"/>
  <c r="B13" i="2"/>
  <c r="B12" i="2"/>
  <c r="B11" i="2"/>
  <c r="B10" i="2"/>
  <c r="B9" i="2"/>
  <c r="B8" i="2"/>
  <c r="B7" i="2"/>
  <c r="B6" i="2"/>
  <c r="B5" i="2"/>
  <c r="B4" i="2"/>
  <c r="HO8" i="6"/>
  <c r="EE1" i="17" l="1"/>
  <c r="AM1" i="17"/>
  <c r="EM1" i="17"/>
  <c r="AU1" i="17"/>
  <c r="FW7" i="17"/>
  <c r="FW8" i="17"/>
  <c r="FW9" i="17"/>
  <c r="FW10" i="17"/>
  <c r="FW11" i="17"/>
  <c r="GE9" i="17"/>
  <c r="GE10" i="17"/>
  <c r="GE11" i="17"/>
  <c r="GE7" i="17"/>
  <c r="GE8" i="17"/>
  <c r="GM7" i="17"/>
  <c r="GM8" i="17"/>
  <c r="GM9" i="17"/>
  <c r="GM10" i="17"/>
  <c r="GM11" i="17"/>
  <c r="FC1" i="17"/>
  <c r="DG1" i="17"/>
  <c r="O1" i="17"/>
  <c r="FK1" i="17"/>
  <c r="DO1" i="17"/>
  <c r="W1" i="17"/>
  <c r="E7" i="6"/>
  <c r="H33" i="2"/>
  <c r="D38" i="2"/>
  <c r="AG1" i="7" s="1"/>
  <c r="H38" i="2"/>
  <c r="L38" i="2"/>
  <c r="F44" i="2"/>
  <c r="J44" i="2"/>
  <c r="GG1" i="17" s="1"/>
  <c r="D36" i="2"/>
  <c r="DA1" i="7" s="1"/>
  <c r="H36" i="2"/>
  <c r="L36" i="2"/>
  <c r="C38" i="2"/>
  <c r="DY1" i="7"/>
  <c r="B38" i="2"/>
  <c r="C40" i="2"/>
  <c r="BC1" i="17" s="1"/>
  <c r="C42" i="2"/>
  <c r="CA1" i="17" s="1"/>
  <c r="L42" i="2"/>
  <c r="CS1" i="17" s="1"/>
  <c r="L40" i="2"/>
  <c r="BU1" i="17" s="1"/>
  <c r="C44" i="2"/>
  <c r="FS1" i="17" s="1"/>
  <c r="E42" i="2"/>
  <c r="CE1" i="17" s="1"/>
  <c r="E40" i="2"/>
  <c r="BG1" i="17" s="1"/>
  <c r="I42" i="2"/>
  <c r="CM1" i="17" s="1"/>
  <c r="I40" i="2"/>
  <c r="BO1" i="17" s="1"/>
  <c r="M42" i="2"/>
  <c r="CU1" i="17" s="1"/>
  <c r="M40" i="2"/>
  <c r="BW1" i="17" s="1"/>
  <c r="E38" i="2"/>
  <c r="I38" i="2"/>
  <c r="M38" i="2"/>
  <c r="G44" i="2"/>
  <c r="GA1" i="17" s="1"/>
  <c r="K44" i="2"/>
  <c r="GI1" i="17" s="1"/>
  <c r="E36" i="2"/>
  <c r="I36" i="2"/>
  <c r="M36" i="2"/>
  <c r="H42" i="2"/>
  <c r="CK1" i="17" s="1"/>
  <c r="H40" i="2"/>
  <c r="BM1" i="17" s="1"/>
  <c r="C36" i="2"/>
  <c r="F42" i="2"/>
  <c r="CG1" i="17" s="1"/>
  <c r="F40" i="2"/>
  <c r="BI1" i="17" s="1"/>
  <c r="J42" i="2"/>
  <c r="CO1" i="17" s="1"/>
  <c r="J40" i="2"/>
  <c r="BQ1" i="17" s="1"/>
  <c r="F38" i="2"/>
  <c r="J38" i="2"/>
  <c r="D44" i="2"/>
  <c r="FU1" i="17" s="1"/>
  <c r="H44" i="2"/>
  <c r="GC1" i="17" s="1"/>
  <c r="L44" i="2"/>
  <c r="GK1" i="17" s="1"/>
  <c r="F36" i="2"/>
  <c r="J36" i="2"/>
  <c r="AE1" i="7"/>
  <c r="D42" i="2"/>
  <c r="CC1" i="17" s="1"/>
  <c r="D40" i="2"/>
  <c r="BE1" i="17" s="1"/>
  <c r="G40" i="2"/>
  <c r="BK1" i="17" s="1"/>
  <c r="G42" i="2"/>
  <c r="CI1" i="17" s="1"/>
  <c r="K40" i="2"/>
  <c r="BS1" i="17" s="1"/>
  <c r="K42" i="2"/>
  <c r="CQ1" i="17" s="1"/>
  <c r="EE1" i="7"/>
  <c r="AM1" i="7"/>
  <c r="EM1" i="7"/>
  <c r="AU1" i="7"/>
  <c r="FW1" i="7"/>
  <c r="GE1" i="7"/>
  <c r="GM1" i="7"/>
  <c r="FC1" i="7"/>
  <c r="DG1" i="7"/>
  <c r="O1" i="7"/>
  <c r="FK1" i="7"/>
  <c r="DO1" i="7"/>
  <c r="W1" i="7"/>
  <c r="B36" i="2"/>
  <c r="B44" i="2"/>
  <c r="FQ1" i="17" s="1"/>
  <c r="B42" i="2"/>
  <c r="BY1" i="17" s="1"/>
  <c r="B40" i="2"/>
  <c r="BA1" i="17" s="1"/>
  <c r="L33" i="2"/>
  <c r="K33" i="2"/>
  <c r="G30" i="2"/>
  <c r="G31" i="2" s="1"/>
  <c r="D33" i="2"/>
  <c r="E33" i="2"/>
  <c r="I33" i="2"/>
  <c r="M33" i="2"/>
  <c r="C30" i="2"/>
  <c r="C31" i="2" s="1"/>
  <c r="C33" i="2"/>
  <c r="H30" i="2"/>
  <c r="H31" i="2" s="1"/>
  <c r="J33" i="2"/>
  <c r="J30" i="2"/>
  <c r="J31" i="2" s="1"/>
  <c r="G33" i="2"/>
  <c r="D30" i="2"/>
  <c r="D31" i="2" s="1"/>
  <c r="L30" i="2"/>
  <c r="L31" i="2" s="1"/>
  <c r="F33" i="2"/>
  <c r="K30" i="2"/>
  <c r="K31" i="2" s="1"/>
  <c r="E30" i="2"/>
  <c r="E31" i="2" s="1"/>
  <c r="M30" i="2"/>
  <c r="M31" i="2" s="1"/>
  <c r="I30" i="2"/>
  <c r="I31" i="2" s="1"/>
  <c r="F30" i="2"/>
  <c r="F31" i="2" s="1"/>
  <c r="B33" i="2"/>
  <c r="B30" i="2"/>
  <c r="B31" i="2" s="1"/>
  <c r="B1" i="1"/>
  <c r="DA9" i="7" l="1"/>
  <c r="DA11" i="7"/>
  <c r="DA10" i="7"/>
  <c r="FQ9" i="17"/>
  <c r="FQ10" i="17"/>
  <c r="FQ11" i="17"/>
  <c r="FQ8" i="17"/>
  <c r="FQ7" i="17"/>
  <c r="EM10" i="7"/>
  <c r="EM9" i="7"/>
  <c r="EM11" i="7"/>
  <c r="EK1" i="17"/>
  <c r="AS1" i="17"/>
  <c r="CM9" i="17"/>
  <c r="CM10" i="17"/>
  <c r="CM11" i="17"/>
  <c r="CM7" i="17"/>
  <c r="CM8" i="17"/>
  <c r="DO7" i="17"/>
  <c r="DO9" i="17"/>
  <c r="DO10" i="17"/>
  <c r="DO11" i="17"/>
  <c r="DO8" i="17"/>
  <c r="FC9" i="17"/>
  <c r="FC7" i="17"/>
  <c r="FC10" i="17"/>
  <c r="FC11" i="17"/>
  <c r="FC8" i="17"/>
  <c r="AU9" i="17"/>
  <c r="AU7" i="17"/>
  <c r="AU10" i="17"/>
  <c r="AU11" i="17"/>
  <c r="AU8" i="17"/>
  <c r="CC7" i="17"/>
  <c r="CC9" i="17"/>
  <c r="CC10" i="17"/>
  <c r="CC11" i="17"/>
  <c r="CC8" i="17"/>
  <c r="BI9" i="17"/>
  <c r="BI10" i="17"/>
  <c r="BI11" i="17"/>
  <c r="BI8" i="17"/>
  <c r="BI7" i="17"/>
  <c r="EA1" i="17"/>
  <c r="AI1" i="17"/>
  <c r="ES1" i="17"/>
  <c r="CW1" i="17"/>
  <c r="E1" i="17"/>
  <c r="GE11" i="7"/>
  <c r="GE10" i="7"/>
  <c r="GE9" i="7"/>
  <c r="AM11" i="7"/>
  <c r="AM10" i="7"/>
  <c r="AM9" i="7"/>
  <c r="AE11" i="7"/>
  <c r="AE9" i="7"/>
  <c r="AE10" i="7"/>
  <c r="EC1" i="17"/>
  <c r="AK1" i="17"/>
  <c r="BW9" i="17"/>
  <c r="BW10" i="17"/>
  <c r="BW11" i="17"/>
  <c r="BW8" i="17"/>
  <c r="BW7" i="17"/>
  <c r="FK7" i="17"/>
  <c r="FK10" i="17"/>
  <c r="FK11" i="17"/>
  <c r="FK8" i="17"/>
  <c r="FK9" i="17"/>
  <c r="EM9" i="17"/>
  <c r="EM7" i="17"/>
  <c r="EM10" i="17"/>
  <c r="EM11" i="17"/>
  <c r="EM8" i="17"/>
  <c r="FK10" i="7"/>
  <c r="FK9" i="7"/>
  <c r="FK11" i="7"/>
  <c r="GM11" i="7"/>
  <c r="GM10" i="7"/>
  <c r="GM9" i="7"/>
  <c r="FA1" i="17"/>
  <c r="DE1" i="17"/>
  <c r="M1" i="17"/>
  <c r="CK9" i="17"/>
  <c r="CK10" i="17"/>
  <c r="CK11" i="17"/>
  <c r="CK8" i="17"/>
  <c r="CK7" i="17"/>
  <c r="GI9" i="17"/>
  <c r="GI10" i="17"/>
  <c r="GI11" i="17"/>
  <c r="GI8" i="17"/>
  <c r="GI7" i="17"/>
  <c r="BU9" i="17"/>
  <c r="BU10" i="17"/>
  <c r="BU11" i="17"/>
  <c r="BU8" i="17"/>
  <c r="BU7" i="17"/>
  <c r="DU1" i="17"/>
  <c r="AC1" i="17"/>
  <c r="DY11" i="7"/>
  <c r="DY10" i="7"/>
  <c r="DY9" i="7"/>
  <c r="I1" i="7"/>
  <c r="EW1" i="17"/>
  <c r="DA1" i="17"/>
  <c r="I1" i="17"/>
  <c r="EG1" i="7"/>
  <c r="EG1" i="17"/>
  <c r="AO1" i="17"/>
  <c r="O10" i="7"/>
  <c r="O9" i="7"/>
  <c r="O11" i="7"/>
  <c r="CI7" i="17"/>
  <c r="CI10" i="17"/>
  <c r="CI11" i="17"/>
  <c r="CI8" i="17"/>
  <c r="CI9" i="17"/>
  <c r="GK7" i="17"/>
  <c r="GK9" i="17"/>
  <c r="GK10" i="17"/>
  <c r="GK11" i="17"/>
  <c r="GK8" i="17"/>
  <c r="CG7" i="17"/>
  <c r="CG9" i="17"/>
  <c r="CG10" i="17"/>
  <c r="CG11" i="17"/>
  <c r="CG8" i="17"/>
  <c r="FO1" i="17"/>
  <c r="DS1" i="17"/>
  <c r="AA1" i="17"/>
  <c r="GA7" i="17"/>
  <c r="GA9" i="17"/>
  <c r="GA10" i="17"/>
  <c r="GA11" i="17"/>
  <c r="GA8" i="17"/>
  <c r="BG9" i="17"/>
  <c r="BG10" i="17"/>
  <c r="BG11" i="17"/>
  <c r="BG8" i="17"/>
  <c r="BG7" i="17"/>
  <c r="CS7" i="17"/>
  <c r="CS9" i="17"/>
  <c r="CS10" i="17"/>
  <c r="CS11" i="17"/>
  <c r="CS8" i="17"/>
  <c r="DW1" i="17"/>
  <c r="AE1" i="17"/>
  <c r="GG9" i="17"/>
  <c r="GG10" i="17"/>
  <c r="GG11" i="17"/>
  <c r="GG8" i="17"/>
  <c r="GG7" i="17"/>
  <c r="DY1" i="17"/>
  <c r="AG1" i="17"/>
  <c r="BA7" i="17"/>
  <c r="BA9" i="17"/>
  <c r="BA10" i="17"/>
  <c r="BA11" i="17"/>
  <c r="BA8" i="17"/>
  <c r="W9" i="7"/>
  <c r="W11" i="7"/>
  <c r="W10" i="7"/>
  <c r="DG11" i="7"/>
  <c r="DG10" i="7"/>
  <c r="DG9" i="7"/>
  <c r="FW11" i="7"/>
  <c r="FW10" i="7"/>
  <c r="FW9" i="7"/>
  <c r="EE9" i="7"/>
  <c r="EE11" i="7"/>
  <c r="EE10" i="7"/>
  <c r="BK9" i="17"/>
  <c r="BK7" i="17"/>
  <c r="BK10" i="17"/>
  <c r="BK11" i="17"/>
  <c r="BK8" i="17"/>
  <c r="DW1" i="7"/>
  <c r="GC9" i="17"/>
  <c r="GC10" i="17"/>
  <c r="GC11" i="17"/>
  <c r="GC8" i="17"/>
  <c r="GC7" i="17"/>
  <c r="BQ7" i="17"/>
  <c r="BQ9" i="17"/>
  <c r="BQ10" i="17"/>
  <c r="BQ11" i="17"/>
  <c r="BQ8" i="17"/>
  <c r="EU1" i="17"/>
  <c r="CY1" i="17"/>
  <c r="G1" i="17"/>
  <c r="FG1" i="17"/>
  <c r="DK1" i="17"/>
  <c r="S1" i="17"/>
  <c r="EQ1" i="17"/>
  <c r="AY1" i="17"/>
  <c r="CU7" i="17"/>
  <c r="CU8" i="17"/>
  <c r="CU9" i="17"/>
  <c r="CU10" i="17"/>
  <c r="CU11" i="17"/>
  <c r="CE7" i="17"/>
  <c r="CE9" i="17"/>
  <c r="CE10" i="17"/>
  <c r="CE11" i="17"/>
  <c r="CE8" i="17"/>
  <c r="CA9" i="17"/>
  <c r="CA7" i="17"/>
  <c r="CA10" i="17"/>
  <c r="CA11" i="17"/>
  <c r="CA8" i="17"/>
  <c r="GG1" i="7"/>
  <c r="FM1" i="7"/>
  <c r="FM1" i="17"/>
  <c r="DQ1" i="17"/>
  <c r="Y1" i="17"/>
  <c r="FY1" i="7"/>
  <c r="FY1" i="17"/>
  <c r="O7" i="17"/>
  <c r="O9" i="17"/>
  <c r="O10" i="17"/>
  <c r="O11" i="17"/>
  <c r="O8" i="17"/>
  <c r="AM7" i="17"/>
  <c r="AM10" i="17"/>
  <c r="AM11" i="17"/>
  <c r="AM8" i="17"/>
  <c r="AM9" i="17"/>
  <c r="BS7" i="17"/>
  <c r="BS10" i="17"/>
  <c r="BS11" i="17"/>
  <c r="BS8" i="17"/>
  <c r="BS9" i="17"/>
  <c r="BY9" i="17"/>
  <c r="BY10" i="17"/>
  <c r="BY11" i="17"/>
  <c r="BY8" i="17"/>
  <c r="BY7" i="17"/>
  <c r="DO10" i="7"/>
  <c r="DO9" i="7"/>
  <c r="DO11" i="7"/>
  <c r="FC10" i="7"/>
  <c r="FC9" i="7"/>
  <c r="FC11" i="7"/>
  <c r="AU11" i="7"/>
  <c r="AU10" i="7"/>
  <c r="AU9" i="7"/>
  <c r="CQ9" i="17"/>
  <c r="CQ7" i="17"/>
  <c r="CQ10" i="17"/>
  <c r="CQ11" i="17"/>
  <c r="CQ8" i="17"/>
  <c r="BE9" i="17"/>
  <c r="BE10" i="17"/>
  <c r="BE11" i="17"/>
  <c r="BE8" i="17"/>
  <c r="BE7" i="17"/>
  <c r="FI1" i="17"/>
  <c r="DM1" i="17"/>
  <c r="U1" i="17"/>
  <c r="FU7" i="17"/>
  <c r="FU9" i="17"/>
  <c r="FU10" i="17"/>
  <c r="FU11" i="17"/>
  <c r="FU8" i="17"/>
  <c r="CO9" i="17"/>
  <c r="CO10" i="17"/>
  <c r="CO11" i="17"/>
  <c r="CO8" i="17"/>
  <c r="CO7" i="17"/>
  <c r="BM7" i="17"/>
  <c r="BM9" i="17"/>
  <c r="BM10" i="17"/>
  <c r="BM11" i="17"/>
  <c r="BM8" i="17"/>
  <c r="EY1" i="17"/>
  <c r="DC1" i="17"/>
  <c r="K1" i="17"/>
  <c r="EI1" i="17"/>
  <c r="AQ1" i="17"/>
  <c r="BO7" i="17"/>
  <c r="BO9" i="17"/>
  <c r="BO10" i="17"/>
  <c r="BO11" i="17"/>
  <c r="BO8" i="17"/>
  <c r="FS9" i="17"/>
  <c r="FS10" i="17"/>
  <c r="FS11" i="17"/>
  <c r="FS8" i="17"/>
  <c r="FS7" i="17"/>
  <c r="BC7" i="17"/>
  <c r="BC9" i="17"/>
  <c r="BC10" i="17"/>
  <c r="BC11" i="17"/>
  <c r="BC8" i="17"/>
  <c r="AG11" i="7"/>
  <c r="AG9" i="7"/>
  <c r="AG10" i="7"/>
  <c r="FE1" i="7"/>
  <c r="FE1" i="17"/>
  <c r="DI1" i="17"/>
  <c r="Q1" i="17"/>
  <c r="EO1" i="7"/>
  <c r="EO1" i="17"/>
  <c r="AW1" i="17"/>
  <c r="W7" i="17"/>
  <c r="W9" i="17"/>
  <c r="W10" i="17"/>
  <c r="W11" i="17"/>
  <c r="W8" i="17"/>
  <c r="DG9" i="17"/>
  <c r="DG7" i="17"/>
  <c r="DG10" i="17"/>
  <c r="DG11" i="17"/>
  <c r="DG8" i="17"/>
  <c r="EE7" i="17"/>
  <c r="EE10" i="17"/>
  <c r="EE11" i="17"/>
  <c r="EE8" i="17"/>
  <c r="EE9" i="17"/>
  <c r="F7" i="6"/>
  <c r="AA7" i="6"/>
  <c r="W8" i="7"/>
  <c r="W7" i="7"/>
  <c r="DG8" i="7"/>
  <c r="DG7" i="7"/>
  <c r="FW8" i="7"/>
  <c r="FW7" i="7"/>
  <c r="EE8" i="7"/>
  <c r="EE7" i="7"/>
  <c r="DW8" i="7"/>
  <c r="DW7" i="7"/>
  <c r="DA8" i="7"/>
  <c r="DA7" i="7"/>
  <c r="DO8" i="7"/>
  <c r="DO7" i="7"/>
  <c r="FC8" i="7"/>
  <c r="FC7" i="7"/>
  <c r="AU8" i="7"/>
  <c r="AU7" i="7"/>
  <c r="GG8" i="7"/>
  <c r="GG7" i="7"/>
  <c r="FM8" i="7"/>
  <c r="FM7" i="7"/>
  <c r="FY8" i="7"/>
  <c r="FY7" i="7"/>
  <c r="FK8" i="7"/>
  <c r="FK7" i="7"/>
  <c r="GM8" i="7"/>
  <c r="GM7" i="7"/>
  <c r="EM8" i="7"/>
  <c r="EM7" i="7"/>
  <c r="AG8" i="7"/>
  <c r="AG7" i="7"/>
  <c r="FE8" i="7"/>
  <c r="FE7" i="7"/>
  <c r="EO8" i="7"/>
  <c r="EO7" i="7"/>
  <c r="O8" i="7"/>
  <c r="O7" i="7"/>
  <c r="GE8" i="7"/>
  <c r="GE7" i="7"/>
  <c r="AM7" i="7"/>
  <c r="AM8" i="7"/>
  <c r="AE7" i="7"/>
  <c r="AE8" i="7"/>
  <c r="Y1" i="7"/>
  <c r="DY8" i="7"/>
  <c r="DY7" i="7"/>
  <c r="I8" i="7"/>
  <c r="I7" i="7"/>
  <c r="EG8" i="7"/>
  <c r="EG7" i="7"/>
  <c r="AW1" i="7"/>
  <c r="DQ1" i="7"/>
  <c r="EW1" i="7"/>
  <c r="Q1" i="7"/>
  <c r="DI1" i="7"/>
  <c r="AO1" i="7"/>
  <c r="BA1" i="7"/>
  <c r="FU1" i="7"/>
  <c r="BM1" i="7"/>
  <c r="EI1" i="7"/>
  <c r="AQ1" i="7"/>
  <c r="FS1" i="7"/>
  <c r="BY1" i="7"/>
  <c r="BK1" i="7"/>
  <c r="FA1" i="7"/>
  <c r="DE1" i="7"/>
  <c r="M1" i="7"/>
  <c r="EK1" i="7"/>
  <c r="AS1" i="7"/>
  <c r="BI1" i="7"/>
  <c r="CK1" i="7"/>
  <c r="GI1" i="7"/>
  <c r="EA1" i="7"/>
  <c r="AI1" i="7"/>
  <c r="CM1" i="7"/>
  <c r="BU1" i="7"/>
  <c r="DU1" i="7"/>
  <c r="AC1" i="7"/>
  <c r="FQ1" i="7"/>
  <c r="CQ1" i="7"/>
  <c r="BE1" i="7"/>
  <c r="GK1" i="7"/>
  <c r="EC1" i="7"/>
  <c r="AK1" i="7"/>
  <c r="CG1" i="7"/>
  <c r="FO1" i="7"/>
  <c r="DS1" i="7"/>
  <c r="AA1" i="7"/>
  <c r="GA1" i="7"/>
  <c r="BW1" i="7"/>
  <c r="BG1" i="7"/>
  <c r="CS1" i="7"/>
  <c r="CI1" i="7"/>
  <c r="FI1" i="7"/>
  <c r="DM1" i="7"/>
  <c r="U1" i="7"/>
  <c r="CO1" i="7"/>
  <c r="EY1" i="7"/>
  <c r="DC1" i="7"/>
  <c r="K1" i="7"/>
  <c r="BO1" i="7"/>
  <c r="BC1" i="7"/>
  <c r="ES1" i="7"/>
  <c r="CW1" i="7"/>
  <c r="E1" i="7"/>
  <c r="BS1" i="7"/>
  <c r="CC1" i="7"/>
  <c r="GC1" i="7"/>
  <c r="BQ1" i="7"/>
  <c r="EU1" i="7"/>
  <c r="CY1" i="7"/>
  <c r="G1" i="7"/>
  <c r="FG1" i="7"/>
  <c r="DK1" i="7"/>
  <c r="S1" i="7"/>
  <c r="EQ1" i="7"/>
  <c r="AY1" i="7"/>
  <c r="CU1" i="7"/>
  <c r="CE1" i="7"/>
  <c r="CA1" i="7"/>
  <c r="Y10" i="7" l="1"/>
  <c r="Y9" i="7"/>
  <c r="Y11" i="7"/>
  <c r="EO7" i="17"/>
  <c r="EO9" i="17"/>
  <c r="EO10" i="17"/>
  <c r="EO11" i="17"/>
  <c r="EO8" i="17"/>
  <c r="FE7" i="17"/>
  <c r="FE9" i="17"/>
  <c r="FE10" i="17"/>
  <c r="FE11" i="17"/>
  <c r="FE8" i="17"/>
  <c r="AQ9" i="17"/>
  <c r="AQ10" i="17"/>
  <c r="AQ11" i="17"/>
  <c r="AQ8" i="17"/>
  <c r="AQ7" i="17"/>
  <c r="EY9" i="17"/>
  <c r="EY10" i="17"/>
  <c r="EY11" i="17"/>
  <c r="EY7" i="17"/>
  <c r="EY8" i="17"/>
  <c r="U7" i="17"/>
  <c r="U9" i="17"/>
  <c r="U10" i="17"/>
  <c r="U11" i="17"/>
  <c r="U8" i="17"/>
  <c r="Y9" i="17"/>
  <c r="Y10" i="17"/>
  <c r="Y11" i="17"/>
  <c r="Y8" i="17"/>
  <c r="Y7" i="17"/>
  <c r="GG11" i="7"/>
  <c r="GG10" i="7"/>
  <c r="GG9" i="7"/>
  <c r="AY7" i="17"/>
  <c r="AY9" i="17"/>
  <c r="AY10" i="17"/>
  <c r="AY11" i="17"/>
  <c r="AY8" i="17"/>
  <c r="FG7" i="17"/>
  <c r="FG8" i="17"/>
  <c r="FG9" i="17"/>
  <c r="FG10" i="17"/>
  <c r="FG11" i="17"/>
  <c r="AE9" i="17"/>
  <c r="AE7" i="17"/>
  <c r="AE10" i="17"/>
  <c r="AE11" i="17"/>
  <c r="AE8" i="17"/>
  <c r="EG11" i="7"/>
  <c r="EG10" i="7"/>
  <c r="EG9" i="7"/>
  <c r="I9" i="7"/>
  <c r="I11" i="7"/>
  <c r="I10" i="7"/>
  <c r="AC9" i="17"/>
  <c r="AC10" i="17"/>
  <c r="AC11" i="17"/>
  <c r="AC8" i="17"/>
  <c r="AC7" i="17"/>
  <c r="E7" i="17"/>
  <c r="E9" i="17"/>
  <c r="E10" i="17"/>
  <c r="E11" i="17"/>
  <c r="E8" i="17"/>
  <c r="EA7" i="17"/>
  <c r="EA8" i="17"/>
  <c r="EA9" i="17"/>
  <c r="EA10" i="17"/>
  <c r="EA11" i="17"/>
  <c r="EK9" i="17"/>
  <c r="EK10" i="17"/>
  <c r="EK11" i="17"/>
  <c r="EK8" i="17"/>
  <c r="EK7" i="17"/>
  <c r="CA9" i="7"/>
  <c r="CA11" i="7"/>
  <c r="CA10" i="7"/>
  <c r="EQ11" i="7"/>
  <c r="EQ10" i="7"/>
  <c r="EQ9" i="7"/>
  <c r="G10" i="7"/>
  <c r="G9" i="7"/>
  <c r="G11" i="7"/>
  <c r="GC9" i="7"/>
  <c r="GC11" i="7"/>
  <c r="GC10" i="7"/>
  <c r="CW10" i="7"/>
  <c r="CW9" i="7"/>
  <c r="CW11" i="7"/>
  <c r="K9" i="7"/>
  <c r="K11" i="7"/>
  <c r="K10" i="7"/>
  <c r="U9" i="7"/>
  <c r="U11" i="7"/>
  <c r="U10" i="7"/>
  <c r="CS11" i="7"/>
  <c r="CS10" i="7"/>
  <c r="CS9" i="7"/>
  <c r="AA10" i="7"/>
  <c r="AA9" i="7"/>
  <c r="AA11" i="7"/>
  <c r="AK11" i="7"/>
  <c r="AK10" i="7"/>
  <c r="AK9" i="7"/>
  <c r="CQ10" i="7"/>
  <c r="CQ9" i="7"/>
  <c r="CQ11" i="7"/>
  <c r="BU11" i="7"/>
  <c r="BU10" i="7"/>
  <c r="BU9" i="7"/>
  <c r="GI10" i="7"/>
  <c r="GI9" i="7"/>
  <c r="GI11" i="7"/>
  <c r="EK11" i="7"/>
  <c r="EK10" i="7"/>
  <c r="EK9" i="7"/>
  <c r="BK9" i="7"/>
  <c r="BK11" i="7"/>
  <c r="BK10" i="7"/>
  <c r="EI9" i="7"/>
  <c r="EI11" i="7"/>
  <c r="EI10" i="7"/>
  <c r="AO11" i="7"/>
  <c r="AO9" i="7"/>
  <c r="AO10" i="7"/>
  <c r="DQ11" i="7"/>
  <c r="DQ10" i="7"/>
  <c r="DQ9" i="7"/>
  <c r="CE9" i="7"/>
  <c r="CE11" i="7"/>
  <c r="CE10" i="7"/>
  <c r="S9" i="7"/>
  <c r="S11" i="7"/>
  <c r="S10" i="7"/>
  <c r="CY11" i="7"/>
  <c r="CY10" i="7"/>
  <c r="CY9" i="7"/>
  <c r="CC11" i="7"/>
  <c r="CC10" i="7"/>
  <c r="CC9" i="7"/>
  <c r="ES9" i="7"/>
  <c r="ES11" i="7"/>
  <c r="ES10" i="7"/>
  <c r="DC10" i="7"/>
  <c r="DC9" i="7"/>
  <c r="DC11" i="7"/>
  <c r="DM9" i="7"/>
  <c r="DM11" i="7"/>
  <c r="DM10" i="7"/>
  <c r="BG9" i="7"/>
  <c r="BG11" i="7"/>
  <c r="BG10" i="7"/>
  <c r="DS9" i="7"/>
  <c r="DS11" i="7"/>
  <c r="DS10" i="7"/>
  <c r="EC11" i="7"/>
  <c r="EC10" i="7"/>
  <c r="EC9" i="7"/>
  <c r="FQ11" i="7"/>
  <c r="FQ10" i="7"/>
  <c r="FQ9" i="7"/>
  <c r="CM10" i="7"/>
  <c r="CM9" i="7"/>
  <c r="CM11" i="7"/>
  <c r="CK11" i="7"/>
  <c r="CK10" i="7"/>
  <c r="CK9" i="7"/>
  <c r="M9" i="7"/>
  <c r="M11" i="7"/>
  <c r="M10" i="7"/>
  <c r="BY10" i="7"/>
  <c r="BY9" i="7"/>
  <c r="BY11" i="7"/>
  <c r="BM11" i="7"/>
  <c r="BM10" i="7"/>
  <c r="BM9" i="7"/>
  <c r="DI11" i="7"/>
  <c r="DI10" i="7"/>
  <c r="DI9" i="7"/>
  <c r="AW11" i="7"/>
  <c r="AW10" i="7"/>
  <c r="AW9" i="7"/>
  <c r="CU11" i="7"/>
  <c r="CU10" i="7"/>
  <c r="CU9" i="7"/>
  <c r="DK11" i="7"/>
  <c r="DK10" i="7"/>
  <c r="DK9" i="7"/>
  <c r="EU11" i="7"/>
  <c r="EU10" i="7"/>
  <c r="EU9" i="7"/>
  <c r="BS11" i="7"/>
  <c r="BS10" i="7"/>
  <c r="BS9" i="7"/>
  <c r="BC10" i="7"/>
  <c r="BC9" i="7"/>
  <c r="BC11" i="7"/>
  <c r="EY9" i="7"/>
  <c r="EY11" i="7"/>
  <c r="EY10" i="7"/>
  <c r="FI11" i="7"/>
  <c r="FI10" i="7"/>
  <c r="FI9" i="7"/>
  <c r="BW10" i="7"/>
  <c r="BW9" i="7"/>
  <c r="BW11" i="7"/>
  <c r="FO11" i="7"/>
  <c r="FO10" i="7"/>
  <c r="FO9" i="7"/>
  <c r="GK9" i="7"/>
  <c r="GK11" i="7"/>
  <c r="GK10" i="7"/>
  <c r="AC11" i="7"/>
  <c r="AC10" i="7"/>
  <c r="AC9" i="7"/>
  <c r="AI11" i="7"/>
  <c r="AI10" i="7"/>
  <c r="AI9" i="7"/>
  <c r="BI9" i="7"/>
  <c r="BI11" i="7"/>
  <c r="BI10" i="7"/>
  <c r="DE11" i="7"/>
  <c r="DE10" i="7"/>
  <c r="DE9" i="7"/>
  <c r="FS10" i="7"/>
  <c r="FS9" i="7"/>
  <c r="FS11" i="7"/>
  <c r="FU9" i="7"/>
  <c r="FU11" i="7"/>
  <c r="FU10" i="7"/>
  <c r="Q10" i="7"/>
  <c r="Q9" i="7"/>
  <c r="Q11" i="7"/>
  <c r="EO11" i="7"/>
  <c r="EO10" i="7"/>
  <c r="EO9" i="7"/>
  <c r="FE11" i="7"/>
  <c r="FE10" i="7"/>
  <c r="FE9" i="7"/>
  <c r="EI9" i="17"/>
  <c r="EI10" i="17"/>
  <c r="EI11" i="17"/>
  <c r="EI8" i="17"/>
  <c r="EI7" i="17"/>
  <c r="DM7" i="17"/>
  <c r="DM9" i="17"/>
  <c r="DM10" i="17"/>
  <c r="DM11" i="17"/>
  <c r="DM8" i="17"/>
  <c r="DQ9" i="17"/>
  <c r="DQ10" i="17"/>
  <c r="DQ11" i="17"/>
  <c r="DQ8" i="17"/>
  <c r="DQ7" i="17"/>
  <c r="EQ7" i="17"/>
  <c r="EQ9" i="17"/>
  <c r="EQ10" i="17"/>
  <c r="EQ11" i="17"/>
  <c r="EQ8" i="17"/>
  <c r="G7" i="17"/>
  <c r="G9" i="17"/>
  <c r="G10" i="17"/>
  <c r="G11" i="17"/>
  <c r="G8" i="17"/>
  <c r="AG7" i="17"/>
  <c r="AG9" i="17"/>
  <c r="AG10" i="17"/>
  <c r="AG11" i="17"/>
  <c r="AG8" i="17"/>
  <c r="DW9" i="17"/>
  <c r="DW7" i="17"/>
  <c r="DW10" i="17"/>
  <c r="DW11" i="17"/>
  <c r="DW8" i="17"/>
  <c r="AA9" i="17"/>
  <c r="AA10" i="17"/>
  <c r="AA11" i="17"/>
  <c r="AA7" i="17"/>
  <c r="AA8" i="17"/>
  <c r="I9" i="17"/>
  <c r="I10" i="17"/>
  <c r="I11" i="17"/>
  <c r="I8" i="17"/>
  <c r="I7" i="17"/>
  <c r="DU9" i="17"/>
  <c r="DU10" i="17"/>
  <c r="DU11" i="17"/>
  <c r="DU8" i="17"/>
  <c r="DU7" i="17"/>
  <c r="M9" i="17"/>
  <c r="M10" i="17"/>
  <c r="M11" i="17"/>
  <c r="M8" i="17"/>
  <c r="M7" i="17"/>
  <c r="AK7" i="17"/>
  <c r="AK9" i="17"/>
  <c r="AK10" i="17"/>
  <c r="AK11" i="17"/>
  <c r="AK8" i="17"/>
  <c r="CW7" i="17"/>
  <c r="CW9" i="17"/>
  <c r="CW10" i="17"/>
  <c r="CW11" i="17"/>
  <c r="CW8" i="17"/>
  <c r="AY11" i="7"/>
  <c r="AY9" i="7"/>
  <c r="AY10" i="7"/>
  <c r="FG9" i="7"/>
  <c r="FG11" i="7"/>
  <c r="FG10" i="7"/>
  <c r="BQ11" i="7"/>
  <c r="BQ10" i="7"/>
  <c r="BQ9" i="7"/>
  <c r="E10" i="7"/>
  <c r="E9" i="7"/>
  <c r="E11" i="7"/>
  <c r="BO11" i="7"/>
  <c r="BO10" i="7"/>
  <c r="BO9" i="7"/>
  <c r="CO11" i="7"/>
  <c r="CO10" i="7"/>
  <c r="CO9" i="7"/>
  <c r="CI9" i="7"/>
  <c r="CI11" i="7"/>
  <c r="CI10" i="7"/>
  <c r="GA10" i="7"/>
  <c r="GA9" i="7"/>
  <c r="GA11" i="7"/>
  <c r="CG11" i="7"/>
  <c r="CG10" i="7"/>
  <c r="CG9" i="7"/>
  <c r="BE10" i="7"/>
  <c r="BE9" i="7"/>
  <c r="BE11" i="7"/>
  <c r="DU10" i="7"/>
  <c r="DU9" i="7"/>
  <c r="DU11" i="7"/>
  <c r="EA10" i="7"/>
  <c r="EA9" i="7"/>
  <c r="EA11" i="7"/>
  <c r="AS11" i="7"/>
  <c r="AS9" i="7"/>
  <c r="AS10" i="7"/>
  <c r="FA11" i="7"/>
  <c r="FA10" i="7"/>
  <c r="FA9" i="7"/>
  <c r="AQ11" i="7"/>
  <c r="AQ9" i="7"/>
  <c r="AQ10" i="7"/>
  <c r="BA11" i="7"/>
  <c r="BA10" i="7"/>
  <c r="BA9" i="7"/>
  <c r="EW11" i="7"/>
  <c r="EW10" i="7"/>
  <c r="EW9" i="7"/>
  <c r="Q7" i="17"/>
  <c r="Q9" i="17"/>
  <c r="Q10" i="17"/>
  <c r="Q11" i="17"/>
  <c r="Q8" i="17"/>
  <c r="K9" i="17"/>
  <c r="K10" i="17"/>
  <c r="K11" i="17"/>
  <c r="K8" i="17"/>
  <c r="K7" i="17"/>
  <c r="FI7" i="17"/>
  <c r="FI9" i="17"/>
  <c r="FI10" i="17"/>
  <c r="FI11" i="17"/>
  <c r="FI8" i="17"/>
  <c r="FY7" i="17"/>
  <c r="FY9" i="17"/>
  <c r="FY10" i="17"/>
  <c r="FY11" i="17"/>
  <c r="FY8" i="17"/>
  <c r="FM9" i="17"/>
  <c r="FM10" i="17"/>
  <c r="FM11" i="17"/>
  <c r="FM8" i="17"/>
  <c r="FM7" i="17"/>
  <c r="S7" i="17"/>
  <c r="S9" i="17"/>
  <c r="S10" i="17"/>
  <c r="S11" i="17"/>
  <c r="S8" i="17"/>
  <c r="CY7" i="17"/>
  <c r="CY10" i="17"/>
  <c r="CY11" i="17"/>
  <c r="CY8" i="17"/>
  <c r="CY9" i="17"/>
  <c r="DW9" i="7"/>
  <c r="DW11" i="7"/>
  <c r="DW10" i="7"/>
  <c r="DY7" i="17"/>
  <c r="DY9" i="17"/>
  <c r="DY10" i="17"/>
  <c r="DY11" i="17"/>
  <c r="DY8" i="17"/>
  <c r="DS9" i="17"/>
  <c r="DS10" i="17"/>
  <c r="DS11" i="17"/>
  <c r="DS7" i="17"/>
  <c r="DS8" i="17"/>
  <c r="AO9" i="17"/>
  <c r="AO10" i="17"/>
  <c r="AO11" i="17"/>
  <c r="AO8" i="17"/>
  <c r="AO7" i="17"/>
  <c r="DA9" i="17"/>
  <c r="DA10" i="17"/>
  <c r="DA11" i="17"/>
  <c r="DA8" i="17"/>
  <c r="DA7" i="17"/>
  <c r="DE9" i="17"/>
  <c r="DE10" i="17"/>
  <c r="DE11" i="17"/>
  <c r="DE8" i="17"/>
  <c r="DE7" i="17"/>
  <c r="EC7" i="17"/>
  <c r="EC9" i="17"/>
  <c r="EC10" i="17"/>
  <c r="EC11" i="17"/>
  <c r="EC8" i="17"/>
  <c r="ES7" i="17"/>
  <c r="ES9" i="17"/>
  <c r="ES10" i="17"/>
  <c r="ES11" i="17"/>
  <c r="ES8" i="17"/>
  <c r="AW7" i="17"/>
  <c r="AW9" i="17"/>
  <c r="AW10" i="17"/>
  <c r="AW11" i="17"/>
  <c r="AW8" i="17"/>
  <c r="DI7" i="17"/>
  <c r="DI9" i="17"/>
  <c r="DI10" i="17"/>
  <c r="DI11" i="17"/>
  <c r="DI8" i="17"/>
  <c r="DC9" i="17"/>
  <c r="DC10" i="17"/>
  <c r="DC11" i="17"/>
  <c r="DC7" i="17"/>
  <c r="DC8" i="17"/>
  <c r="FY11" i="7"/>
  <c r="FY10" i="7"/>
  <c r="FY9" i="7"/>
  <c r="FM10" i="7"/>
  <c r="FM9" i="7"/>
  <c r="FM11" i="7"/>
  <c r="DK7" i="17"/>
  <c r="DK8" i="17"/>
  <c r="DK9" i="17"/>
  <c r="DK10" i="17"/>
  <c r="DK11" i="17"/>
  <c r="EU7" i="17"/>
  <c r="EU10" i="17"/>
  <c r="EU11" i="17"/>
  <c r="EU8" i="17"/>
  <c r="EU9" i="17"/>
  <c r="FO9" i="17"/>
  <c r="FO10" i="17"/>
  <c r="FO11" i="17"/>
  <c r="FO7" i="17"/>
  <c r="FO8" i="17"/>
  <c r="EG9" i="17"/>
  <c r="EG10" i="17"/>
  <c r="EG11" i="17"/>
  <c r="EG8" i="17"/>
  <c r="EG7" i="17"/>
  <c r="EW9" i="17"/>
  <c r="EW10" i="17"/>
  <c r="EW11" i="17"/>
  <c r="EW8" i="17"/>
  <c r="EW7" i="17"/>
  <c r="FA9" i="17"/>
  <c r="FA10" i="17"/>
  <c r="FA11" i="17"/>
  <c r="FA8" i="17"/>
  <c r="FA7" i="17"/>
  <c r="AI7" i="17"/>
  <c r="AI9" i="17"/>
  <c r="AI10" i="17"/>
  <c r="AI11" i="17"/>
  <c r="AI8" i="17"/>
  <c r="AS9" i="17"/>
  <c r="AS10" i="17"/>
  <c r="AS11" i="17"/>
  <c r="AS8" i="17"/>
  <c r="AS7" i="17"/>
  <c r="AB7" i="6"/>
  <c r="Y7" i="7"/>
  <c r="Y8" i="7"/>
  <c r="CE8" i="7"/>
  <c r="CE7" i="7"/>
  <c r="S7" i="7"/>
  <c r="S8" i="7"/>
  <c r="CY8" i="7"/>
  <c r="CY7" i="7"/>
  <c r="CC8" i="7"/>
  <c r="CC7" i="7"/>
  <c r="ES8" i="7"/>
  <c r="ES7" i="7"/>
  <c r="DC8" i="7"/>
  <c r="DC7" i="7"/>
  <c r="DM8" i="7"/>
  <c r="DM7" i="7"/>
  <c r="BG8" i="7"/>
  <c r="BG7" i="7"/>
  <c r="DS8" i="7"/>
  <c r="DS7" i="7"/>
  <c r="EC8" i="7"/>
  <c r="EC7" i="7"/>
  <c r="FQ8" i="7"/>
  <c r="FQ7" i="7"/>
  <c r="CM8" i="7"/>
  <c r="CM7" i="7"/>
  <c r="CK8" i="7"/>
  <c r="CK7" i="7"/>
  <c r="M7" i="7"/>
  <c r="M8" i="7"/>
  <c r="BY8" i="7"/>
  <c r="BY7" i="7"/>
  <c r="BM8" i="7"/>
  <c r="BM7" i="7"/>
  <c r="DI8" i="7"/>
  <c r="DI7" i="7"/>
  <c r="AW8" i="7"/>
  <c r="AW7" i="7"/>
  <c r="CU8" i="7"/>
  <c r="CU7" i="7"/>
  <c r="DK8" i="7"/>
  <c r="DK7" i="7"/>
  <c r="EU8" i="7"/>
  <c r="EU7" i="7"/>
  <c r="BS8" i="7"/>
  <c r="BS7" i="7"/>
  <c r="BC8" i="7"/>
  <c r="BC7" i="7"/>
  <c r="EY8" i="7"/>
  <c r="EY7" i="7"/>
  <c r="FI8" i="7"/>
  <c r="FI7" i="7"/>
  <c r="BW8" i="7"/>
  <c r="BW7" i="7"/>
  <c r="FO8" i="7"/>
  <c r="FO7" i="7"/>
  <c r="GK8" i="7"/>
  <c r="GK7" i="7"/>
  <c r="AC8" i="7"/>
  <c r="AC7" i="7"/>
  <c r="AI8" i="7"/>
  <c r="AI7" i="7"/>
  <c r="BI8" i="7"/>
  <c r="BI7" i="7"/>
  <c r="DE8" i="7"/>
  <c r="DE7" i="7"/>
  <c r="FS8" i="7"/>
  <c r="FS7" i="7"/>
  <c r="FU8" i="7"/>
  <c r="FU7" i="7"/>
  <c r="Q8" i="7"/>
  <c r="Q7" i="7"/>
  <c r="CA8" i="7"/>
  <c r="CA7" i="7"/>
  <c r="EQ8" i="7"/>
  <c r="EQ7" i="7"/>
  <c r="G7" i="7"/>
  <c r="G8" i="7"/>
  <c r="GC8" i="7"/>
  <c r="GC7" i="7"/>
  <c r="CW8" i="7"/>
  <c r="CW7" i="7"/>
  <c r="K8" i="7"/>
  <c r="K7" i="7"/>
  <c r="U8" i="7"/>
  <c r="U7" i="7"/>
  <c r="CS8" i="7"/>
  <c r="CS7" i="7"/>
  <c r="AA7" i="7"/>
  <c r="AA8" i="7"/>
  <c r="AK7" i="7"/>
  <c r="AK8" i="7"/>
  <c r="CQ8" i="7"/>
  <c r="CQ7" i="7"/>
  <c r="BU8" i="7"/>
  <c r="BU7" i="7"/>
  <c r="GI8" i="7"/>
  <c r="GI7" i="7"/>
  <c r="EK8" i="7"/>
  <c r="EK7" i="7"/>
  <c r="BK8" i="7"/>
  <c r="BK7" i="7"/>
  <c r="EI8" i="7"/>
  <c r="EI7" i="7"/>
  <c r="AO8" i="7"/>
  <c r="AO7" i="7"/>
  <c r="DQ8" i="7"/>
  <c r="DQ7" i="7"/>
  <c r="AY7" i="7"/>
  <c r="AY8" i="7"/>
  <c r="FG8" i="7"/>
  <c r="FG7" i="7"/>
  <c r="BQ8" i="7"/>
  <c r="BQ7" i="7"/>
  <c r="E7" i="7"/>
  <c r="E8" i="7"/>
  <c r="BO8" i="7"/>
  <c r="BO7" i="7"/>
  <c r="CO8" i="7"/>
  <c r="CO7" i="7"/>
  <c r="CI8" i="7"/>
  <c r="CI7" i="7"/>
  <c r="GA8" i="7"/>
  <c r="GA7" i="7"/>
  <c r="CG8" i="7"/>
  <c r="CG7" i="7"/>
  <c r="BE8" i="7"/>
  <c r="BE7" i="7"/>
  <c r="DU8" i="7"/>
  <c r="DU7" i="7"/>
  <c r="EA8" i="7"/>
  <c r="EA7" i="7"/>
  <c r="AS8" i="7"/>
  <c r="AS7" i="7"/>
  <c r="FA8" i="7"/>
  <c r="FA7" i="7"/>
  <c r="AQ8" i="7"/>
  <c r="AQ7" i="7"/>
  <c r="BA8" i="7"/>
  <c r="BA7" i="7"/>
  <c r="EW8" i="7"/>
  <c r="EW7" i="7"/>
  <c r="HO10" i="17"/>
  <c r="HO10" i="7"/>
  <c r="HO11" i="17"/>
  <c r="HO9" i="7"/>
  <c r="HO7" i="17"/>
  <c r="HO8" i="17"/>
  <c r="HO11" i="7"/>
  <c r="HO9" i="17"/>
  <c r="HO7" i="6"/>
  <c r="HO7" i="7"/>
  <c r="HO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Douglas Alexander Alves De Farias</author>
  </authors>
  <commentList>
    <comment ref="A42" authorId="0" shapeId="0" xr:uid="{AA82D5C8-A4A3-4D43-9D72-5CBD6A4ADAD7}">
      <text>
        <r>
          <rPr>
            <sz val="9"/>
            <color indexed="81"/>
            <rFont val="Segoe UI"/>
            <family val="2"/>
          </rPr>
          <t>ONS
Dias de domingos/feriados
Considera da 1ª a 9ª hora</t>
        </r>
      </text>
    </comment>
    <comment ref="A44" authorId="0" shapeId="0" xr:uid="{97730921-A828-4505-A652-1B055E348A52}">
      <text>
        <r>
          <rPr>
            <sz val="9"/>
            <color indexed="81"/>
            <rFont val="Segoe UI"/>
            <family val="2"/>
          </rPr>
          <t>ONS
Dias de domingos
Considera da 10ª a 17ª hora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Douglas Alexander Alves De Farias</author>
  </authors>
  <commentList>
    <comment ref="B1" authorId="0" shapeId="0" xr:uid="{45FD64F4-9062-4AAE-AD56-A947F28568BB}">
      <text>
        <r>
          <rPr>
            <b/>
            <sz val="9"/>
            <color indexed="81"/>
            <rFont val="Segoe UI"/>
            <family val="2"/>
          </rPr>
          <t>Relação</t>
        </r>
        <r>
          <rPr>
            <sz val="9"/>
            <color indexed="81"/>
            <rFont val="Segoe UI"/>
            <family val="2"/>
          </rPr>
          <t xml:space="preserve">
Na tabela entre com a relação PU da potência instalada do barramento em relação a potência instalada total da empresa.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Douglas Alexander Alves De Farias</author>
  </authors>
  <commentList>
    <comment ref="C1" authorId="0" shapeId="0" xr:uid="{20179B7C-901F-492C-91CD-3703AC6DC7D7}">
      <text>
        <r>
          <rPr>
            <b/>
            <sz val="9"/>
            <color indexed="81"/>
            <rFont val="Segoe UI"/>
            <family val="2"/>
          </rPr>
          <t>Horário da Condição de Carga</t>
        </r>
        <r>
          <rPr>
            <sz val="9"/>
            <color indexed="81"/>
            <rFont val="Segoe UI"/>
            <family val="2"/>
          </rPr>
          <t xml:space="preserve">
Considerar o horário da ocorrência da demanda global da empresa na curva de carga, já totalizada com os dados de MMGD. 
Procedimento:
1) Gerar a curva de carga sem MMGD, a ser aberta por barramento;
2) Avaliar se a curva de carga adicionando a curva de MMGD altera o horário da condição de carga, e caso altere, considerar esse horário para abertura da carga por barramento;
3) O horário avaliado em 2 deve ser considerado nessa tabela.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Douglas Alexander Alves De Farias</author>
  </authors>
  <commentList>
    <comment ref="A2" authorId="0" shapeId="0" xr:uid="{B60388B1-EF91-4E6C-A173-098078F2F9C2}">
      <text>
        <r>
          <rPr>
            <b/>
            <sz val="9"/>
            <color indexed="81"/>
            <rFont val="Segoe UI"/>
            <family val="2"/>
          </rPr>
          <t>Previsão da Potência Instalada por Barramento
O caso exibido na tabela ao lado é somente um exemplo, e considera 5 barramentos.
A planilha está automática com a utilização de fórmulas, e para cada barramento são preenchidas 672 informações (8 condições de carga, 12 mêses e 7 anos).
Havendo necessidade inclua tantas linhas quanto necessárias no final.</t>
        </r>
      </text>
    </comment>
    <comment ref="F3" authorId="0" shapeId="0" xr:uid="{36F73CBC-0BD4-4911-80DC-F428923048CA}">
      <text>
        <r>
          <rPr>
            <sz val="9"/>
            <color indexed="81"/>
            <rFont val="Segoe UI"/>
            <family val="2"/>
          </rPr>
          <t xml:space="preserve">Horário da Demanda: é o horário da demanda global da empresa para a condição de carga
</t>
        </r>
      </text>
    </comment>
    <comment ref="I3" authorId="0" shapeId="0" xr:uid="{E1818AE2-6AEA-4361-A87D-AFDEC3D34E96}">
      <text>
        <r>
          <rPr>
            <sz val="9"/>
            <color indexed="81"/>
            <rFont val="Segoe UI"/>
            <family val="2"/>
          </rPr>
          <t xml:space="preserve">Orientamos utilizar o fator de potência da barra (medição/previsão) para que a informação para a área de estudos esteja compatível ao que é medido.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Douglas Alexander Alves De Farias</author>
  </authors>
  <commentList>
    <comment ref="A42" authorId="0" shapeId="0" xr:uid="{80AAB076-7051-44C4-8F4D-87718232401A}">
      <text>
        <r>
          <rPr>
            <sz val="9"/>
            <color indexed="81"/>
            <rFont val="Segoe UI"/>
            <family val="2"/>
          </rPr>
          <t>ONS
Dias de domingos/feriados
Considera da 1ª a 9ª hora</t>
        </r>
      </text>
    </comment>
    <comment ref="A44" authorId="0" shapeId="0" xr:uid="{20D5611F-1C78-40C3-A551-9732510388D4}">
      <text>
        <r>
          <rPr>
            <sz val="9"/>
            <color indexed="81"/>
            <rFont val="Segoe UI"/>
            <family val="2"/>
          </rPr>
          <t>ONS
Dias de domingos
Considera da 10ª a 17ª hora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Douglas Alexander Alves De Farias</author>
  </authors>
  <commentList>
    <comment ref="A42" authorId="0" shapeId="0" xr:uid="{AB783B10-652F-44E2-AC5F-7D355E223DAB}">
      <text>
        <r>
          <rPr>
            <sz val="9"/>
            <color indexed="81"/>
            <rFont val="Segoe UI"/>
            <family val="2"/>
          </rPr>
          <t>ONS
Dias de domingos/feriados
Considera da 1ª a 9ª hora</t>
        </r>
      </text>
    </comment>
    <comment ref="A44" authorId="0" shapeId="0" xr:uid="{328FEDCB-AA0D-4E14-8A90-8C4C404B235C}">
      <text>
        <r>
          <rPr>
            <sz val="9"/>
            <color indexed="81"/>
            <rFont val="Segoe UI"/>
            <family val="2"/>
          </rPr>
          <t>ONS
Dias de domingos
Considera da 10ª a 17ª hora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Douglas Alexander Alves De Farias</author>
  </authors>
  <commentList>
    <comment ref="A42" authorId="0" shapeId="0" xr:uid="{6DAF70B2-6100-4F40-B762-481A1D53D669}">
      <text>
        <r>
          <rPr>
            <sz val="9"/>
            <color indexed="81"/>
            <rFont val="Segoe UI"/>
            <family val="2"/>
          </rPr>
          <t>ONS
Dias de domingos/feriados
Considera da 1ª a 9ª hora</t>
        </r>
      </text>
    </comment>
    <comment ref="A44" authorId="0" shapeId="0" xr:uid="{BB777846-1A7D-4118-822C-13F1BAF35C84}">
      <text>
        <r>
          <rPr>
            <sz val="9"/>
            <color indexed="81"/>
            <rFont val="Segoe UI"/>
            <family val="2"/>
          </rPr>
          <t>ONS
Dias de domingos
Considera da 10ª a 17ª hora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Douglas Alexander Alves De Farias</author>
  </authors>
  <commentList>
    <comment ref="A42" authorId="0" shapeId="0" xr:uid="{BF87D6C1-2D6A-447B-8D6D-CF027A344506}">
      <text>
        <r>
          <rPr>
            <sz val="9"/>
            <color indexed="81"/>
            <rFont val="Segoe UI"/>
            <family val="2"/>
          </rPr>
          <t>ONS
Dias de domingos/feriados
Considera da 1ª a 9ª hora</t>
        </r>
      </text>
    </comment>
    <comment ref="A44" authorId="0" shapeId="0" xr:uid="{64CA7264-937F-42F2-A2CE-F25997D6F7B6}">
      <text>
        <r>
          <rPr>
            <sz val="9"/>
            <color indexed="81"/>
            <rFont val="Segoe UI"/>
            <family val="2"/>
          </rPr>
          <t>ONS
Dias de domingos
Considera da 10ª a 17ª hora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Douglas Alexander Alves De Farias</author>
  </authors>
  <commentList>
    <comment ref="A42" authorId="0" shapeId="0" xr:uid="{B2C7960C-C3B2-44B6-9031-8DF0BF4C5CF8}">
      <text>
        <r>
          <rPr>
            <sz val="9"/>
            <color indexed="81"/>
            <rFont val="Segoe UI"/>
            <family val="2"/>
          </rPr>
          <t>ONS
Dias de domingos/feriados
Considera da 1ª a 9ª hora</t>
        </r>
      </text>
    </comment>
    <comment ref="A44" authorId="0" shapeId="0" xr:uid="{07A82FCA-204A-411A-B3DC-60B18543384E}">
      <text>
        <r>
          <rPr>
            <sz val="9"/>
            <color indexed="81"/>
            <rFont val="Segoe UI"/>
            <family val="2"/>
          </rPr>
          <t>ONS
Dias de domingos
Considera da 10ª a 17ª hora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Douglas Alexander Alves De Farias</author>
  </authors>
  <commentList>
    <comment ref="A42" authorId="0" shapeId="0" xr:uid="{4B2D3641-12E2-4CE6-A295-8F08FE505213}">
      <text>
        <r>
          <rPr>
            <sz val="9"/>
            <color indexed="81"/>
            <rFont val="Segoe UI"/>
            <family val="2"/>
          </rPr>
          <t>ONS
Dias de domingos/feriados
Considera da 1ª a 9ª hora</t>
        </r>
      </text>
    </comment>
    <comment ref="A44" authorId="0" shapeId="0" xr:uid="{DF6E4118-32FD-4FD2-9DB1-AEC416179494}">
      <text>
        <r>
          <rPr>
            <sz val="9"/>
            <color indexed="81"/>
            <rFont val="Segoe UI"/>
            <family val="2"/>
          </rPr>
          <t>ONS
Dias de domingos
Considera da 10ª a 17ª hora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Douglas Alexander Alves De Farias</author>
  </authors>
  <commentList>
    <comment ref="A42" authorId="0" shapeId="0" xr:uid="{9188A076-E519-41DE-B794-E165218E502C}">
      <text>
        <r>
          <rPr>
            <sz val="9"/>
            <color indexed="81"/>
            <rFont val="Segoe UI"/>
            <family val="2"/>
          </rPr>
          <t>ONS
Dias de domingos/feriados
Considera da 1ª a 9ª hora</t>
        </r>
      </text>
    </comment>
    <comment ref="A44" authorId="0" shapeId="0" xr:uid="{CFBB6F9F-0288-4921-9EF5-B534EC9FB7AF}">
      <text>
        <r>
          <rPr>
            <sz val="9"/>
            <color indexed="81"/>
            <rFont val="Segoe UI"/>
            <family val="2"/>
          </rPr>
          <t>ONS
Dias de domingos
Considera da 10ª a 17ª hora</t>
        </r>
      </text>
    </comment>
  </commentList>
</comments>
</file>

<file path=xl/sharedStrings.xml><?xml version="1.0" encoding="utf-8"?>
<sst xmlns="http://schemas.openxmlformats.org/spreadsheetml/2006/main" count="23538" uniqueCount="106">
  <si>
    <t>XXXXX</t>
  </si>
  <si>
    <t>Horas</t>
  </si>
  <si>
    <t>Máxima</t>
  </si>
  <si>
    <t>HORA</t>
  </si>
  <si>
    <t>AGENTE:</t>
  </si>
  <si>
    <t>JAN</t>
  </si>
  <si>
    <t>FEV</t>
  </si>
  <si>
    <t>MAR</t>
  </si>
  <si>
    <t>ABR</t>
  </si>
  <si>
    <t>MAI</t>
  </si>
  <si>
    <t>JUN</t>
  </si>
  <si>
    <t>JUL</t>
  </si>
  <si>
    <t>AGO</t>
  </si>
  <si>
    <t>SET</t>
  </si>
  <si>
    <t>OUT</t>
  </si>
  <si>
    <t>NOV</t>
  </si>
  <si>
    <t>DEZ</t>
  </si>
  <si>
    <t>Cond. PES</t>
  </si>
  <si>
    <t>Cond. MED</t>
  </si>
  <si>
    <t>Cond. LEV</t>
  </si>
  <si>
    <t>Cond. MIN</t>
  </si>
  <si>
    <t>Cond. MED DOM</t>
  </si>
  <si>
    <t>VALORES MÉDIOS POR CONDIÇÃO DE CARGA (PU)</t>
  </si>
  <si>
    <t>Média Mês</t>
  </si>
  <si>
    <t>CURVAS TÍPICA (PU) - RELAÇÃO ENTRE POTÊNCIA INSTALADA E RADIAÇÃO SOLAR</t>
  </si>
  <si>
    <t>UF:</t>
  </si>
  <si>
    <t>UF</t>
  </si>
  <si>
    <t>Meses</t>
  </si>
  <si>
    <t>Hora</t>
  </si>
  <si>
    <t>Fator</t>
  </si>
  <si>
    <t>AC</t>
  </si>
  <si>
    <t>DF</t>
  </si>
  <si>
    <t>ES</t>
  </si>
  <si>
    <t>GO</t>
  </si>
  <si>
    <t>MT</t>
  </si>
  <si>
    <t>MS</t>
  </si>
  <si>
    <t>MG</t>
  </si>
  <si>
    <t>RJ</t>
  </si>
  <si>
    <t>RO</t>
  </si>
  <si>
    <t>SP</t>
  </si>
  <si>
    <t>AP</t>
  </si>
  <si>
    <t>AM</t>
  </si>
  <si>
    <t>MA</t>
  </si>
  <si>
    <t>PA</t>
  </si>
  <si>
    <t>TO</t>
  </si>
  <si>
    <t>AL</t>
  </si>
  <si>
    <t>BA</t>
  </si>
  <si>
    <t>CE</t>
  </si>
  <si>
    <t>PB</t>
  </si>
  <si>
    <t>PE</t>
  </si>
  <si>
    <t>PI</t>
  </si>
  <si>
    <t>RN</t>
  </si>
  <si>
    <t>SE</t>
  </si>
  <si>
    <t>PR</t>
  </si>
  <si>
    <t>RS</t>
  </si>
  <si>
    <t>SC</t>
  </si>
  <si>
    <t>POTENCIA INSTALADA</t>
  </si>
  <si>
    <t>Por Barra ou Global?</t>
  </si>
  <si>
    <t>Tipo de Informação</t>
  </si>
  <si>
    <t>Barra</t>
  </si>
  <si>
    <t>Global</t>
  </si>
  <si>
    <t>Mês/Ano</t>
  </si>
  <si>
    <t>MW Previsto</t>
  </si>
  <si>
    <t>Total</t>
  </si>
  <si>
    <t>Horário da Demanda</t>
  </si>
  <si>
    <t>Condição de Carga</t>
  </si>
  <si>
    <t>PESADA DIA ÚTIL</t>
  </si>
  <si>
    <t>MÉDIA DIA ÚTIL</t>
  </si>
  <si>
    <t>LEVE DIA ÚTIL*</t>
  </si>
  <si>
    <t>MÍNIMA DOMINGO/FERIADO</t>
  </si>
  <si>
    <t>PESADA SÁBADO</t>
  </si>
  <si>
    <t>MÉDIA SÁBADO</t>
  </si>
  <si>
    <t>PESADA DOMINGO</t>
  </si>
  <si>
    <t>MÉDIA DOMINGO</t>
  </si>
  <si>
    <t>Condições de Carga</t>
  </si>
  <si>
    <t>Potencia Instalada Prevista(MW)</t>
  </si>
  <si>
    <t>Potência (MW)</t>
  </si>
  <si>
    <t xml:space="preserve"> </t>
  </si>
  <si>
    <t>BARRAMENTO</t>
  </si>
  <si>
    <t>PARTIÇÃO</t>
  </si>
  <si>
    <t>MÁXIMA NÃO COINCIDENTE</t>
  </si>
  <si>
    <t>MÉDIA DIA ÚTIL 23H</t>
  </si>
  <si>
    <t>Linha sem dados</t>
  </si>
  <si>
    <t>AGRUPAMENTOS</t>
  </si>
  <si>
    <t>Nº</t>
  </si>
  <si>
    <t>NOME</t>
  </si>
  <si>
    <t>G/P</t>
  </si>
  <si>
    <t>MW</t>
  </si>
  <si>
    <t>Mvar</t>
  </si>
  <si>
    <t>ANO</t>
  </si>
  <si>
    <t>XPTO---XX138</t>
  </si>
  <si>
    <t>XPTO-XXXX138</t>
  </si>
  <si>
    <t>Carga GD</t>
  </si>
  <si>
    <t>FP da Barra</t>
  </si>
  <si>
    <t>Nº Barra</t>
  </si>
  <si>
    <t>GD</t>
  </si>
  <si>
    <t>G2</t>
  </si>
  <si>
    <t>XPTO-XXXXXXX</t>
  </si>
  <si>
    <t>XXXXXXX GD</t>
  </si>
  <si>
    <t>2022</t>
  </si>
  <si>
    <t>Previsão de Evolução da Potência Instalada por Barramento (MW)</t>
  </si>
  <si>
    <t/>
  </si>
  <si>
    <t>Previsão de Evolução da Potência Instalada Total do Agente (MW)</t>
  </si>
  <si>
    <t>PU_PI</t>
  </si>
  <si>
    <t>2023</t>
  </si>
  <si>
    <t>Mês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</si>
</sst>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000"/>
    <numFmt numFmtId="165" formatCode="0.000"/>
    <numFmt numFmtId="166" formatCode="0.0"/>
    <numFmt numFmtId="167" formatCode="mmm"/>
    <numFmt numFmtId="178" formatCode="_-* #,##0.00_-;\-* #,##0.00_-;_-* &quot;-&quot;??_-;_-@_-"/>
  </numFmts>
  <fonts count="16" x14ac:knownFonts="1">
    <font>
      <sz val="11"/>
      <color theme="1"/>
      <name val="Calibri"/>
      <family val="2"/>
      <scheme val="minor"/>
    </font>
    <font>
      <b/>
      <sz val="12"/>
      <color theme="1"/>
      <name val="Calibri"/>
      <family val="2"/>
      <scheme val="minor"/>
    </font>
    <font>
      <sz val="12"/>
      <color theme="1"/>
      <name val="Calibri"/>
      <family val="2"/>
      <scheme val="minor"/>
    </font>
    <font>
      <sz val="10"/>
      <name val="Arial"/>
      <family val="2"/>
    </font>
    <font>
      <b/>
      <sz val="11"/>
      <name val="Arial"/>
      <family val="2"/>
    </font>
    <font>
      <b/>
      <sz val="10"/>
      <name val="Arial"/>
      <family val="2"/>
    </font>
    <font>
      <sz val="9"/>
      <color indexed="81"/>
      <name val="Segoe UI"/>
      <family val="2"/>
    </font>
    <font>
      <sz val="11"/>
      <color theme="1"/>
      <name val="Calibri"/>
      <family val="2"/>
      <scheme val="minor"/>
    </font>
    <font>
      <b/>
      <sz val="11"/>
      <color theme="1"/>
      <name val="Calibri"/>
      <family val="2"/>
      <scheme val="minor"/>
    </font>
    <font>
      <b/>
      <sz val="11"/>
      <color theme="1"/>
      <name val="Arial"/>
      <family val="2"/>
    </font>
    <font>
      <b/>
      <sz val="10"/>
      <color theme="1"/>
      <name val="Arial"/>
      <family val="2"/>
    </font>
    <font>
      <sz val="10"/>
      <color theme="1"/>
      <name val="Calibri"/>
      <family val="2"/>
      <scheme val="minor"/>
    </font>
    <font>
      <sz val="10"/>
      <color theme="0"/>
      <name val="Arial"/>
      <family val="2"/>
    </font>
    <font>
      <b/>
      <sz val="12"/>
      <name val="Arial"/>
      <family val="2"/>
    </font>
    <font>
      <b/>
      <sz val="9"/>
      <color indexed="81"/>
      <name val="Segoe UI"/>
      <family val="2"/>
    </font>
    <font>
      <sz val="8"/>
      <name val="Calibri"/>
      <family val="2"/>
      <scheme val="minor"/>
    </font>
  </fonts>
  <fills count="17">
    <fill>
      <patternFill patternType="none"/>
    </fill>
    <fill>
      <patternFill patternType="gray125"/>
    </fill>
    <fill>
      <patternFill patternType="solid">
        <fgColor indexed="50"/>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0.34998626667073579"/>
        <bgColor indexed="64"/>
      </patternFill>
    </fill>
    <fill>
      <patternFill patternType="solid">
        <fgColor rgb="FF75933C"/>
        <bgColor indexed="64"/>
      </patternFill>
    </fill>
    <fill>
      <patternFill patternType="solid">
        <fgColor rgb="FF33CCCC"/>
        <bgColor indexed="64"/>
      </patternFill>
    </fill>
    <fill>
      <patternFill patternType="solid">
        <fgColor rgb="FFFFCC99"/>
        <bgColor indexed="64"/>
      </patternFill>
    </fill>
    <fill>
      <patternFill patternType="solid">
        <fgColor rgb="FFFFFFCC"/>
        <bgColor indexed="64"/>
      </patternFill>
    </fill>
    <fill>
      <patternFill patternType="solid">
        <fgColor rgb="FFFF9900"/>
        <bgColor indexed="64"/>
      </patternFill>
    </fill>
    <fill>
      <patternFill patternType="solid">
        <fgColor rgb="FF00CCFF"/>
        <bgColor indexed="64"/>
      </patternFill>
    </fill>
    <fill>
      <patternFill patternType="solid">
        <fgColor rgb="FFFFCC00"/>
        <bgColor indexed="64"/>
      </patternFill>
    </fill>
    <fill>
      <patternFill patternType="solid">
        <fgColor rgb="FFFFFF00"/>
        <bgColor indexed="64"/>
      </patternFill>
    </fill>
    <fill>
      <patternFill patternType="solid">
        <fgColor theme="0"/>
        <bgColor indexed="64"/>
      </patternFill>
    </fill>
    <fill>
      <patternFill patternType="solid">
        <fgColor rgb="FF0070C0"/>
        <bgColor indexed="64"/>
      </patternFill>
    </fill>
  </fills>
  <borders count="79">
    <border>
      <left/>
      <right/>
      <top/>
      <bottom/>
      <diagonal/>
    </border>
    <border>
      <left style="thick">
        <color indexed="64"/>
      </left>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top style="thick">
        <color auto="1"/>
      </top>
      <bottom style="thick">
        <color auto="1"/>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ck">
        <color indexed="64"/>
      </right>
      <top/>
      <bottom style="medium">
        <color indexed="64"/>
      </bottom>
      <diagonal/>
    </border>
    <border>
      <left/>
      <right style="thick">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right style="thick">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double">
        <color indexed="64"/>
      </left>
      <right/>
      <top style="thick">
        <color indexed="64"/>
      </top>
      <bottom style="thin">
        <color indexed="64"/>
      </bottom>
      <diagonal/>
    </border>
    <border>
      <left style="double">
        <color indexed="64"/>
      </left>
      <right style="thick">
        <color indexed="64"/>
      </right>
      <top style="thick">
        <color indexed="64"/>
      </top>
      <bottom style="thin">
        <color indexed="64"/>
      </bottom>
      <diagonal/>
    </border>
    <border>
      <left style="thick">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double">
        <color indexed="64"/>
      </left>
      <right style="thick">
        <color indexed="64"/>
      </right>
      <top/>
      <bottom style="thin">
        <color indexed="64"/>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s>
  <cellStyleXfs count="14">
    <xf numFmtId="0" fontId="0" fillId="0" borderId="0"/>
    <xf numFmtId="0" fontId="3" fillId="0" borderId="0">
      <alignment vertical="center"/>
    </xf>
    <xf numFmtId="0" fontId="7" fillId="0" borderId="0"/>
    <xf numFmtId="0" fontId="3" fillId="0" borderId="0">
      <alignment vertical="center"/>
    </xf>
    <xf numFmtId="0" fontId="3" fillId="0" borderId="0">
      <alignment vertical="center"/>
    </xf>
    <xf numFmtId="0" fontId="7" fillId="0" borderId="0"/>
    <xf numFmtId="178" fontId="7" fillId="0" borderId="0" applyFont="0" applyFill="0" applyBorder="0" applyAlignment="0" applyProtection="0"/>
    <xf numFmtId="43" fontId="3" fillId="0" borderId="0" applyFont="0" applyFill="0" applyBorder="0" applyAlignment="0" applyProtection="0"/>
    <xf numFmtId="0" fontId="7" fillId="0" borderId="0"/>
    <xf numFmtId="0" fontId="7" fillId="0" borderId="0"/>
    <xf numFmtId="0" fontId="3" fillId="0" borderId="0">
      <alignment vertical="center"/>
    </xf>
    <xf numFmtId="43" fontId="3" fillId="0" borderId="0" applyFont="0" applyFill="0" applyBorder="0" applyAlignment="0" applyProtection="0"/>
    <xf numFmtId="0" fontId="3" fillId="0" borderId="0">
      <alignment vertical="center"/>
    </xf>
    <xf numFmtId="0" fontId="3" fillId="0" borderId="0">
      <alignment vertical="center"/>
    </xf>
  </cellStyleXfs>
  <cellXfs count="340">
    <xf numFmtId="0" fontId="0" fillId="0" borderId="0" xfId="0"/>
    <xf numFmtId="0" fontId="1" fillId="0" borderId="0" xfId="0" applyFont="1"/>
    <xf numFmtId="0" fontId="2" fillId="0" borderId="0" xfId="0" applyFont="1"/>
    <xf numFmtId="0" fontId="4" fillId="0" borderId="0" xfId="1" applyFont="1" applyAlignment="1"/>
    <xf numFmtId="0" fontId="5" fillId="0" borderId="0" xfId="1" applyFont="1" applyAlignment="1">
      <alignment horizontal="left"/>
    </xf>
    <xf numFmtId="0" fontId="3" fillId="0" borderId="0" xfId="1" applyAlignment="1"/>
    <xf numFmtId="0" fontId="3" fillId="0" borderId="0" xfId="1" applyAlignment="1">
      <alignment horizontal="left"/>
    </xf>
    <xf numFmtId="49" fontId="5" fillId="2" borderId="1" xfId="1" applyNumberFormat="1" applyFont="1" applyFill="1" applyBorder="1" applyAlignment="1">
      <alignment horizontal="center"/>
    </xf>
    <xf numFmtId="49" fontId="5" fillId="2" borderId="5" xfId="1" applyNumberFormat="1" applyFont="1" applyFill="1" applyBorder="1" applyAlignment="1">
      <alignment horizontal="center"/>
    </xf>
    <xf numFmtId="0" fontId="5" fillId="0" borderId="6" xfId="1" applyFont="1" applyBorder="1" applyAlignment="1">
      <alignment horizontal="center"/>
    </xf>
    <xf numFmtId="0" fontId="5" fillId="0" borderId="10" xfId="1" applyFont="1" applyBorder="1" applyAlignment="1">
      <alignment horizontal="center"/>
    </xf>
    <xf numFmtId="0" fontId="5" fillId="0" borderId="11" xfId="1" applyFont="1" applyBorder="1" applyAlignment="1">
      <alignment horizontal="center"/>
    </xf>
    <xf numFmtId="0" fontId="5" fillId="0" borderId="15" xfId="1" applyFont="1" applyBorder="1" applyAlignment="1">
      <alignment horizontal="center"/>
    </xf>
    <xf numFmtId="0" fontId="5" fillId="0" borderId="17" xfId="1" applyFont="1" applyBorder="1" applyAlignment="1">
      <alignment horizontal="center"/>
    </xf>
    <xf numFmtId="0" fontId="5" fillId="0" borderId="21" xfId="1" applyFont="1" applyBorder="1" applyAlignment="1">
      <alignment horizontal="center"/>
    </xf>
    <xf numFmtId="0" fontId="5" fillId="0" borderId="0" xfId="1" applyFont="1" applyAlignment="1">
      <alignment horizontal="center"/>
    </xf>
    <xf numFmtId="164" fontId="3" fillId="0" borderId="0" xfId="1" applyNumberFormat="1" applyAlignment="1"/>
    <xf numFmtId="0" fontId="5" fillId="0" borderId="0" xfId="1" applyFont="1" applyAlignment="1">
      <alignment horizontal="left" vertical="center"/>
    </xf>
    <xf numFmtId="17" fontId="5" fillId="3" borderId="2" xfId="1" applyNumberFormat="1" applyFont="1" applyFill="1" applyBorder="1" applyAlignment="1">
      <alignment horizontal="center" vertical="center"/>
    </xf>
    <xf numFmtId="17" fontId="5" fillId="3" borderId="3" xfId="1" applyNumberFormat="1" applyFont="1" applyFill="1" applyBorder="1" applyAlignment="1">
      <alignment horizontal="center" vertical="center"/>
    </xf>
    <xf numFmtId="17" fontId="5" fillId="4" borderId="3" xfId="1" applyNumberFormat="1" applyFont="1" applyFill="1" applyBorder="1" applyAlignment="1">
      <alignment horizontal="center" vertical="center"/>
    </xf>
    <xf numFmtId="17" fontId="5" fillId="5" borderId="3" xfId="1" applyNumberFormat="1" applyFont="1" applyFill="1" applyBorder="1" applyAlignment="1">
      <alignment horizontal="center" vertical="center"/>
    </xf>
    <xf numFmtId="17" fontId="5" fillId="5" borderId="4" xfId="1" applyNumberFormat="1" applyFont="1" applyFill="1" applyBorder="1" applyAlignment="1">
      <alignment horizontal="center" vertical="center"/>
    </xf>
    <xf numFmtId="0" fontId="3" fillId="0" borderId="0" xfId="1" applyFont="1" applyAlignment="1">
      <alignment horizontal="left" vertical="center"/>
    </xf>
    <xf numFmtId="164" fontId="0" fillId="0" borderId="0" xfId="0" applyNumberFormat="1"/>
    <xf numFmtId="0" fontId="5" fillId="0" borderId="0" xfId="1" applyFont="1" applyBorder="1" applyAlignment="1">
      <alignment horizontal="center"/>
    </xf>
    <xf numFmtId="165" fontId="3" fillId="0" borderId="0" xfId="1" applyNumberFormat="1" applyBorder="1" applyAlignment="1">
      <alignment horizontal="right"/>
    </xf>
    <xf numFmtId="1" fontId="3" fillId="0" borderId="0" xfId="1" applyNumberFormat="1" applyAlignment="1"/>
    <xf numFmtId="165" fontId="0" fillId="0" borderId="0" xfId="0" applyNumberFormat="1"/>
    <xf numFmtId="0" fontId="0" fillId="0" borderId="23" xfId="0" applyBorder="1" applyAlignment="1">
      <alignment horizontal="center" vertical="center"/>
    </xf>
    <xf numFmtId="17" fontId="0" fillId="0" borderId="24" xfId="0" applyNumberFormat="1" applyBorder="1" applyAlignment="1">
      <alignment horizontal="center" vertical="center"/>
    </xf>
    <xf numFmtId="166" fontId="0" fillId="6" borderId="25" xfId="0" applyNumberFormat="1" applyFill="1" applyBorder="1"/>
    <xf numFmtId="0" fontId="0" fillId="0" borderId="16" xfId="0" applyBorder="1" applyAlignment="1">
      <alignment horizontal="center" vertical="center"/>
    </xf>
    <xf numFmtId="17" fontId="0" fillId="0" borderId="13" xfId="0" applyNumberFormat="1" applyBorder="1" applyAlignment="1">
      <alignment horizontal="center" vertical="center"/>
    </xf>
    <xf numFmtId="166" fontId="0" fillId="6" borderId="26" xfId="0" applyNumberFormat="1" applyFill="1" applyBorder="1"/>
    <xf numFmtId="0" fontId="0" fillId="0" borderId="27" xfId="0" applyBorder="1" applyAlignment="1">
      <alignment horizontal="center" vertical="center"/>
    </xf>
    <xf numFmtId="17" fontId="0" fillId="0" borderId="19" xfId="0" applyNumberFormat="1"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17" fontId="0" fillId="0" borderId="24" xfId="0" applyNumberFormat="1" applyBorder="1"/>
    <xf numFmtId="0" fontId="0" fillId="0" borderId="24" xfId="0" applyBorder="1"/>
    <xf numFmtId="165" fontId="0" fillId="0" borderId="25" xfId="0" applyNumberFormat="1" applyBorder="1"/>
    <xf numFmtId="17" fontId="0" fillId="0" borderId="13" xfId="0" applyNumberFormat="1" applyBorder="1"/>
    <xf numFmtId="0" fontId="0" fillId="0" borderId="13" xfId="0" applyBorder="1"/>
    <xf numFmtId="165" fontId="0" fillId="0" borderId="26" xfId="0" applyNumberFormat="1" applyBorder="1"/>
    <xf numFmtId="0" fontId="9" fillId="0" borderId="0" xfId="2" applyFont="1" applyProtection="1">
      <protection locked="0"/>
    </xf>
    <xf numFmtId="0" fontId="7" fillId="0" borderId="0" xfId="2" applyProtection="1">
      <protection locked="0"/>
    </xf>
    <xf numFmtId="0" fontId="7" fillId="0" borderId="0" xfId="2"/>
    <xf numFmtId="0" fontId="0" fillId="0" borderId="0" xfId="2" applyFont="1"/>
    <xf numFmtId="0" fontId="7" fillId="0" borderId="32" xfId="2" applyBorder="1"/>
    <xf numFmtId="0" fontId="11" fillId="0" borderId="37" xfId="2" applyFont="1" applyBorder="1"/>
    <xf numFmtId="0" fontId="11" fillId="0" borderId="0" xfId="2" applyFont="1"/>
    <xf numFmtId="0" fontId="5" fillId="7" borderId="43" xfId="3" applyFont="1" applyFill="1" applyBorder="1" applyAlignment="1" applyProtection="1">
      <alignment horizontal="center" vertical="center"/>
      <protection locked="0"/>
    </xf>
    <xf numFmtId="0" fontId="5" fillId="7" borderId="44" xfId="3" applyFont="1" applyFill="1" applyBorder="1" applyAlignment="1" applyProtection="1">
      <alignment horizontal="center" vertical="center"/>
      <protection locked="0"/>
    </xf>
    <xf numFmtId="0" fontId="5" fillId="7" borderId="45" xfId="3" applyFont="1" applyFill="1" applyBorder="1" applyAlignment="1" applyProtection="1">
      <alignment horizontal="center" vertical="center"/>
      <protection locked="0"/>
    </xf>
    <xf numFmtId="0" fontId="5" fillId="3" borderId="46" xfId="4" applyFont="1" applyFill="1" applyBorder="1" applyAlignment="1">
      <alignment horizontal="center" vertical="center"/>
    </xf>
    <xf numFmtId="0" fontId="5" fillId="3" borderId="47" xfId="4" applyFont="1" applyFill="1" applyBorder="1" applyAlignment="1">
      <alignment horizontal="center" vertical="center"/>
    </xf>
    <xf numFmtId="0" fontId="5" fillId="3" borderId="48" xfId="4" applyFont="1" applyFill="1" applyBorder="1" applyAlignment="1">
      <alignment horizontal="center" vertical="center"/>
    </xf>
    <xf numFmtId="0" fontId="5" fillId="3" borderId="49" xfId="4" applyFont="1" applyFill="1" applyBorder="1" applyAlignment="1">
      <alignment horizontal="center" vertical="center"/>
    </xf>
    <xf numFmtId="0" fontId="5" fillId="3" borderId="50" xfId="4" applyFont="1" applyFill="1" applyBorder="1" applyAlignment="1">
      <alignment horizontal="center" vertical="center"/>
    </xf>
    <xf numFmtId="0" fontId="5" fillId="5" borderId="46" xfId="4" applyFont="1" applyFill="1" applyBorder="1" applyAlignment="1">
      <alignment horizontal="center" vertical="center"/>
    </xf>
    <xf numFmtId="0" fontId="5" fillId="5" borderId="47" xfId="4" applyFont="1" applyFill="1" applyBorder="1" applyAlignment="1">
      <alignment horizontal="center" vertical="center"/>
    </xf>
    <xf numFmtId="0" fontId="5" fillId="5" borderId="48" xfId="4" applyFont="1" applyFill="1" applyBorder="1" applyAlignment="1">
      <alignment horizontal="center" vertical="center"/>
    </xf>
    <xf numFmtId="0" fontId="5" fillId="5" borderId="49" xfId="4" applyFont="1" applyFill="1" applyBorder="1" applyAlignment="1">
      <alignment horizontal="center" vertical="center"/>
    </xf>
    <xf numFmtId="0" fontId="5" fillId="5" borderId="50" xfId="4" applyFont="1" applyFill="1" applyBorder="1" applyAlignment="1">
      <alignment horizontal="center" vertical="center"/>
    </xf>
    <xf numFmtId="0" fontId="5" fillId="4" borderId="46" xfId="4" applyFont="1" applyFill="1" applyBorder="1" applyAlignment="1">
      <alignment horizontal="center" vertical="center"/>
    </xf>
    <xf numFmtId="0" fontId="5" fillId="4" borderId="47" xfId="4" applyFont="1" applyFill="1" applyBorder="1" applyAlignment="1">
      <alignment horizontal="center" vertical="center"/>
    </xf>
    <xf numFmtId="0" fontId="5" fillId="4" borderId="48" xfId="4" applyFont="1" applyFill="1" applyBorder="1" applyAlignment="1">
      <alignment horizontal="center" vertical="center"/>
    </xf>
    <xf numFmtId="0" fontId="5" fillId="4" borderId="49" xfId="4" applyFont="1" applyFill="1" applyBorder="1" applyAlignment="1">
      <alignment horizontal="center" vertical="center"/>
    </xf>
    <xf numFmtId="0" fontId="5" fillId="4" borderId="50" xfId="4" applyFont="1" applyFill="1" applyBorder="1" applyAlignment="1">
      <alignment horizontal="center" vertical="center"/>
    </xf>
    <xf numFmtId="0" fontId="5" fillId="8" borderId="46" xfId="4" applyFont="1" applyFill="1" applyBorder="1" applyAlignment="1">
      <alignment horizontal="center" vertical="center"/>
    </xf>
    <xf numFmtId="0" fontId="5" fillId="8" borderId="47" xfId="4" applyFont="1" applyFill="1" applyBorder="1" applyAlignment="1">
      <alignment horizontal="center" vertical="center"/>
    </xf>
    <xf numFmtId="0" fontId="5" fillId="8" borderId="48" xfId="4" applyFont="1" applyFill="1" applyBorder="1" applyAlignment="1">
      <alignment horizontal="center" vertical="center"/>
    </xf>
    <xf numFmtId="0" fontId="5" fillId="8" borderId="49" xfId="4" applyFont="1" applyFill="1" applyBorder="1" applyAlignment="1">
      <alignment horizontal="center" vertical="center"/>
    </xf>
    <xf numFmtId="0" fontId="5" fillId="8" borderId="50" xfId="4" applyFont="1" applyFill="1" applyBorder="1" applyAlignment="1">
      <alignment horizontal="center" vertical="center"/>
    </xf>
    <xf numFmtId="0" fontId="5" fillId="9" borderId="46" xfId="4" applyFont="1" applyFill="1" applyBorder="1" applyAlignment="1">
      <alignment horizontal="center" vertical="center"/>
    </xf>
    <xf numFmtId="0" fontId="5" fillId="9" borderId="47" xfId="4" applyFont="1" applyFill="1" applyBorder="1" applyAlignment="1">
      <alignment horizontal="center" vertical="center"/>
    </xf>
    <xf numFmtId="0" fontId="5" fillId="9" borderId="48" xfId="4" applyFont="1" applyFill="1" applyBorder="1" applyAlignment="1">
      <alignment horizontal="center" vertical="center"/>
    </xf>
    <xf numFmtId="0" fontId="5" fillId="9" borderId="49" xfId="4" applyFont="1" applyFill="1" applyBorder="1" applyAlignment="1">
      <alignment horizontal="center" vertical="center"/>
    </xf>
    <xf numFmtId="0" fontId="5" fillId="9" borderId="50" xfId="4" applyFont="1" applyFill="1" applyBorder="1" applyAlignment="1">
      <alignment horizontal="center" vertical="center"/>
    </xf>
    <xf numFmtId="0" fontId="5" fillId="10" borderId="46" xfId="4" applyFont="1" applyFill="1" applyBorder="1" applyAlignment="1">
      <alignment horizontal="center" vertical="center"/>
    </xf>
    <xf numFmtId="0" fontId="5" fillId="10" borderId="47" xfId="4" applyFont="1" applyFill="1" applyBorder="1" applyAlignment="1">
      <alignment horizontal="center" vertical="center"/>
    </xf>
    <xf numFmtId="0" fontId="5" fillId="10" borderId="48" xfId="4" applyFont="1" applyFill="1" applyBorder="1" applyAlignment="1">
      <alignment horizontal="center" vertical="center"/>
    </xf>
    <xf numFmtId="0" fontId="5" fillId="10" borderId="49" xfId="4" applyFont="1" applyFill="1" applyBorder="1" applyAlignment="1">
      <alignment horizontal="center" vertical="center"/>
    </xf>
    <xf numFmtId="0" fontId="5" fillId="10" borderId="50" xfId="4" applyFont="1" applyFill="1" applyBorder="1" applyAlignment="1">
      <alignment horizontal="center" vertical="center"/>
    </xf>
    <xf numFmtId="0" fontId="5" fillId="11" borderId="46" xfId="4" applyFont="1" applyFill="1" applyBorder="1" applyAlignment="1">
      <alignment horizontal="center" vertical="center"/>
    </xf>
    <xf numFmtId="0" fontId="5" fillId="11" borderId="47" xfId="4" applyFont="1" applyFill="1" applyBorder="1" applyAlignment="1">
      <alignment horizontal="center" vertical="center"/>
    </xf>
    <xf numFmtId="0" fontId="5" fillId="11" borderId="48" xfId="4" applyFont="1" applyFill="1" applyBorder="1" applyAlignment="1">
      <alignment horizontal="center" vertical="center"/>
    </xf>
    <xf numFmtId="0" fontId="5" fillId="11" borderId="49" xfId="4" applyFont="1" applyFill="1" applyBorder="1" applyAlignment="1">
      <alignment horizontal="center" vertical="center"/>
    </xf>
    <xf numFmtId="0" fontId="5" fillId="11" borderId="50" xfId="4" applyFont="1" applyFill="1" applyBorder="1" applyAlignment="1">
      <alignment horizontal="center" vertical="center"/>
    </xf>
    <xf numFmtId="0" fontId="5" fillId="12" borderId="46" xfId="4" applyFont="1" applyFill="1" applyBorder="1" applyAlignment="1">
      <alignment horizontal="center" vertical="center"/>
    </xf>
    <xf numFmtId="0" fontId="5" fillId="12" borderId="47" xfId="4" applyFont="1" applyFill="1" applyBorder="1" applyAlignment="1">
      <alignment horizontal="center" vertical="center"/>
    </xf>
    <xf numFmtId="0" fontId="5" fillId="12" borderId="48" xfId="4" applyFont="1" applyFill="1" applyBorder="1" applyAlignment="1">
      <alignment horizontal="center" vertical="center"/>
    </xf>
    <xf numFmtId="0" fontId="5" fillId="12" borderId="49" xfId="4" applyFont="1" applyFill="1" applyBorder="1" applyAlignment="1">
      <alignment horizontal="center" vertical="center"/>
    </xf>
    <xf numFmtId="0" fontId="5" fillId="12" borderId="50" xfId="4" applyFont="1" applyFill="1" applyBorder="1" applyAlignment="1">
      <alignment horizontal="center" vertical="center"/>
    </xf>
    <xf numFmtId="0" fontId="5" fillId="13" borderId="48" xfId="4" applyFont="1" applyFill="1" applyBorder="1" applyAlignment="1">
      <alignment horizontal="center" vertical="center"/>
    </xf>
    <xf numFmtId="0" fontId="5" fillId="13" borderId="47" xfId="4" applyFont="1" applyFill="1" applyBorder="1" applyAlignment="1">
      <alignment horizontal="center" vertical="center"/>
    </xf>
    <xf numFmtId="0" fontId="5" fillId="13" borderId="49" xfId="4" applyFont="1" applyFill="1" applyBorder="1" applyAlignment="1">
      <alignment horizontal="center" vertical="center"/>
    </xf>
    <xf numFmtId="0" fontId="5" fillId="13" borderId="50" xfId="4" applyFont="1" applyFill="1" applyBorder="1" applyAlignment="1">
      <alignment horizontal="center" vertical="center"/>
    </xf>
    <xf numFmtId="0" fontId="5" fillId="14" borderId="48" xfId="4" applyFont="1" applyFill="1" applyBorder="1" applyAlignment="1">
      <alignment horizontal="center" vertical="center"/>
    </xf>
    <xf numFmtId="0" fontId="5" fillId="14" borderId="51" xfId="4" applyFont="1" applyFill="1" applyBorder="1" applyAlignment="1">
      <alignment horizontal="center" vertical="center"/>
    </xf>
    <xf numFmtId="0" fontId="10" fillId="7" borderId="43" xfId="2" applyFont="1" applyFill="1" applyBorder="1" applyAlignment="1">
      <alignment horizontal="center" vertical="center"/>
    </xf>
    <xf numFmtId="0" fontId="10" fillId="7" borderId="53" xfId="2" applyFont="1" applyFill="1" applyBorder="1" applyAlignment="1">
      <alignment horizontal="center" vertical="center"/>
    </xf>
    <xf numFmtId="0" fontId="10" fillId="7" borderId="32" xfId="2" applyFont="1" applyFill="1" applyBorder="1" applyAlignment="1">
      <alignment horizontal="center" vertical="center"/>
    </xf>
    <xf numFmtId="0" fontId="10" fillId="7" borderId="54" xfId="2" applyFont="1" applyFill="1" applyBorder="1" applyAlignment="1">
      <alignment horizontal="center" vertical="center"/>
    </xf>
    <xf numFmtId="166" fontId="3" fillId="15" borderId="58" xfId="3" applyNumberFormat="1" applyFill="1" applyBorder="1" applyAlignment="1" applyProtection="1">
      <alignment horizontal="right"/>
      <protection locked="0"/>
    </xf>
    <xf numFmtId="166" fontId="3" fillId="15" borderId="59" xfId="3" applyNumberFormat="1" applyFill="1" applyBorder="1" applyAlignment="1" applyProtection="1">
      <alignment horizontal="right"/>
      <protection locked="0"/>
    </xf>
    <xf numFmtId="166" fontId="3" fillId="15" borderId="25" xfId="3" applyNumberFormat="1" applyFill="1" applyBorder="1" applyAlignment="1" applyProtection="1">
      <alignment horizontal="right"/>
      <protection locked="0"/>
    </xf>
    <xf numFmtId="166" fontId="3" fillId="15" borderId="60" xfId="3" applyNumberFormat="1" applyFill="1" applyBorder="1" applyAlignment="1" applyProtection="1">
      <alignment horizontal="right"/>
      <protection locked="0"/>
    </xf>
    <xf numFmtId="166" fontId="3" fillId="15" borderId="23" xfId="3" applyNumberFormat="1" applyFill="1" applyBorder="1" applyAlignment="1" applyProtection="1">
      <alignment horizontal="right"/>
      <protection locked="0"/>
    </xf>
    <xf numFmtId="0" fontId="3" fillId="0" borderId="61" xfId="5" applyFont="1" applyBorder="1" applyAlignment="1">
      <alignment horizontal="center" vertical="justify"/>
    </xf>
    <xf numFmtId="166" fontId="3" fillId="0" borderId="62" xfId="3" applyNumberFormat="1" applyBorder="1" applyAlignment="1" applyProtection="1">
      <alignment horizontal="left" vertical="center"/>
      <protection locked="0"/>
    </xf>
    <xf numFmtId="166" fontId="3" fillId="0" borderId="63" xfId="3" applyNumberFormat="1" applyBorder="1" applyAlignment="1" applyProtection="1">
      <alignment horizontal="left" vertical="center"/>
      <protection locked="0"/>
    </xf>
    <xf numFmtId="166" fontId="3" fillId="0" borderId="64" xfId="3" applyNumberFormat="1" applyBorder="1" applyAlignment="1" applyProtection="1">
      <alignment horizontal="left" vertical="center"/>
      <protection locked="0"/>
    </xf>
    <xf numFmtId="166" fontId="3" fillId="15" borderId="69" xfId="3" applyNumberFormat="1" applyFill="1" applyBorder="1" applyAlignment="1" applyProtection="1">
      <alignment horizontal="right"/>
      <protection locked="0"/>
    </xf>
    <xf numFmtId="166" fontId="3" fillId="15" borderId="70" xfId="3" applyNumberFormat="1" applyFill="1" applyBorder="1" applyAlignment="1" applyProtection="1">
      <alignment horizontal="right"/>
      <protection locked="0"/>
    </xf>
    <xf numFmtId="166" fontId="3" fillId="15" borderId="71" xfId="3" applyNumberFormat="1" applyFill="1" applyBorder="1" applyAlignment="1" applyProtection="1">
      <alignment horizontal="right"/>
      <protection locked="0"/>
    </xf>
    <xf numFmtId="166" fontId="3" fillId="15" borderId="72" xfId="3" applyNumberFormat="1" applyFill="1" applyBorder="1" applyAlignment="1" applyProtection="1">
      <alignment horizontal="right"/>
      <protection locked="0"/>
    </xf>
    <xf numFmtId="166" fontId="3" fillId="15" borderId="73" xfId="3" applyNumberFormat="1" applyFill="1" applyBorder="1" applyAlignment="1" applyProtection="1">
      <alignment horizontal="right"/>
      <protection locked="0"/>
    </xf>
    <xf numFmtId="0" fontId="3" fillId="0" borderId="10" xfId="5" applyFont="1" applyBorder="1" applyAlignment="1">
      <alignment horizontal="center" vertical="justify"/>
    </xf>
    <xf numFmtId="166" fontId="3" fillId="0" borderId="6" xfId="3" applyNumberFormat="1" applyBorder="1" applyAlignment="1" applyProtection="1">
      <alignment horizontal="left" vertical="center"/>
      <protection locked="0"/>
    </xf>
    <xf numFmtId="166" fontId="3" fillId="0" borderId="74" xfId="3" applyNumberFormat="1" applyBorder="1" applyAlignment="1" applyProtection="1">
      <alignment horizontal="left" vertical="center"/>
      <protection locked="0"/>
    </xf>
    <xf numFmtId="166" fontId="3" fillId="0" borderId="75" xfId="3" applyNumberFormat="1" applyBorder="1" applyAlignment="1" applyProtection="1">
      <alignment horizontal="left" vertical="center"/>
      <protection locked="0"/>
    </xf>
    <xf numFmtId="0" fontId="8" fillId="0" borderId="0" xfId="2" applyFont="1" applyProtection="1">
      <protection locked="0"/>
    </xf>
    <xf numFmtId="0" fontId="12" fillId="16" borderId="55" xfId="3" applyFont="1" applyFill="1" applyBorder="1" applyAlignment="1" applyProtection="1">
      <alignment horizontal="center"/>
      <protection locked="0"/>
    </xf>
    <xf numFmtId="0" fontId="12" fillId="16" borderId="56" xfId="3" applyFont="1" applyFill="1" applyBorder="1" applyAlignment="1" applyProtection="1">
      <alignment horizontal="left"/>
      <protection locked="0"/>
    </xf>
    <xf numFmtId="0" fontId="12" fillId="16" borderId="56" xfId="3" applyFont="1" applyFill="1" applyBorder="1" applyAlignment="1" applyProtection="1">
      <alignment horizontal="center"/>
      <protection locked="0"/>
    </xf>
    <xf numFmtId="0" fontId="12" fillId="16" borderId="57" xfId="3" applyFont="1" applyFill="1" applyBorder="1" applyAlignment="1" applyProtection="1">
      <alignment horizontal="left"/>
      <protection locked="0"/>
    </xf>
    <xf numFmtId="0" fontId="12" fillId="16" borderId="65" xfId="3" applyFont="1" applyFill="1" applyBorder="1" applyAlignment="1" applyProtection="1">
      <alignment horizontal="center"/>
      <protection locked="0"/>
    </xf>
    <xf numFmtId="0" fontId="12" fillId="16" borderId="66" xfId="3" applyFont="1" applyFill="1" applyBorder="1" applyAlignment="1" applyProtection="1">
      <alignment horizontal="left"/>
      <protection locked="0"/>
    </xf>
    <xf numFmtId="0" fontId="12" fillId="16" borderId="67" xfId="3" applyFont="1" applyFill="1" applyBorder="1" applyAlignment="1" applyProtection="1">
      <alignment horizontal="center"/>
      <protection locked="0"/>
    </xf>
    <xf numFmtId="0" fontId="12" fillId="16" borderId="68" xfId="3" applyFont="1" applyFill="1" applyBorder="1" applyAlignment="1" applyProtection="1">
      <alignment horizontal="left"/>
      <protection locked="0"/>
    </xf>
    <xf numFmtId="0" fontId="0" fillId="0" borderId="23" xfId="0" applyBorder="1" applyAlignment="1">
      <alignment horizontal="left" vertical="center"/>
    </xf>
    <xf numFmtId="0" fontId="0" fillId="0" borderId="16" xfId="0" applyBorder="1" applyAlignment="1">
      <alignment horizontal="left" vertical="center"/>
    </xf>
    <xf numFmtId="165" fontId="0" fillId="0" borderId="24" xfId="0" applyNumberFormat="1" applyBorder="1"/>
    <xf numFmtId="165" fontId="0" fillId="0" borderId="13" xfId="0" applyNumberFormat="1" applyBorder="1"/>
    <xf numFmtId="0" fontId="0" fillId="0" borderId="76" xfId="0" applyBorder="1"/>
    <xf numFmtId="0" fontId="0" fillId="0" borderId="77" xfId="0" applyBorder="1"/>
    <xf numFmtId="0" fontId="0" fillId="0" borderId="78" xfId="0" applyBorder="1" applyAlignment="1">
      <alignment horizontal="center"/>
    </xf>
    <xf numFmtId="167" fontId="5" fillId="3" borderId="46" xfId="4" applyNumberFormat="1" applyFont="1" applyFill="1" applyBorder="1" applyAlignment="1">
      <alignment horizontal="center" vertical="center"/>
    </xf>
    <xf numFmtId="167" fontId="5" fillId="3" borderId="47" xfId="4" applyNumberFormat="1" applyFont="1" applyFill="1" applyBorder="1" applyAlignment="1">
      <alignment horizontal="center" vertical="center"/>
    </xf>
    <xf numFmtId="167" fontId="5" fillId="5" borderId="46" xfId="4" applyNumberFormat="1" applyFont="1" applyFill="1" applyBorder="1" applyAlignment="1">
      <alignment horizontal="center" vertical="center"/>
    </xf>
    <xf numFmtId="167" fontId="5" fillId="5" borderId="47" xfId="4" applyNumberFormat="1" applyFont="1" applyFill="1" applyBorder="1" applyAlignment="1">
      <alignment horizontal="center" vertical="center"/>
    </xf>
    <xf numFmtId="167" fontId="5" fillId="5" borderId="48" xfId="4" applyNumberFormat="1" applyFont="1" applyFill="1" applyBorder="1" applyAlignment="1">
      <alignment horizontal="center" vertical="center"/>
    </xf>
    <xf numFmtId="167" fontId="5" fillId="5" borderId="49" xfId="4" applyNumberFormat="1" applyFont="1" applyFill="1" applyBorder="1" applyAlignment="1">
      <alignment horizontal="center" vertical="center"/>
    </xf>
    <xf numFmtId="167" fontId="5" fillId="5" borderId="50" xfId="4" applyNumberFormat="1" applyFont="1" applyFill="1" applyBorder="1" applyAlignment="1">
      <alignment horizontal="center" vertical="center"/>
    </xf>
    <xf numFmtId="167" fontId="5" fillId="4" borderId="46" xfId="4" applyNumberFormat="1" applyFont="1" applyFill="1" applyBorder="1" applyAlignment="1">
      <alignment horizontal="center" vertical="center"/>
    </xf>
    <xf numFmtId="167" fontId="5" fillId="4" borderId="47" xfId="4" applyNumberFormat="1" applyFont="1" applyFill="1" applyBorder="1" applyAlignment="1">
      <alignment horizontal="center" vertical="center"/>
    </xf>
    <xf numFmtId="167" fontId="5" fillId="4" borderId="48" xfId="4" applyNumberFormat="1" applyFont="1" applyFill="1" applyBorder="1" applyAlignment="1">
      <alignment horizontal="center" vertical="center"/>
    </xf>
    <xf numFmtId="167" fontId="5" fillId="4" borderId="49" xfId="4" applyNumberFormat="1" applyFont="1" applyFill="1" applyBorder="1" applyAlignment="1">
      <alignment horizontal="center" vertical="center"/>
    </xf>
    <xf numFmtId="167" fontId="5" fillId="4" borderId="50" xfId="4" applyNumberFormat="1" applyFont="1" applyFill="1" applyBorder="1" applyAlignment="1">
      <alignment horizontal="center" vertical="center"/>
    </xf>
    <xf numFmtId="167" fontId="5" fillId="8" borderId="46" xfId="4" applyNumberFormat="1" applyFont="1" applyFill="1" applyBorder="1" applyAlignment="1">
      <alignment horizontal="center" vertical="center"/>
    </xf>
    <xf numFmtId="167" fontId="5" fillId="8" borderId="47" xfId="4" applyNumberFormat="1" applyFont="1" applyFill="1" applyBorder="1" applyAlignment="1">
      <alignment horizontal="center" vertical="center"/>
    </xf>
    <xf numFmtId="167" fontId="5" fillId="8" borderId="48" xfId="4" applyNumberFormat="1" applyFont="1" applyFill="1" applyBorder="1" applyAlignment="1">
      <alignment horizontal="center" vertical="center"/>
    </xf>
    <xf numFmtId="167" fontId="5" fillId="8" borderId="49" xfId="4" applyNumberFormat="1" applyFont="1" applyFill="1" applyBorder="1" applyAlignment="1">
      <alignment horizontal="center" vertical="center"/>
    </xf>
    <xf numFmtId="167" fontId="5" fillId="8" borderId="50" xfId="4" applyNumberFormat="1" applyFont="1" applyFill="1" applyBorder="1" applyAlignment="1">
      <alignment horizontal="center" vertical="center"/>
    </xf>
    <xf numFmtId="167" fontId="5" fillId="9" borderId="46" xfId="4" applyNumberFormat="1" applyFont="1" applyFill="1" applyBorder="1" applyAlignment="1">
      <alignment horizontal="center" vertical="center"/>
    </xf>
    <xf numFmtId="167" fontId="5" fillId="9" borderId="47" xfId="4" applyNumberFormat="1" applyFont="1" applyFill="1" applyBorder="1" applyAlignment="1">
      <alignment horizontal="center" vertical="center"/>
    </xf>
    <xf numFmtId="167" fontId="5" fillId="9" borderId="48" xfId="4" applyNumberFormat="1" applyFont="1" applyFill="1" applyBorder="1" applyAlignment="1">
      <alignment horizontal="center" vertical="center"/>
    </xf>
    <xf numFmtId="167" fontId="5" fillId="9" borderId="49" xfId="4" applyNumberFormat="1" applyFont="1" applyFill="1" applyBorder="1" applyAlignment="1">
      <alignment horizontal="center" vertical="center"/>
    </xf>
    <xf numFmtId="167" fontId="5" fillId="9" borderId="50" xfId="4" applyNumberFormat="1" applyFont="1" applyFill="1" applyBorder="1" applyAlignment="1">
      <alignment horizontal="center" vertical="center"/>
    </xf>
    <xf numFmtId="167" fontId="5" fillId="10" borderId="46" xfId="4" applyNumberFormat="1" applyFont="1" applyFill="1" applyBorder="1" applyAlignment="1">
      <alignment horizontal="center" vertical="center"/>
    </xf>
    <xf numFmtId="167" fontId="5" fillId="10" borderId="47" xfId="4" applyNumberFormat="1" applyFont="1" applyFill="1" applyBorder="1" applyAlignment="1">
      <alignment horizontal="center" vertical="center"/>
    </xf>
    <xf numFmtId="167" fontId="5" fillId="10" borderId="48" xfId="4" applyNumberFormat="1" applyFont="1" applyFill="1" applyBorder="1" applyAlignment="1">
      <alignment horizontal="center" vertical="center"/>
    </xf>
    <xf numFmtId="167" fontId="5" fillId="10" borderId="49" xfId="4" applyNumberFormat="1" applyFont="1" applyFill="1" applyBorder="1" applyAlignment="1">
      <alignment horizontal="center" vertical="center"/>
    </xf>
    <xf numFmtId="167" fontId="5" fillId="10" borderId="50" xfId="4" applyNumberFormat="1" applyFont="1" applyFill="1" applyBorder="1" applyAlignment="1">
      <alignment horizontal="center" vertical="center"/>
    </xf>
    <xf numFmtId="167" fontId="5" fillId="11" borderId="46" xfId="4" applyNumberFormat="1" applyFont="1" applyFill="1" applyBorder="1" applyAlignment="1">
      <alignment horizontal="center" vertical="center"/>
    </xf>
    <xf numFmtId="167" fontId="5" fillId="11" borderId="47" xfId="4" applyNumberFormat="1" applyFont="1" applyFill="1" applyBorder="1" applyAlignment="1">
      <alignment horizontal="center" vertical="center"/>
    </xf>
    <xf numFmtId="167" fontId="5" fillId="11" borderId="48" xfId="4" applyNumberFormat="1" applyFont="1" applyFill="1" applyBorder="1" applyAlignment="1">
      <alignment horizontal="center" vertical="center"/>
    </xf>
    <xf numFmtId="167" fontId="5" fillId="11" borderId="49" xfId="4" applyNumberFormat="1" applyFont="1" applyFill="1" applyBorder="1" applyAlignment="1">
      <alignment horizontal="center" vertical="center"/>
    </xf>
    <xf numFmtId="167" fontId="5" fillId="11" borderId="50" xfId="4" applyNumberFormat="1" applyFont="1" applyFill="1" applyBorder="1" applyAlignment="1">
      <alignment horizontal="center" vertical="center"/>
    </xf>
    <xf numFmtId="167" fontId="5" fillId="12" borderId="46" xfId="4" applyNumberFormat="1" applyFont="1" applyFill="1" applyBorder="1" applyAlignment="1">
      <alignment horizontal="center" vertical="center"/>
    </xf>
    <xf numFmtId="167" fontId="5" fillId="12" borderId="47" xfId="4" applyNumberFormat="1" applyFont="1" applyFill="1" applyBorder="1" applyAlignment="1">
      <alignment horizontal="center" vertical="center"/>
    </xf>
    <xf numFmtId="167" fontId="5" fillId="12" borderId="48" xfId="4" applyNumberFormat="1" applyFont="1" applyFill="1" applyBorder="1" applyAlignment="1">
      <alignment horizontal="center" vertical="center"/>
    </xf>
    <xf numFmtId="167" fontId="5" fillId="12" borderId="49" xfId="4" applyNumberFormat="1" applyFont="1" applyFill="1" applyBorder="1" applyAlignment="1">
      <alignment horizontal="center" vertical="center"/>
    </xf>
    <xf numFmtId="167" fontId="5" fillId="12" borderId="50" xfId="4" applyNumberFormat="1" applyFont="1" applyFill="1" applyBorder="1" applyAlignment="1">
      <alignment horizontal="center" vertical="center"/>
    </xf>
    <xf numFmtId="167" fontId="5" fillId="13" borderId="48" xfId="4" applyNumberFormat="1" applyFont="1" applyFill="1" applyBorder="1" applyAlignment="1">
      <alignment horizontal="center" vertical="center"/>
    </xf>
    <xf numFmtId="167" fontId="5" fillId="13" borderId="47" xfId="4" applyNumberFormat="1" applyFont="1" applyFill="1" applyBorder="1" applyAlignment="1">
      <alignment horizontal="center" vertical="center"/>
    </xf>
    <xf numFmtId="167" fontId="5" fillId="13" borderId="49" xfId="4" applyNumberFormat="1" applyFont="1" applyFill="1" applyBorder="1" applyAlignment="1">
      <alignment horizontal="center" vertical="center"/>
    </xf>
    <xf numFmtId="167" fontId="5" fillId="13" borderId="50" xfId="4" applyNumberFormat="1" applyFont="1" applyFill="1" applyBorder="1" applyAlignment="1">
      <alignment horizontal="center" vertical="center"/>
    </xf>
    <xf numFmtId="167" fontId="5" fillId="14" borderId="48" xfId="4" applyNumberFormat="1" applyFont="1" applyFill="1" applyBorder="1" applyAlignment="1">
      <alignment horizontal="center" vertical="center"/>
    </xf>
    <xf numFmtId="167" fontId="5" fillId="14" borderId="51" xfId="4" applyNumberFormat="1" applyFont="1" applyFill="1" applyBorder="1" applyAlignment="1">
      <alignment horizontal="center" vertical="center"/>
    </xf>
    <xf numFmtId="167" fontId="5" fillId="3" borderId="46" xfId="4" applyNumberFormat="1" applyFont="1" applyFill="1" applyBorder="1" applyAlignment="1">
      <alignment horizontal="center" vertical="center" wrapText="1"/>
    </xf>
    <xf numFmtId="167" fontId="5" fillId="3" borderId="47" xfId="4" applyNumberFormat="1" applyFont="1" applyFill="1" applyBorder="1" applyAlignment="1">
      <alignment horizontal="center" vertical="center" wrapText="1"/>
    </xf>
    <xf numFmtId="167" fontId="5" fillId="5" borderId="46" xfId="4" applyNumberFormat="1" applyFont="1" applyFill="1" applyBorder="1" applyAlignment="1">
      <alignment horizontal="center" vertical="center" wrapText="1"/>
    </xf>
    <xf numFmtId="167" fontId="5" fillId="5" borderId="47" xfId="4" applyNumberFormat="1" applyFont="1" applyFill="1" applyBorder="1" applyAlignment="1">
      <alignment horizontal="center" vertical="center" wrapText="1"/>
    </xf>
    <xf numFmtId="167" fontId="5" fillId="5" borderId="48" xfId="4" applyNumberFormat="1" applyFont="1" applyFill="1" applyBorder="1" applyAlignment="1">
      <alignment horizontal="center" vertical="center" wrapText="1"/>
    </xf>
    <xf numFmtId="167" fontId="5" fillId="5" borderId="49" xfId="4" applyNumberFormat="1" applyFont="1" applyFill="1" applyBorder="1" applyAlignment="1">
      <alignment horizontal="center" vertical="center" wrapText="1"/>
    </xf>
    <xf numFmtId="167" fontId="5" fillId="5" borderId="50" xfId="4" applyNumberFormat="1" applyFont="1" applyFill="1" applyBorder="1" applyAlignment="1">
      <alignment horizontal="center" vertical="center" wrapText="1"/>
    </xf>
    <xf numFmtId="167" fontId="5" fillId="4" borderId="46" xfId="4" applyNumberFormat="1" applyFont="1" applyFill="1" applyBorder="1" applyAlignment="1">
      <alignment horizontal="center" vertical="center" wrapText="1"/>
    </xf>
    <xf numFmtId="167" fontId="5" fillId="4" borderId="47" xfId="4" applyNumberFormat="1" applyFont="1" applyFill="1" applyBorder="1" applyAlignment="1">
      <alignment horizontal="center" vertical="center" wrapText="1"/>
    </xf>
    <xf numFmtId="167" fontId="5" fillId="4" borderId="48" xfId="4" applyNumberFormat="1" applyFont="1" applyFill="1" applyBorder="1" applyAlignment="1">
      <alignment horizontal="center" vertical="center" wrapText="1"/>
    </xf>
    <xf numFmtId="167" fontId="5" fillId="4" borderId="49" xfId="4" applyNumberFormat="1" applyFont="1" applyFill="1" applyBorder="1" applyAlignment="1">
      <alignment horizontal="center" vertical="center" wrapText="1"/>
    </xf>
    <xf numFmtId="167" fontId="5" fillId="4" borderId="50" xfId="4" applyNumberFormat="1" applyFont="1" applyFill="1" applyBorder="1" applyAlignment="1">
      <alignment horizontal="center" vertical="center" wrapText="1"/>
    </xf>
    <xf numFmtId="167" fontId="5" fillId="8" borderId="46" xfId="4" applyNumberFormat="1" applyFont="1" applyFill="1" applyBorder="1" applyAlignment="1">
      <alignment horizontal="center" vertical="center" wrapText="1"/>
    </xf>
    <xf numFmtId="167" fontId="5" fillId="8" borderId="47" xfId="4" applyNumberFormat="1" applyFont="1" applyFill="1" applyBorder="1" applyAlignment="1">
      <alignment horizontal="center" vertical="center" wrapText="1"/>
    </xf>
    <xf numFmtId="167" fontId="5" fillId="8" borderId="48" xfId="4" applyNumberFormat="1" applyFont="1" applyFill="1" applyBorder="1" applyAlignment="1">
      <alignment horizontal="center" vertical="center" wrapText="1"/>
    </xf>
    <xf numFmtId="167" fontId="5" fillId="8" borderId="49" xfId="4" applyNumberFormat="1" applyFont="1" applyFill="1" applyBorder="1" applyAlignment="1">
      <alignment horizontal="center" vertical="center" wrapText="1"/>
    </xf>
    <xf numFmtId="167" fontId="5" fillId="8" borderId="50" xfId="4" applyNumberFormat="1" applyFont="1" applyFill="1" applyBorder="1" applyAlignment="1">
      <alignment horizontal="center" vertical="center" wrapText="1"/>
    </xf>
    <xf numFmtId="167" fontId="5" fillId="9" borderId="46" xfId="4" applyNumberFormat="1" applyFont="1" applyFill="1" applyBorder="1" applyAlignment="1">
      <alignment horizontal="center" vertical="center" wrapText="1"/>
    </xf>
    <xf numFmtId="167" fontId="5" fillId="9" borderId="47" xfId="4" applyNumberFormat="1" applyFont="1" applyFill="1" applyBorder="1" applyAlignment="1">
      <alignment horizontal="center" vertical="center" wrapText="1"/>
    </xf>
    <xf numFmtId="167" fontId="5" fillId="9" borderId="48" xfId="4" applyNumberFormat="1" applyFont="1" applyFill="1" applyBorder="1" applyAlignment="1">
      <alignment horizontal="center" vertical="center" wrapText="1"/>
    </xf>
    <xf numFmtId="167" fontId="5" fillId="9" borderId="49" xfId="4" applyNumberFormat="1" applyFont="1" applyFill="1" applyBorder="1" applyAlignment="1">
      <alignment horizontal="center" vertical="center" wrapText="1"/>
    </xf>
    <xf numFmtId="167" fontId="5" fillId="9" borderId="50" xfId="4" applyNumberFormat="1" applyFont="1" applyFill="1" applyBorder="1" applyAlignment="1">
      <alignment horizontal="center" vertical="center" wrapText="1"/>
    </xf>
    <xf numFmtId="167" fontId="5" fillId="10" borderId="46" xfId="4" applyNumberFormat="1" applyFont="1" applyFill="1" applyBorder="1" applyAlignment="1">
      <alignment horizontal="center" vertical="center" wrapText="1"/>
    </xf>
    <xf numFmtId="167" fontId="5" fillId="10" borderId="47" xfId="4" applyNumberFormat="1" applyFont="1" applyFill="1" applyBorder="1" applyAlignment="1">
      <alignment horizontal="center" vertical="center" wrapText="1"/>
    </xf>
    <xf numFmtId="167" fontId="5" fillId="10" borderId="48" xfId="4" applyNumberFormat="1" applyFont="1" applyFill="1" applyBorder="1" applyAlignment="1">
      <alignment horizontal="center" vertical="center" wrapText="1"/>
    </xf>
    <xf numFmtId="167" fontId="5" fillId="10" borderId="49" xfId="4" applyNumberFormat="1" applyFont="1" applyFill="1" applyBorder="1" applyAlignment="1">
      <alignment horizontal="center" vertical="center" wrapText="1"/>
    </xf>
    <xf numFmtId="167" fontId="5" fillId="10" borderId="50" xfId="4" applyNumberFormat="1" applyFont="1" applyFill="1" applyBorder="1" applyAlignment="1">
      <alignment horizontal="center" vertical="center" wrapText="1"/>
    </xf>
    <xf numFmtId="167" fontId="5" fillId="11" borderId="46" xfId="4" applyNumberFormat="1" applyFont="1" applyFill="1" applyBorder="1" applyAlignment="1">
      <alignment horizontal="center" vertical="center" wrapText="1"/>
    </xf>
    <xf numFmtId="167" fontId="5" fillId="11" borderId="47" xfId="4" applyNumberFormat="1" applyFont="1" applyFill="1" applyBorder="1" applyAlignment="1">
      <alignment horizontal="center" vertical="center" wrapText="1"/>
    </xf>
    <xf numFmtId="167" fontId="5" fillId="11" borderId="48" xfId="4" applyNumberFormat="1" applyFont="1" applyFill="1" applyBorder="1" applyAlignment="1">
      <alignment horizontal="center" vertical="center" wrapText="1"/>
    </xf>
    <xf numFmtId="167" fontId="5" fillId="11" borderId="49" xfId="4" applyNumberFormat="1" applyFont="1" applyFill="1" applyBorder="1" applyAlignment="1">
      <alignment horizontal="center" vertical="center" wrapText="1"/>
    </xf>
    <xf numFmtId="167" fontId="5" fillId="11" borderId="50" xfId="4" applyNumberFormat="1" applyFont="1" applyFill="1" applyBorder="1" applyAlignment="1">
      <alignment horizontal="center" vertical="center" wrapText="1"/>
    </xf>
    <xf numFmtId="167" fontId="5" fillId="12" borderId="46" xfId="4" applyNumberFormat="1" applyFont="1" applyFill="1" applyBorder="1" applyAlignment="1">
      <alignment horizontal="center" vertical="center" wrapText="1"/>
    </xf>
    <xf numFmtId="167" fontId="5" fillId="12" borderId="47" xfId="4" applyNumberFormat="1" applyFont="1" applyFill="1" applyBorder="1" applyAlignment="1">
      <alignment horizontal="center" vertical="center" wrapText="1"/>
    </xf>
    <xf numFmtId="167" fontId="5" fillId="12" borderId="48" xfId="4" applyNumberFormat="1" applyFont="1" applyFill="1" applyBorder="1" applyAlignment="1">
      <alignment horizontal="center" vertical="center" wrapText="1"/>
    </xf>
    <xf numFmtId="167" fontId="5" fillId="12" borderId="49" xfId="4" applyNumberFormat="1" applyFont="1" applyFill="1" applyBorder="1" applyAlignment="1">
      <alignment horizontal="center" vertical="center" wrapText="1"/>
    </xf>
    <xf numFmtId="167" fontId="5" fillId="12" borderId="50" xfId="4" applyNumberFormat="1" applyFont="1" applyFill="1" applyBorder="1" applyAlignment="1">
      <alignment horizontal="center" vertical="center" wrapText="1"/>
    </xf>
    <xf numFmtId="167" fontId="5" fillId="13" borderId="48" xfId="4" applyNumberFormat="1" applyFont="1" applyFill="1" applyBorder="1" applyAlignment="1">
      <alignment horizontal="center" vertical="center" wrapText="1"/>
    </xf>
    <xf numFmtId="167" fontId="5" fillId="13" borderId="47" xfId="4" applyNumberFormat="1" applyFont="1" applyFill="1" applyBorder="1" applyAlignment="1">
      <alignment horizontal="center" vertical="center" wrapText="1"/>
    </xf>
    <xf numFmtId="167" fontId="5" fillId="13" borderId="49" xfId="4" applyNumberFormat="1" applyFont="1" applyFill="1" applyBorder="1" applyAlignment="1">
      <alignment horizontal="center" vertical="center" wrapText="1"/>
    </xf>
    <xf numFmtId="167" fontId="5" fillId="13" borderId="50" xfId="4" applyNumberFormat="1" applyFont="1" applyFill="1" applyBorder="1" applyAlignment="1">
      <alignment horizontal="center" vertical="center" wrapText="1"/>
    </xf>
    <xf numFmtId="167" fontId="5" fillId="14" borderId="48" xfId="4" applyNumberFormat="1" applyFont="1" applyFill="1" applyBorder="1" applyAlignment="1">
      <alignment horizontal="center" vertical="center" wrapText="1"/>
    </xf>
    <xf numFmtId="167" fontId="5" fillId="14" borderId="51" xfId="4" applyNumberFormat="1" applyFont="1" applyFill="1" applyBorder="1" applyAlignment="1">
      <alignment horizontal="center" vertical="center" wrapText="1"/>
    </xf>
    <xf numFmtId="164" fontId="3" fillId="0" borderId="7" xfId="4" applyNumberFormat="1" applyBorder="1" applyAlignment="1" applyProtection="1">
      <alignment horizontal="center"/>
      <protection locked="0"/>
    </xf>
    <xf numFmtId="164" fontId="3" fillId="0" borderId="8" xfId="4" applyNumberFormat="1" applyBorder="1" applyAlignment="1" applyProtection="1">
      <alignment horizontal="center"/>
      <protection locked="0"/>
    </xf>
    <xf numFmtId="164" fontId="3" fillId="0" borderId="9" xfId="4" applyNumberFormat="1" applyBorder="1" applyAlignment="1" applyProtection="1">
      <alignment horizontal="center"/>
      <protection locked="0"/>
    </xf>
    <xf numFmtId="164" fontId="3" fillId="0" borderId="12" xfId="4" applyNumberFormat="1" applyBorder="1" applyAlignment="1" applyProtection="1">
      <alignment horizontal="center"/>
      <protection locked="0"/>
    </xf>
    <xf numFmtId="164" fontId="3" fillId="0" borderId="13" xfId="4" applyNumberFormat="1" applyBorder="1" applyAlignment="1" applyProtection="1">
      <alignment horizontal="center"/>
      <protection locked="0"/>
    </xf>
    <xf numFmtId="164" fontId="3" fillId="0" borderId="14" xfId="4" applyNumberFormat="1" applyBorder="1" applyAlignment="1" applyProtection="1">
      <alignment horizontal="center"/>
      <protection locked="0"/>
    </xf>
    <xf numFmtId="164" fontId="3" fillId="0" borderId="18" xfId="4" applyNumberFormat="1" applyBorder="1" applyAlignment="1" applyProtection="1">
      <alignment horizontal="center"/>
      <protection locked="0"/>
    </xf>
    <xf numFmtId="164" fontId="3" fillId="0" borderId="19" xfId="4" applyNumberFormat="1" applyBorder="1" applyAlignment="1" applyProtection="1">
      <alignment horizontal="center"/>
      <protection locked="0"/>
    </xf>
    <xf numFmtId="164" fontId="3" fillId="0" borderId="20" xfId="4" applyNumberFormat="1" applyBorder="1" applyAlignment="1" applyProtection="1">
      <alignment horizontal="center"/>
      <protection locked="0"/>
    </xf>
    <xf numFmtId="49" fontId="13" fillId="2" borderId="0" xfId="1" applyNumberFormat="1" applyFont="1" applyFill="1" applyBorder="1" applyAlignment="1">
      <alignment horizontal="center"/>
    </xf>
    <xf numFmtId="166" fontId="13" fillId="2" borderId="22" xfId="1" applyNumberFormat="1" applyFont="1" applyFill="1" applyBorder="1" applyAlignment="1">
      <alignment horizontal="center"/>
    </xf>
    <xf numFmtId="165" fontId="7" fillId="0" borderId="0" xfId="2" applyNumberFormat="1"/>
    <xf numFmtId="165" fontId="0" fillId="0" borderId="0" xfId="2" applyNumberFormat="1" applyFont="1"/>
    <xf numFmtId="166" fontId="0" fillId="6" borderId="28" xfId="0" applyNumberFormat="1" applyFill="1" applyBorder="1"/>
    <xf numFmtId="0" fontId="1" fillId="0" borderId="0" xfId="0" applyFont="1" applyAlignment="1">
      <alignment horizontal="left"/>
    </xf>
    <xf numFmtId="0" fontId="5" fillId="7" borderId="33" xfId="3" applyFont="1" applyFill="1" applyBorder="1" applyAlignment="1" applyProtection="1">
      <alignment horizontal="center" vertical="center"/>
      <protection locked="0"/>
    </xf>
    <xf numFmtId="0" fontId="5" fillId="7" borderId="34" xfId="3" applyFont="1" applyFill="1" applyBorder="1" applyAlignment="1" applyProtection="1">
      <alignment horizontal="center" vertical="center"/>
      <protection locked="0"/>
    </xf>
    <xf numFmtId="0" fontId="5" fillId="7" borderId="38" xfId="3" applyFont="1" applyFill="1" applyBorder="1" applyAlignment="1" applyProtection="1">
      <alignment horizontal="center" vertical="center"/>
      <protection locked="0"/>
    </xf>
    <xf numFmtId="0" fontId="5" fillId="7" borderId="39" xfId="3" applyFont="1" applyFill="1" applyBorder="1" applyAlignment="1" applyProtection="1">
      <alignment horizontal="center" vertical="center"/>
      <protection locked="0"/>
    </xf>
    <xf numFmtId="0" fontId="5" fillId="7" borderId="35" xfId="3" applyFont="1" applyFill="1" applyBorder="1" applyAlignment="1" applyProtection="1">
      <alignment horizontal="center" vertical="center"/>
      <protection locked="0"/>
    </xf>
    <xf numFmtId="0" fontId="5" fillId="7" borderId="36" xfId="3" applyFont="1" applyFill="1" applyBorder="1" applyAlignment="1" applyProtection="1">
      <alignment horizontal="center" vertical="center"/>
      <protection locked="0"/>
    </xf>
    <xf numFmtId="0" fontId="5" fillId="7" borderId="40" xfId="3" applyFont="1" applyFill="1" applyBorder="1" applyAlignment="1" applyProtection="1">
      <alignment horizontal="center" vertical="center"/>
      <protection locked="0"/>
    </xf>
    <xf numFmtId="0" fontId="5" fillId="7" borderId="41" xfId="3" applyFont="1" applyFill="1" applyBorder="1" applyAlignment="1" applyProtection="1">
      <alignment horizontal="center" vertical="center"/>
      <protection locked="0"/>
    </xf>
    <xf numFmtId="0" fontId="5" fillId="7" borderId="36" xfId="4" applyFont="1" applyFill="1" applyBorder="1" applyAlignment="1">
      <alignment horizontal="center" vertical="center" wrapText="1"/>
    </xf>
    <xf numFmtId="0" fontId="5" fillId="7" borderId="42" xfId="4" applyFont="1" applyFill="1" applyBorder="1" applyAlignment="1">
      <alignment horizontal="center" vertical="center" wrapText="1"/>
    </xf>
    <xf numFmtId="0" fontId="5" fillId="7" borderId="52" xfId="4" applyFont="1" applyFill="1" applyBorder="1" applyAlignment="1">
      <alignment horizontal="center" vertical="center" wrapText="1"/>
    </xf>
    <xf numFmtId="0" fontId="10" fillId="7" borderId="33" xfId="2" applyFont="1" applyFill="1" applyBorder="1" applyAlignment="1">
      <alignment horizontal="center" vertical="center"/>
    </xf>
    <xf numFmtId="0" fontId="10" fillId="7" borderId="34" xfId="2" applyFont="1" applyFill="1" applyBorder="1" applyAlignment="1">
      <alignment horizontal="center" vertical="center"/>
    </xf>
    <xf numFmtId="0" fontId="10" fillId="7" borderId="36" xfId="2" applyFont="1" applyFill="1" applyBorder="1" applyAlignment="1">
      <alignment horizontal="center" vertical="center"/>
    </xf>
    <xf numFmtId="0" fontId="10" fillId="7" borderId="38" xfId="2" applyFont="1" applyFill="1" applyBorder="1" applyAlignment="1">
      <alignment horizontal="center" vertical="center"/>
    </xf>
    <xf numFmtId="0" fontId="10" fillId="7" borderId="39" xfId="2" applyFont="1" applyFill="1" applyBorder="1" applyAlignment="1">
      <alignment horizontal="center" vertical="center"/>
    </xf>
    <xf numFmtId="0" fontId="10" fillId="7" borderId="41" xfId="2" applyFont="1" applyFill="1" applyBorder="1" applyAlignment="1">
      <alignment horizontal="center" vertical="center"/>
    </xf>
    <xf numFmtId="166" fontId="0" fillId="0" borderId="13" xfId="0" applyNumberFormat="1" applyBorder="1"/>
    <xf numFmtId="166" fontId="0" fillId="0" borderId="24" xfId="0" applyNumberFormat="1" applyBorder="1"/>
    <xf numFmtId="49" fontId="13" fillId="2" borderId="0" xfId="1" applyNumberFormat="1" applyFont="1" applyFill="1" applyBorder="1" applyAlignment="1">
      <alignment horizontal="left" vertical="center"/>
    </xf>
    <xf numFmtId="0" fontId="0" fillId="0" borderId="0" xfId="0"/>
    <xf numFmtId="0" fontId="9" fillId="0" borderId="0" xfId="2" applyFont="1" applyProtection="1">
      <protection locked="0"/>
    </xf>
    <xf numFmtId="0" fontId="7" fillId="0" borderId="0" xfId="2" applyProtection="1">
      <protection locked="0"/>
    </xf>
    <xf numFmtId="0" fontId="7" fillId="0" borderId="0" xfId="2"/>
    <xf numFmtId="0" fontId="0" fillId="0" borderId="0" xfId="2" applyFont="1"/>
    <xf numFmtId="0" fontId="7" fillId="0" borderId="32" xfId="2" applyBorder="1"/>
    <xf numFmtId="0" fontId="11" fillId="0" borderId="37" xfId="2" applyFont="1" applyBorder="1"/>
    <xf numFmtId="0" fontId="11" fillId="0" borderId="0" xfId="2" applyFont="1"/>
    <xf numFmtId="0" fontId="5" fillId="7" borderId="43" xfId="3" applyFont="1" applyFill="1" applyBorder="1" applyAlignment="1" applyProtection="1">
      <alignment horizontal="center" vertical="center"/>
      <protection locked="0"/>
    </xf>
    <xf numFmtId="0" fontId="5" fillId="7" borderId="44" xfId="3" applyFont="1" applyFill="1" applyBorder="1" applyAlignment="1" applyProtection="1">
      <alignment horizontal="center" vertical="center"/>
      <protection locked="0"/>
    </xf>
    <xf numFmtId="0" fontId="5" fillId="7" borderId="45" xfId="3" applyFont="1" applyFill="1" applyBorder="1" applyAlignment="1" applyProtection="1">
      <alignment horizontal="center" vertical="center"/>
      <protection locked="0"/>
    </xf>
    <xf numFmtId="0" fontId="10" fillId="7" borderId="43" xfId="2" applyFont="1" applyFill="1" applyBorder="1" applyAlignment="1">
      <alignment horizontal="center" vertical="center"/>
    </xf>
    <xf numFmtId="0" fontId="10" fillId="7" borderId="53" xfId="2" applyFont="1" applyFill="1" applyBorder="1" applyAlignment="1">
      <alignment horizontal="center" vertical="center"/>
    </xf>
    <xf numFmtId="0" fontId="10" fillId="7" borderId="32" xfId="2" applyFont="1" applyFill="1" applyBorder="1" applyAlignment="1">
      <alignment horizontal="center" vertical="center"/>
    </xf>
    <xf numFmtId="0" fontId="10" fillId="7" borderId="54" xfId="2" applyFont="1" applyFill="1" applyBorder="1" applyAlignment="1">
      <alignment horizontal="center" vertical="center"/>
    </xf>
    <xf numFmtId="166" fontId="3" fillId="15" borderId="58" xfId="3" applyNumberFormat="1" applyFill="1" applyBorder="1" applyAlignment="1" applyProtection="1">
      <alignment horizontal="right"/>
      <protection locked="0"/>
    </xf>
    <xf numFmtId="166" fontId="3" fillId="15" borderId="59" xfId="3" applyNumberFormat="1" applyFill="1" applyBorder="1" applyAlignment="1" applyProtection="1">
      <alignment horizontal="right"/>
      <protection locked="0"/>
    </xf>
    <xf numFmtId="166" fontId="3" fillId="15" borderId="25" xfId="3" applyNumberFormat="1" applyFill="1" applyBorder="1" applyAlignment="1" applyProtection="1">
      <alignment horizontal="right"/>
      <protection locked="0"/>
    </xf>
    <xf numFmtId="166" fontId="3" fillId="15" borderId="60" xfId="3" applyNumberFormat="1" applyFill="1" applyBorder="1" applyAlignment="1" applyProtection="1">
      <alignment horizontal="right"/>
      <protection locked="0"/>
    </xf>
    <xf numFmtId="166" fontId="3" fillId="15" borderId="23" xfId="3" applyNumberFormat="1" applyFill="1" applyBorder="1" applyAlignment="1" applyProtection="1">
      <alignment horizontal="right"/>
      <protection locked="0"/>
    </xf>
    <xf numFmtId="0" fontId="3" fillId="0" borderId="61" xfId="5" applyFont="1" applyBorder="1" applyAlignment="1">
      <alignment horizontal="center" vertical="justify"/>
    </xf>
    <xf numFmtId="166" fontId="3" fillId="0" borderId="62" xfId="3" applyNumberFormat="1" applyBorder="1" applyAlignment="1" applyProtection="1">
      <alignment horizontal="left" vertical="center"/>
      <protection locked="0"/>
    </xf>
    <xf numFmtId="166" fontId="3" fillId="0" borderId="63" xfId="3" applyNumberFormat="1" applyBorder="1" applyAlignment="1" applyProtection="1">
      <alignment horizontal="left" vertical="center"/>
      <protection locked="0"/>
    </xf>
    <xf numFmtId="166" fontId="3" fillId="0" borderId="64" xfId="3" applyNumberFormat="1" applyBorder="1" applyAlignment="1" applyProtection="1">
      <alignment horizontal="left" vertical="center"/>
      <protection locked="0"/>
    </xf>
    <xf numFmtId="166" fontId="3" fillId="15" borderId="69" xfId="3" applyNumberFormat="1" applyFill="1" applyBorder="1" applyAlignment="1" applyProtection="1">
      <alignment horizontal="right"/>
      <protection locked="0"/>
    </xf>
    <xf numFmtId="166" fontId="3" fillId="15" borderId="70" xfId="3" applyNumberFormat="1" applyFill="1" applyBorder="1" applyAlignment="1" applyProtection="1">
      <alignment horizontal="right"/>
      <protection locked="0"/>
    </xf>
    <xf numFmtId="166" fontId="3" fillId="15" borderId="71" xfId="3" applyNumberFormat="1" applyFill="1" applyBorder="1" applyAlignment="1" applyProtection="1">
      <alignment horizontal="right"/>
      <protection locked="0"/>
    </xf>
    <xf numFmtId="166" fontId="3" fillId="15" borderId="72" xfId="3" applyNumberFormat="1" applyFill="1" applyBorder="1" applyAlignment="1" applyProtection="1">
      <alignment horizontal="right"/>
      <protection locked="0"/>
    </xf>
    <xf numFmtId="166" fontId="3" fillId="15" borderId="73" xfId="3" applyNumberFormat="1" applyFill="1" applyBorder="1" applyAlignment="1" applyProtection="1">
      <alignment horizontal="right"/>
      <protection locked="0"/>
    </xf>
    <xf numFmtId="0" fontId="3" fillId="0" borderId="10" xfId="5" applyFont="1" applyBorder="1" applyAlignment="1">
      <alignment horizontal="center" vertical="justify"/>
    </xf>
    <xf numFmtId="166" fontId="3" fillId="0" borderId="6" xfId="3" applyNumberFormat="1" applyBorder="1" applyAlignment="1" applyProtection="1">
      <alignment horizontal="left" vertical="center"/>
      <protection locked="0"/>
    </xf>
    <xf numFmtId="166" fontId="3" fillId="0" borderId="74" xfId="3" applyNumberFormat="1" applyBorder="1" applyAlignment="1" applyProtection="1">
      <alignment horizontal="left" vertical="center"/>
      <protection locked="0"/>
    </xf>
    <xf numFmtId="166" fontId="3" fillId="0" borderId="75" xfId="3" applyNumberFormat="1" applyBorder="1" applyAlignment="1" applyProtection="1">
      <alignment horizontal="left" vertical="center"/>
      <protection locked="0"/>
    </xf>
    <xf numFmtId="0" fontId="5" fillId="3" borderId="46" xfId="4" applyFont="1" applyFill="1" applyBorder="1" applyAlignment="1">
      <alignment horizontal="center" vertical="center"/>
    </xf>
    <xf numFmtId="0" fontId="5" fillId="3" borderId="47" xfId="4" applyFont="1" applyFill="1" applyBorder="1" applyAlignment="1">
      <alignment horizontal="center" vertical="center"/>
    </xf>
    <xf numFmtId="0" fontId="5" fillId="3" borderId="48" xfId="4" applyFont="1" applyFill="1" applyBorder="1" applyAlignment="1">
      <alignment horizontal="center" vertical="center"/>
    </xf>
    <xf numFmtId="0" fontId="5" fillId="3" borderId="49" xfId="4" applyFont="1" applyFill="1" applyBorder="1" applyAlignment="1">
      <alignment horizontal="center" vertical="center"/>
    </xf>
    <xf numFmtId="0" fontId="5" fillId="3" borderId="50" xfId="4" applyFont="1" applyFill="1" applyBorder="1" applyAlignment="1">
      <alignment horizontal="center" vertical="center"/>
    </xf>
    <xf numFmtId="0" fontId="5" fillId="5" borderId="46" xfId="4" applyFont="1" applyFill="1" applyBorder="1" applyAlignment="1">
      <alignment horizontal="center" vertical="center"/>
    </xf>
    <xf numFmtId="0" fontId="5" fillId="5" borderId="47" xfId="4" applyFont="1" applyFill="1" applyBorder="1" applyAlignment="1">
      <alignment horizontal="center" vertical="center"/>
    </xf>
    <xf numFmtId="0" fontId="5" fillId="5" borderId="48" xfId="4" applyFont="1" applyFill="1" applyBorder="1" applyAlignment="1">
      <alignment horizontal="center" vertical="center"/>
    </xf>
    <xf numFmtId="0" fontId="5" fillId="5" borderId="49" xfId="4" applyFont="1" applyFill="1" applyBorder="1" applyAlignment="1">
      <alignment horizontal="center" vertical="center"/>
    </xf>
    <xf numFmtId="0" fontId="5" fillId="5" borderId="50" xfId="4" applyFont="1" applyFill="1" applyBorder="1" applyAlignment="1">
      <alignment horizontal="center" vertical="center"/>
    </xf>
    <xf numFmtId="0" fontId="5" fillId="4" borderId="46" xfId="4" applyFont="1" applyFill="1" applyBorder="1" applyAlignment="1">
      <alignment horizontal="center" vertical="center"/>
    </xf>
    <xf numFmtId="0" fontId="5" fillId="4" borderId="47" xfId="4" applyFont="1" applyFill="1" applyBorder="1" applyAlignment="1">
      <alignment horizontal="center" vertical="center"/>
    </xf>
    <xf numFmtId="0" fontId="5" fillId="4" borderId="48" xfId="4" applyFont="1" applyFill="1" applyBorder="1" applyAlignment="1">
      <alignment horizontal="center" vertical="center"/>
    </xf>
    <xf numFmtId="0" fontId="5" fillId="4" borderId="49" xfId="4" applyFont="1" applyFill="1" applyBorder="1" applyAlignment="1">
      <alignment horizontal="center" vertical="center"/>
    </xf>
    <xf numFmtId="0" fontId="5" fillId="4" borderId="50" xfId="4" applyFont="1" applyFill="1" applyBorder="1" applyAlignment="1">
      <alignment horizontal="center" vertical="center"/>
    </xf>
    <xf numFmtId="0" fontId="5" fillId="8" borderId="46" xfId="4" applyFont="1" applyFill="1" applyBorder="1" applyAlignment="1">
      <alignment horizontal="center" vertical="center"/>
    </xf>
    <xf numFmtId="0" fontId="5" fillId="8" borderId="47" xfId="4" applyFont="1" applyFill="1" applyBorder="1" applyAlignment="1">
      <alignment horizontal="center" vertical="center"/>
    </xf>
    <xf numFmtId="0" fontId="5" fillId="8" borderId="48" xfId="4" applyFont="1" applyFill="1" applyBorder="1" applyAlignment="1">
      <alignment horizontal="center" vertical="center"/>
    </xf>
    <xf numFmtId="0" fontId="5" fillId="8" borderId="49" xfId="4" applyFont="1" applyFill="1" applyBorder="1" applyAlignment="1">
      <alignment horizontal="center" vertical="center"/>
    </xf>
    <xf numFmtId="0" fontId="5" fillId="8" borderId="50" xfId="4" applyFont="1" applyFill="1" applyBorder="1" applyAlignment="1">
      <alignment horizontal="center" vertical="center"/>
    </xf>
    <xf numFmtId="0" fontId="5" fillId="9" borderId="46" xfId="4" applyFont="1" applyFill="1" applyBorder="1" applyAlignment="1">
      <alignment horizontal="center" vertical="center"/>
    </xf>
    <xf numFmtId="0" fontId="5" fillId="9" borderId="47" xfId="4" applyFont="1" applyFill="1" applyBorder="1" applyAlignment="1">
      <alignment horizontal="center" vertical="center"/>
    </xf>
    <xf numFmtId="0" fontId="5" fillId="9" borderId="48" xfId="4" applyFont="1" applyFill="1" applyBorder="1" applyAlignment="1">
      <alignment horizontal="center" vertical="center"/>
    </xf>
    <xf numFmtId="0" fontId="5" fillId="9" borderId="49" xfId="4" applyFont="1" applyFill="1" applyBorder="1" applyAlignment="1">
      <alignment horizontal="center" vertical="center"/>
    </xf>
    <xf numFmtId="0" fontId="5" fillId="9" borderId="50" xfId="4" applyFont="1" applyFill="1" applyBorder="1" applyAlignment="1">
      <alignment horizontal="center" vertical="center"/>
    </xf>
    <xf numFmtId="0" fontId="5" fillId="10" borderId="46" xfId="4" applyFont="1" applyFill="1" applyBorder="1" applyAlignment="1">
      <alignment horizontal="center" vertical="center"/>
    </xf>
    <xf numFmtId="0" fontId="5" fillId="10" borderId="47" xfId="4" applyFont="1" applyFill="1" applyBorder="1" applyAlignment="1">
      <alignment horizontal="center" vertical="center"/>
    </xf>
    <xf numFmtId="0" fontId="5" fillId="10" borderId="48" xfId="4" applyFont="1" applyFill="1" applyBorder="1" applyAlignment="1">
      <alignment horizontal="center" vertical="center"/>
    </xf>
    <xf numFmtId="0" fontId="5" fillId="10" borderId="49" xfId="4" applyFont="1" applyFill="1" applyBorder="1" applyAlignment="1">
      <alignment horizontal="center" vertical="center"/>
    </xf>
    <xf numFmtId="0" fontId="5" fillId="10" borderId="50" xfId="4" applyFont="1" applyFill="1" applyBorder="1" applyAlignment="1">
      <alignment horizontal="center" vertical="center"/>
    </xf>
    <xf numFmtId="0" fontId="5" fillId="11" borderId="46" xfId="4" applyFont="1" applyFill="1" applyBorder="1" applyAlignment="1">
      <alignment horizontal="center" vertical="center"/>
    </xf>
    <xf numFmtId="0" fontId="5" fillId="11" borderId="47" xfId="4" applyFont="1" applyFill="1" applyBorder="1" applyAlignment="1">
      <alignment horizontal="center" vertical="center"/>
    </xf>
    <xf numFmtId="0" fontId="5" fillId="11" borderId="48" xfId="4" applyFont="1" applyFill="1" applyBorder="1" applyAlignment="1">
      <alignment horizontal="center" vertical="center"/>
    </xf>
    <xf numFmtId="0" fontId="5" fillId="11" borderId="49" xfId="4" applyFont="1" applyFill="1" applyBorder="1" applyAlignment="1">
      <alignment horizontal="center" vertical="center"/>
    </xf>
    <xf numFmtId="0" fontId="5" fillId="11" borderId="50" xfId="4" applyFont="1" applyFill="1" applyBorder="1" applyAlignment="1">
      <alignment horizontal="center" vertical="center"/>
    </xf>
    <xf numFmtId="0" fontId="5" fillId="12" borderId="46" xfId="4" applyFont="1" applyFill="1" applyBorder="1" applyAlignment="1">
      <alignment horizontal="center" vertical="center"/>
    </xf>
    <xf numFmtId="0" fontId="5" fillId="12" borderId="47" xfId="4" applyFont="1" applyFill="1" applyBorder="1" applyAlignment="1">
      <alignment horizontal="center" vertical="center"/>
    </xf>
    <xf numFmtId="0" fontId="5" fillId="12" borderId="48" xfId="4" applyFont="1" applyFill="1" applyBorder="1" applyAlignment="1">
      <alignment horizontal="center" vertical="center"/>
    </xf>
    <xf numFmtId="0" fontId="5" fillId="12" borderId="49" xfId="4" applyFont="1" applyFill="1" applyBorder="1" applyAlignment="1">
      <alignment horizontal="center" vertical="center"/>
    </xf>
    <xf numFmtId="0" fontId="5" fillId="12" borderId="50" xfId="4" applyFont="1" applyFill="1" applyBorder="1" applyAlignment="1">
      <alignment horizontal="center" vertical="center"/>
    </xf>
    <xf numFmtId="0" fontId="5" fillId="13" borderId="48" xfId="4" applyFont="1" applyFill="1" applyBorder="1" applyAlignment="1">
      <alignment horizontal="center" vertical="center"/>
    </xf>
    <xf numFmtId="0" fontId="5" fillId="13" borderId="47" xfId="4" applyFont="1" applyFill="1" applyBorder="1" applyAlignment="1">
      <alignment horizontal="center" vertical="center"/>
    </xf>
    <xf numFmtId="0" fontId="5" fillId="13" borderId="49" xfId="4" applyFont="1" applyFill="1" applyBorder="1" applyAlignment="1">
      <alignment horizontal="center" vertical="center"/>
    </xf>
    <xf numFmtId="0" fontId="5" fillId="13" borderId="50" xfId="4" applyFont="1" applyFill="1" applyBorder="1" applyAlignment="1">
      <alignment horizontal="center" vertical="center"/>
    </xf>
    <xf numFmtId="0" fontId="5" fillId="14" borderId="48" xfId="4" applyFont="1" applyFill="1" applyBorder="1" applyAlignment="1">
      <alignment horizontal="center" vertical="center"/>
    </xf>
    <xf numFmtId="0" fontId="5" fillId="14" borderId="51" xfId="4" applyFont="1" applyFill="1" applyBorder="1" applyAlignment="1">
      <alignment horizontal="center" vertical="center"/>
    </xf>
  </cellXfs>
  <cellStyles count="14">
    <cellStyle name="Normal" xfId="0" builtinId="0"/>
    <cellStyle name="Normal 10 3" xfId="4" xr:uid="{967112A5-CE2C-4A98-B5C4-0B34716BB19E}"/>
    <cellStyle name="Normal 12" xfId="13" xr:uid="{C0FE4D3A-A180-4EA3-83A1-29A3D3C31ED5}"/>
    <cellStyle name="Normal 14 2" xfId="3" xr:uid="{31053D2F-2729-4DBE-9F41-E71B77BA20C5}"/>
    <cellStyle name="Normal 14 2 2" xfId="5" xr:uid="{A684F304-1C1F-4E4F-8DF2-9D7CA902848A}"/>
    <cellStyle name="Normal 15" xfId="2" xr:uid="{77389818-558E-4B37-B769-2D03DA4C8EF1}"/>
    <cellStyle name="Normal 15 2" xfId="9" xr:uid="{58EEA680-07DA-4371-B119-2399AA4B4CDE}"/>
    <cellStyle name="Normal 15 3" xfId="10" xr:uid="{2E73FB2C-BA4E-482A-A750-1DAAB112CAB0}"/>
    <cellStyle name="Normal 2" xfId="1" xr:uid="{6267949D-6130-4078-9740-8D52A24BA91A}"/>
    <cellStyle name="Normal 7" xfId="8" xr:uid="{3D380A27-FE90-47C2-AF16-6FCAA2407DEE}"/>
    <cellStyle name="Normal 7 2" xfId="12" xr:uid="{63BC831A-56D2-4F61-A434-CB17DAF90CD5}"/>
    <cellStyle name="Vírgula 2" xfId="6" xr:uid="{DF622842-2B9E-4633-B6A4-47CA7C71DF5C}"/>
    <cellStyle name="Vírgula 2 2 2" xfId="7" xr:uid="{DF59D6A9-90D0-454E-A3A0-B99DD8A38AFF}"/>
    <cellStyle name="Vírgula 7" xfId="11" xr:uid="{38BAF60E-25F3-4F91-AA7F-30014E0BBBE6}"/>
  </cellStyles>
  <dxfs count="58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b/>
        <i val="0"/>
        <color rgb="FFFF0000"/>
      </font>
    </dxf>
    <dxf>
      <fill>
        <patternFill>
          <bgColor rgb="FFCCFFCC"/>
        </patternFill>
      </fill>
    </dxf>
    <dxf>
      <fill>
        <patternFill>
          <bgColor rgb="FFFFFF99"/>
        </patternFill>
      </fill>
    </dxf>
    <dxf>
      <font>
        <b/>
        <i val="0"/>
        <color rgb="FFFF000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color rgb="FF0000FF"/>
      </font>
    </dxf>
    <dxf>
      <font>
        <b/>
        <i val="0"/>
        <color rgb="FFF79646"/>
      </font>
    </dxf>
    <dxf>
      <font>
        <b/>
        <i val="0"/>
        <color rgb="FFFF0000"/>
      </font>
    </dxf>
    <dxf>
      <font>
        <b/>
        <i val="0"/>
        <color rgb="FF00B0F0"/>
      </font>
    </dxf>
    <dxf>
      <font>
        <b/>
        <i val="0"/>
        <color rgb="FF00B0F0"/>
      </font>
    </dxf>
    <dxf>
      <font>
        <b/>
        <i val="0"/>
        <color rgb="FFFF0000"/>
      </font>
    </dxf>
    <dxf>
      <font>
        <b/>
        <i val="0"/>
        <color rgb="FFFF0000"/>
      </font>
    </dxf>
    <dxf>
      <font>
        <b/>
        <i val="0"/>
        <color rgb="FFFF0000"/>
      </font>
    </dxf>
    <dxf>
      <font>
        <b/>
        <i val="0"/>
        <color rgb="FFF57B17"/>
      </font>
    </dxf>
    <dxf>
      <font>
        <b val="0"/>
        <i val="0"/>
        <strike val="0"/>
        <color auto="1"/>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b/>
        <i val="0"/>
        <color rgb="FFFF0000"/>
      </font>
    </dxf>
    <dxf>
      <fill>
        <patternFill>
          <bgColor rgb="FFCCFFCC"/>
        </patternFill>
      </fill>
    </dxf>
    <dxf>
      <fill>
        <patternFill>
          <bgColor rgb="FFFFFF99"/>
        </patternFill>
      </fill>
    </dxf>
    <dxf>
      <font>
        <b/>
        <i val="0"/>
        <color rgb="FFFF000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color rgb="FF0000FF"/>
      </font>
    </dxf>
    <dxf>
      <font>
        <b/>
        <i val="0"/>
        <color rgb="FFF79646"/>
      </font>
    </dxf>
    <dxf>
      <font>
        <b/>
        <i val="0"/>
        <color rgb="FFFF0000"/>
      </font>
    </dxf>
    <dxf>
      <font>
        <b/>
        <i val="0"/>
        <color rgb="FF00B0F0"/>
      </font>
    </dxf>
    <dxf>
      <font>
        <b/>
        <i val="0"/>
        <color rgb="FF00B0F0"/>
      </font>
    </dxf>
    <dxf>
      <font>
        <b/>
        <i val="0"/>
        <color rgb="FFFF0000"/>
      </font>
    </dxf>
    <dxf>
      <font>
        <b/>
        <i val="0"/>
        <color rgb="FFFF0000"/>
      </font>
    </dxf>
    <dxf>
      <font>
        <b/>
        <i val="0"/>
        <color rgb="FFFF0000"/>
      </font>
    </dxf>
    <dxf>
      <font>
        <b/>
        <i val="0"/>
        <color rgb="FFF57B17"/>
      </font>
    </dxf>
    <dxf>
      <font>
        <b val="0"/>
        <i val="0"/>
        <strike val="0"/>
        <color auto="1"/>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b/>
        <i val="0"/>
        <color rgb="FFFF0000"/>
      </font>
    </dxf>
    <dxf>
      <fill>
        <patternFill>
          <bgColor rgb="FFCCFFCC"/>
        </patternFill>
      </fill>
    </dxf>
    <dxf>
      <fill>
        <patternFill>
          <bgColor rgb="FFFFFF99"/>
        </patternFill>
      </fill>
    </dxf>
    <dxf>
      <font>
        <b/>
        <i val="0"/>
        <color rgb="FFFF000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color rgb="FF0000FF"/>
      </font>
    </dxf>
    <dxf>
      <font>
        <b/>
        <i val="0"/>
        <color rgb="FFF79646"/>
      </font>
    </dxf>
    <dxf>
      <font>
        <b/>
        <i val="0"/>
        <color rgb="FFFF0000"/>
      </font>
    </dxf>
    <dxf>
      <font>
        <b/>
        <i val="0"/>
        <color rgb="FF00B0F0"/>
      </font>
    </dxf>
    <dxf>
      <font>
        <b/>
        <i val="0"/>
        <color rgb="FF00B0F0"/>
      </font>
    </dxf>
    <dxf>
      <font>
        <b/>
        <i val="0"/>
        <color rgb="FFFF0000"/>
      </font>
    </dxf>
    <dxf>
      <font>
        <b/>
        <i val="0"/>
        <color rgb="FFFF0000"/>
      </font>
    </dxf>
    <dxf>
      <font>
        <b/>
        <i val="0"/>
        <color rgb="FFFF0000"/>
      </font>
    </dxf>
    <dxf>
      <font>
        <b/>
        <i val="0"/>
        <color rgb="FFF57B17"/>
      </font>
    </dxf>
    <dxf>
      <font>
        <b val="0"/>
        <i val="0"/>
        <strike val="0"/>
        <color auto="1"/>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b/>
        <i val="0"/>
        <color rgb="FFFF0000"/>
      </font>
    </dxf>
    <dxf>
      <fill>
        <patternFill>
          <bgColor rgb="FFCCFFCC"/>
        </patternFill>
      </fill>
    </dxf>
    <dxf>
      <fill>
        <patternFill>
          <bgColor rgb="FFFFFF99"/>
        </patternFill>
      </fill>
    </dxf>
    <dxf>
      <font>
        <b/>
        <i val="0"/>
        <color rgb="FFFF000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color rgb="FF0000FF"/>
      </font>
    </dxf>
    <dxf>
      <font>
        <b/>
        <i val="0"/>
        <color rgb="FFF79646"/>
      </font>
    </dxf>
    <dxf>
      <font>
        <b/>
        <i val="0"/>
        <color rgb="FFFF0000"/>
      </font>
    </dxf>
    <dxf>
      <font>
        <b/>
        <i val="0"/>
        <color rgb="FF00B0F0"/>
      </font>
    </dxf>
    <dxf>
      <font>
        <b/>
        <i val="0"/>
        <color rgb="FF00B0F0"/>
      </font>
    </dxf>
    <dxf>
      <font>
        <b/>
        <i val="0"/>
        <color rgb="FFFF0000"/>
      </font>
    </dxf>
    <dxf>
      <font>
        <b/>
        <i val="0"/>
        <color rgb="FFFF0000"/>
      </font>
    </dxf>
    <dxf>
      <font>
        <b/>
        <i val="0"/>
        <color rgb="FFFF0000"/>
      </font>
    </dxf>
    <dxf>
      <font>
        <b/>
        <i val="0"/>
        <color rgb="FFF57B17"/>
      </font>
    </dxf>
    <dxf>
      <font>
        <b val="0"/>
        <i val="0"/>
        <strike val="0"/>
        <color auto="1"/>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b/>
        <i val="0"/>
        <color rgb="FFFF0000"/>
      </font>
    </dxf>
    <dxf>
      <fill>
        <patternFill>
          <bgColor rgb="FFCCFFCC"/>
        </patternFill>
      </fill>
    </dxf>
    <dxf>
      <fill>
        <patternFill>
          <bgColor rgb="FFFFFF99"/>
        </patternFill>
      </fill>
    </dxf>
    <dxf>
      <font>
        <b/>
        <i val="0"/>
        <color rgb="FFFF000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color rgb="FF0000FF"/>
      </font>
    </dxf>
    <dxf>
      <font>
        <b/>
        <i val="0"/>
        <color rgb="FFF79646"/>
      </font>
    </dxf>
    <dxf>
      <font>
        <b/>
        <i val="0"/>
        <color rgb="FFFF0000"/>
      </font>
    </dxf>
    <dxf>
      <font>
        <b/>
        <i val="0"/>
        <color rgb="FF00B0F0"/>
      </font>
    </dxf>
    <dxf>
      <font>
        <b/>
        <i val="0"/>
        <color rgb="FF00B0F0"/>
      </font>
    </dxf>
    <dxf>
      <font>
        <b/>
        <i val="0"/>
        <color rgb="FFFF0000"/>
      </font>
    </dxf>
    <dxf>
      <font>
        <b/>
        <i val="0"/>
        <color rgb="FFFF0000"/>
      </font>
    </dxf>
    <dxf>
      <font>
        <b/>
        <i val="0"/>
        <color rgb="FFFF0000"/>
      </font>
    </dxf>
    <dxf>
      <font>
        <b/>
        <i val="0"/>
        <color rgb="FFF57B17"/>
      </font>
    </dxf>
    <dxf>
      <font>
        <b val="0"/>
        <i val="0"/>
        <strike val="0"/>
        <color auto="1"/>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b/>
        <i val="0"/>
        <color rgb="FFFF0000"/>
      </font>
    </dxf>
    <dxf>
      <fill>
        <patternFill>
          <bgColor rgb="FFCCFFCC"/>
        </patternFill>
      </fill>
    </dxf>
    <dxf>
      <fill>
        <patternFill>
          <bgColor rgb="FFFFFF99"/>
        </patternFill>
      </fill>
    </dxf>
    <dxf>
      <font>
        <b/>
        <i val="0"/>
        <color rgb="FFFF000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color rgb="FF0000FF"/>
      </font>
    </dxf>
    <dxf>
      <font>
        <b/>
        <i val="0"/>
        <color rgb="FFF79646"/>
      </font>
    </dxf>
    <dxf>
      <font>
        <b/>
        <i val="0"/>
        <color rgb="FFFF0000"/>
      </font>
    </dxf>
    <dxf>
      <font>
        <b/>
        <i val="0"/>
        <color rgb="FF00B0F0"/>
      </font>
    </dxf>
    <dxf>
      <font>
        <b/>
        <i val="0"/>
        <color rgb="FF00B0F0"/>
      </font>
    </dxf>
    <dxf>
      <font>
        <b/>
        <i val="0"/>
        <color rgb="FFFF0000"/>
      </font>
    </dxf>
    <dxf>
      <font>
        <b/>
        <i val="0"/>
        <color rgb="FFFF0000"/>
      </font>
    </dxf>
    <dxf>
      <font>
        <b/>
        <i val="0"/>
        <color rgb="FFFF0000"/>
      </font>
    </dxf>
    <dxf>
      <font>
        <b/>
        <i val="0"/>
        <color rgb="FFF57B17"/>
      </font>
    </dxf>
    <dxf>
      <font>
        <b val="0"/>
        <i val="0"/>
        <strike val="0"/>
        <color auto="1"/>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b/>
        <i val="0"/>
        <color rgb="FFFF0000"/>
      </font>
    </dxf>
    <dxf>
      <fill>
        <patternFill>
          <bgColor rgb="FFCCFFCC"/>
        </patternFill>
      </fill>
    </dxf>
    <dxf>
      <fill>
        <patternFill>
          <bgColor rgb="FFFFFF99"/>
        </patternFill>
      </fill>
    </dxf>
    <dxf>
      <font>
        <b/>
        <i val="0"/>
        <color rgb="FFFF000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color rgb="FF0000FF"/>
      </font>
    </dxf>
    <dxf>
      <font>
        <b/>
        <i val="0"/>
        <color rgb="FFF79646"/>
      </font>
    </dxf>
    <dxf>
      <font>
        <b/>
        <i val="0"/>
        <color rgb="FFFF0000"/>
      </font>
    </dxf>
    <dxf>
      <font>
        <b/>
        <i val="0"/>
        <color rgb="FF00B0F0"/>
      </font>
    </dxf>
    <dxf>
      <font>
        <b/>
        <i val="0"/>
        <color rgb="FF00B0F0"/>
      </font>
    </dxf>
    <dxf>
      <font>
        <b/>
        <i val="0"/>
        <color rgb="FFFF0000"/>
      </font>
    </dxf>
    <dxf>
      <font>
        <b/>
        <i val="0"/>
        <color rgb="FFFF0000"/>
      </font>
    </dxf>
    <dxf>
      <font>
        <b/>
        <i val="0"/>
        <color rgb="FFFF0000"/>
      </font>
    </dxf>
    <dxf>
      <font>
        <b/>
        <i val="0"/>
        <color rgb="FFF57B17"/>
      </font>
    </dxf>
    <dxf>
      <font>
        <b val="0"/>
        <i val="0"/>
        <strike val="0"/>
        <color auto="1"/>
      </font>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ont>
        <b/>
        <i val="0"/>
        <color rgb="FF33B339"/>
      </font>
    </dxf>
    <dxf>
      <font>
        <b/>
        <i val="0"/>
        <color rgb="FFFF6600"/>
      </font>
      <fill>
        <patternFill patternType="none">
          <bgColor auto="1"/>
        </patternFill>
      </fill>
    </dxf>
    <dxf>
      <fill>
        <patternFill>
          <bgColor theme="0" tint="-0.2499465926084170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b/>
        <i val="0"/>
        <color rgb="FFFF0000"/>
      </font>
    </dxf>
    <dxf>
      <fill>
        <patternFill>
          <bgColor rgb="FFCCFFCC"/>
        </patternFill>
      </fill>
    </dxf>
    <dxf>
      <fill>
        <patternFill>
          <bgColor rgb="FFFFFF99"/>
        </patternFill>
      </fill>
    </dxf>
    <dxf>
      <font>
        <b/>
        <i val="0"/>
        <color rgb="FFFF000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color rgb="FF0000FF"/>
      </font>
    </dxf>
    <dxf>
      <font>
        <b/>
        <i val="0"/>
        <color rgb="FFF79646"/>
      </font>
    </dxf>
    <dxf>
      <font>
        <b/>
        <i val="0"/>
        <color rgb="FFFF0000"/>
      </font>
    </dxf>
    <dxf>
      <font>
        <b/>
        <i val="0"/>
        <color rgb="FF00B0F0"/>
      </font>
    </dxf>
    <dxf>
      <font>
        <b/>
        <i val="0"/>
        <color rgb="FF00B0F0"/>
      </font>
    </dxf>
    <dxf>
      <font>
        <b/>
        <i val="0"/>
        <color rgb="FFFF0000"/>
      </font>
    </dxf>
    <dxf>
      <font>
        <b/>
        <i val="0"/>
        <color rgb="FFFF0000"/>
      </font>
    </dxf>
    <dxf>
      <font>
        <b/>
        <i val="0"/>
        <color rgb="FFFF0000"/>
      </font>
    </dxf>
    <dxf>
      <font>
        <b/>
        <i val="0"/>
        <color rgb="FFF57B17"/>
      </font>
    </dxf>
    <dxf>
      <font>
        <b val="0"/>
        <i val="0"/>
        <strike val="0"/>
        <color auto="1"/>
      </font>
    </dxf>
    <dxf>
      <numFmt numFmtId="165" formatCode="0.000"/>
      <border diagonalUp="0" diagonalDown="0">
        <left style="thin">
          <color auto="1"/>
        </left>
        <right/>
        <top style="thin">
          <color auto="1"/>
        </top>
        <bottom style="thin">
          <color auto="1"/>
        </bottom>
        <vertical/>
        <horizontal/>
      </border>
    </dxf>
    <dxf>
      <numFmt numFmtId="165" formatCode="0.000"/>
      <border diagonalUp="0" diagonalDown="0">
        <left style="thin">
          <color indexed="64"/>
        </left>
        <right style="thin">
          <color indexed="64"/>
        </right>
        <top style="thin">
          <color indexed="64"/>
        </top>
        <bottom style="thin">
          <color indexed="64"/>
        </bottom>
        <vertical/>
        <horizontal/>
      </border>
    </dxf>
    <dxf>
      <numFmt numFmtId="166" formatCode="0.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numFmt numFmtId="22" formatCode="mmm/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ck">
          <color auto="1"/>
        </bottom>
      </border>
    </dxf>
    <dxf>
      <border outline="0">
        <top style="thick">
          <color auto="1"/>
        </top>
        <bottom style="thick">
          <color auto="1"/>
        </bottom>
      </border>
    </dxf>
    <dxf>
      <border diagonalUp="0" diagonalDown="0" outline="0">
        <left style="thin">
          <color auto="1"/>
        </left>
        <right style="thin">
          <color auto="1"/>
        </right>
        <top/>
        <bottom/>
      </border>
    </dxf>
  </dxfs>
  <tableStyles count="1" defaultTableStyle="TableStyleMedium2" defaultPivotStyle="PivotStyleLight16">
    <tableStyle name="Modelo_Previsao_GD" pivot="0" count="0" xr9:uid="{31558FD2-B62A-4669-87C0-0ABE1FEC776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B79BB38-2684-41EF-AE8D-69C319E659FB}" name="RelPotInst" displayName="RelPotInst" ref="A1:B6" totalsRowShown="0">
  <autoFilter ref="A1:B6" xr:uid="{4FA29A31-0E87-4A72-8777-86E1FEF3B499}"/>
  <tableColumns count="2">
    <tableColumn id="1" xr3:uid="{322A434C-9E01-45A9-9291-0013AFB310F7}" name="Barra"/>
    <tableColumn id="2" xr3:uid="{775FD49A-1D99-44A0-93B8-9F80EF50FAFA}" name="PU_PI"/>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9D65E9-0D2B-43DC-8141-D819AF468978}" name="HoraCondCarga" displayName="HoraCondCarga" ref="A1:C97" totalsRowShown="0">
  <autoFilter ref="A1:C97" xr:uid="{9B1A6625-6CA8-4BBF-A47F-629622EF19FE}"/>
  <tableColumns count="3">
    <tableColumn id="1" xr3:uid="{A2A65AD7-B152-400E-8405-80EA8D2BEDA5}" name="Condição de Carga"/>
    <tableColumn id="2" xr3:uid="{82BC3116-4475-49EA-A3CB-E30177F9AC41}" name="Mês"/>
    <tableColumn id="3" xr3:uid="{340FC87F-1461-49BC-BA7F-ADC33EF5D265}" name="Hora"/>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032D7F-FA7D-4AA5-8CE8-B4674C093985}" name="PrevisaoGD" displayName="PrevisaoGD" ref="A3:I3364" totalsRowShown="0" headerRowDxfId="587" headerRowBorderDxfId="585" tableBorderDxfId="586">
  <autoFilter ref="A3:I3364" xr:uid="{13128009-782D-41DF-BD91-368E4A59FC66}"/>
  <sortState xmlns:xlrd2="http://schemas.microsoft.com/office/spreadsheetml/2017/richdata2" ref="A592:I3363">
    <sortCondition ref="A4:A3364"/>
    <sortCondition ref="E4:E3364" customList="PESADA DIA ÚTIL,MÉDIA DIA ÚTIL,LEVE DIA ÚTIL*,MÍNIMA DOMINGO/FERIADO,PESADA SÁBADO,MÉDIA SÁBADO,PESADA DOMINGO,MÉDIA DOMINGO"/>
    <sortCondition ref="D4:D3364"/>
  </sortState>
  <tableColumns count="9">
    <tableColumn id="1" xr3:uid="{7195C2EA-DB9F-42AE-A67A-090954E4AAB5}" name="Nº Barra" dataDxfId="584"/>
    <tableColumn id="2" xr3:uid="{41C67D3D-E20A-46A2-A5DA-A98774C6880C}" name="G/P" dataDxfId="583"/>
    <tableColumn id="3" xr3:uid="{DB4D936A-F3EB-44F6-AFDA-8911FEBEA884}" name="NOME" dataDxfId="582"/>
    <tableColumn id="4" xr3:uid="{CF1DC603-1E08-41A1-8AF3-FA12CE2E9FB1}" name="Mês/Ano" dataDxfId="581"/>
    <tableColumn id="5" xr3:uid="{26DB7547-AAAF-48FF-A32B-C0608D7D2231}" name="Condição de Carga" dataDxfId="580"/>
    <tableColumn id="6" xr3:uid="{85B4E405-E1D8-496C-A86D-7D8F5F984361}" name="Horário da Demanda" dataDxfId="579"/>
    <tableColumn id="7" xr3:uid="{2C655203-5A70-428C-8767-3DAC58377464}" name="Potência (MW)" dataDxfId="578">
      <calculatedColumnFormula>SUMIFS('Previsão Potência Instalada'!$C$4:$C$87,'Previsão Potência Instalada'!$B$4:$B$87,PrevisaoGD[[#This Row],[Mês/Ano]])*SUMIFS(RelPotInst[PU_PI],RelPotInst[Barra],PrevisaoGD[[#This Row],[Nº Barra]])</calculatedColumnFormula>
    </tableColumn>
    <tableColumn id="8" xr3:uid="{E4746DC4-8ED4-4004-996E-102C78C252A6}" name="MW Previsto" dataDxfId="577">
      <calculatedColumnFormula>$G4*SUMIFS(FatorHorario[Fator],FatorHorario[Meses],TEXT($D4,"MMM"),FatorHorario[UF],'Curva Tipica'!$E$1,FatorHorario[Hora],$F4)</calculatedColumnFormula>
    </tableColumn>
    <tableColumn id="9" xr3:uid="{D4C86D26-E867-4FAA-8996-03A22EA07184}" name="FP da Barra" dataDxfId="576"/>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8BE27E-5E36-4282-B973-9EE656869D48}" name="FatorHorario" displayName="FatorHorario" ref="A1:D7489" totalsRowShown="0">
  <autoFilter ref="A1:D7489" xr:uid="{B28BE27E-5E36-4282-B973-9EE656869D48}"/>
  <tableColumns count="4">
    <tableColumn id="1" xr3:uid="{E414C296-9E59-4F85-B473-C7944AE97E80}" name="UF"/>
    <tableColumn id="2" xr3:uid="{402696AF-DAC5-4B6F-80C8-D6DB803929D9}" name="Meses"/>
    <tableColumn id="3" xr3:uid="{F138B393-9750-4424-931B-6F548E238BC4}" name="Hora"/>
    <tableColumn id="4" xr3:uid="{10F69FA6-70BA-47E1-9943-FD22DD72D864}" name="Fator"/>
  </tableColumns>
  <tableStyleInfo name="TableStyleMedium21"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2.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A066C-1D64-4329-AF6A-2C664AB48668}">
  <sheetPr>
    <tabColor theme="0" tint="-0.499984740745262"/>
  </sheetPr>
  <dimension ref="A1:N44"/>
  <sheetViews>
    <sheetView tabSelected="1" zoomScale="80" zoomScaleNormal="80" workbookViewId="0">
      <selection activeCell="E2" sqref="E2"/>
    </sheetView>
  </sheetViews>
  <sheetFormatPr defaultRowHeight="15" x14ac:dyDescent="0.25"/>
  <cols>
    <col min="1" max="1" width="28.85546875" customWidth="1"/>
    <col min="2" max="14" width="12.28515625" customWidth="1"/>
  </cols>
  <sheetData>
    <row r="1" spans="1:14" ht="15.75" x14ac:dyDescent="0.25">
      <c r="A1" s="1" t="s">
        <v>4</v>
      </c>
      <c r="B1" s="235" t="s">
        <v>0</v>
      </c>
      <c r="D1" s="1" t="s">
        <v>25</v>
      </c>
      <c r="E1" s="235" t="s">
        <v>52</v>
      </c>
      <c r="F1" s="240"/>
      <c r="G1" s="240"/>
      <c r="H1" s="240"/>
    </row>
    <row r="2" spans="1:14" ht="15.75" thickBot="1" x14ac:dyDescent="0.3">
      <c r="A2" s="3" t="s">
        <v>24</v>
      </c>
      <c r="B2" s="4"/>
      <c r="C2" s="4"/>
      <c r="D2" s="4"/>
      <c r="E2" s="5"/>
      <c r="F2" s="5"/>
      <c r="G2" s="5"/>
      <c r="H2" s="5"/>
      <c r="I2" s="5"/>
      <c r="J2" s="5"/>
      <c r="K2" s="5"/>
      <c r="L2" s="5"/>
      <c r="M2" s="6"/>
      <c r="N2" s="5"/>
    </row>
    <row r="3" spans="1:14" ht="16.5" thickTop="1" thickBot="1" x14ac:dyDescent="0.3">
      <c r="A3" s="7" t="s">
        <v>1</v>
      </c>
      <c r="B3" s="18" t="s">
        <v>5</v>
      </c>
      <c r="C3" s="19" t="s">
        <v>6</v>
      </c>
      <c r="D3" s="19" t="s">
        <v>7</v>
      </c>
      <c r="E3" s="19" t="s">
        <v>8</v>
      </c>
      <c r="F3" s="20" t="s">
        <v>9</v>
      </c>
      <c r="G3" s="20" t="s">
        <v>10</v>
      </c>
      <c r="H3" s="20" t="s">
        <v>11</v>
      </c>
      <c r="I3" s="20" t="s">
        <v>12</v>
      </c>
      <c r="J3" s="21" t="s">
        <v>13</v>
      </c>
      <c r="K3" s="21" t="s">
        <v>14</v>
      </c>
      <c r="L3" s="21" t="s">
        <v>15</v>
      </c>
      <c r="M3" s="22" t="s">
        <v>16</v>
      </c>
      <c r="N3" s="8" t="s">
        <v>1</v>
      </c>
    </row>
    <row r="4" spans="1:14" x14ac:dyDescent="0.25">
      <c r="A4" s="9">
        <v>1</v>
      </c>
      <c r="B4" s="226">
        <f>B$28*SUMIFS(FatorHorario[Fator],FatorHorario[Meses],B$3,FatorHorario[UF],$E$1,FatorHorario[Hora],$A4)</f>
        <v>0</v>
      </c>
      <c r="C4" s="227">
        <f>C$28*SUMIFS(FatorHorario[Fator],FatorHorario[Meses],C$3,FatorHorario[UF],$E$1,FatorHorario[Hora],$A4)</f>
        <v>0</v>
      </c>
      <c r="D4" s="227">
        <f>D$28*SUMIFS(FatorHorario[Fator],FatorHorario[Meses],D$3,FatorHorario[UF],$E$1,FatorHorario[Hora],$A4)</f>
        <v>0</v>
      </c>
      <c r="E4" s="227">
        <f>E$28*SUMIFS(FatorHorario[Fator],FatorHorario[Meses],E$3,FatorHorario[UF],$E$1,FatorHorario[Hora],$A4)</f>
        <v>0</v>
      </c>
      <c r="F4" s="227">
        <f>F$28*SUMIFS(FatorHorario[Fator],FatorHorario[Meses],F$3,FatorHorario[UF],$E$1,FatorHorario[Hora],$A4)</f>
        <v>0</v>
      </c>
      <c r="G4" s="227">
        <f>G$28*SUMIFS(FatorHorario[Fator],FatorHorario[Meses],G$3,FatorHorario[UF],$E$1,FatorHorario[Hora],$A4)</f>
        <v>0</v>
      </c>
      <c r="H4" s="227">
        <f>H$28*SUMIFS(FatorHorario[Fator],FatorHorario[Meses],H$3,FatorHorario[UF],$E$1,FatorHorario[Hora],$A4)</f>
        <v>0</v>
      </c>
      <c r="I4" s="227">
        <f>I$28*SUMIFS(FatorHorario[Fator],FatorHorario[Meses],I$3,FatorHorario[UF],$E$1,FatorHorario[Hora],$A4)</f>
        <v>0</v>
      </c>
      <c r="J4" s="227">
        <f>J$28*SUMIFS(FatorHorario[Fator],FatorHorario[Meses],J$3,FatorHorario[UF],$E$1,FatorHorario[Hora],$A4)</f>
        <v>0</v>
      </c>
      <c r="K4" s="227">
        <f>K$28*SUMIFS(FatorHorario[Fator],FatorHorario[Meses],K$3,FatorHorario[UF],$E$1,FatorHorario[Hora],$A4)</f>
        <v>0</v>
      </c>
      <c r="L4" s="227">
        <f>L$28*SUMIFS(FatorHorario[Fator],FatorHorario[Meses],L$3,FatorHorario[UF],$E$1,FatorHorario[Hora],$A4)</f>
        <v>0</v>
      </c>
      <c r="M4" s="228">
        <f>M$28*SUMIFS(FatorHorario[Fator],FatorHorario[Meses],M$3,FatorHorario[UF],$E$1,FatorHorario[Hora],$A4)</f>
        <v>0</v>
      </c>
      <c r="N4" s="10">
        <v>1</v>
      </c>
    </row>
    <row r="5" spans="1:14" x14ac:dyDescent="0.25">
      <c r="A5" s="11">
        <v>2</v>
      </c>
      <c r="B5" s="229">
        <f>B$28*SUMIFS(FatorHorario[Fator],FatorHorario[Meses],B$3,FatorHorario[UF],$E$1,FatorHorario[Hora],$A5)</f>
        <v>0</v>
      </c>
      <c r="C5" s="230">
        <f>C$28*SUMIFS(FatorHorario[Fator],FatorHorario[Meses],C$3,FatorHorario[UF],$E$1,FatorHorario[Hora],$A5)</f>
        <v>0</v>
      </c>
      <c r="D5" s="230">
        <f>D$28*SUMIFS(FatorHorario[Fator],FatorHorario[Meses],D$3,FatorHorario[UF],$E$1,FatorHorario[Hora],$A5)</f>
        <v>0</v>
      </c>
      <c r="E5" s="230">
        <f>E$28*SUMIFS(FatorHorario[Fator],FatorHorario[Meses],E$3,FatorHorario[UF],$E$1,FatorHorario[Hora],$A5)</f>
        <v>0</v>
      </c>
      <c r="F5" s="230">
        <f>F$28*SUMIFS(FatorHorario[Fator],FatorHorario[Meses],F$3,FatorHorario[UF],$E$1,FatorHorario[Hora],$A5)</f>
        <v>0</v>
      </c>
      <c r="G5" s="230">
        <f>G$28*SUMIFS(FatorHorario[Fator],FatorHorario[Meses],G$3,FatorHorario[UF],$E$1,FatorHorario[Hora],$A5)</f>
        <v>0</v>
      </c>
      <c r="H5" s="230">
        <f>H$28*SUMIFS(FatorHorario[Fator],FatorHorario[Meses],H$3,FatorHorario[UF],$E$1,FatorHorario[Hora],$A5)</f>
        <v>0</v>
      </c>
      <c r="I5" s="230">
        <f>I$28*SUMIFS(FatorHorario[Fator],FatorHorario[Meses],I$3,FatorHorario[UF],$E$1,FatorHorario[Hora],$A5)</f>
        <v>0</v>
      </c>
      <c r="J5" s="230">
        <f>J$28*SUMIFS(FatorHorario[Fator],FatorHorario[Meses],J$3,FatorHorario[UF],$E$1,FatorHorario[Hora],$A5)</f>
        <v>0</v>
      </c>
      <c r="K5" s="230">
        <f>K$28*SUMIFS(FatorHorario[Fator],FatorHorario[Meses],K$3,FatorHorario[UF],$E$1,FatorHorario[Hora],$A5)</f>
        <v>0</v>
      </c>
      <c r="L5" s="230">
        <f>L$28*SUMIFS(FatorHorario[Fator],FatorHorario[Meses],L$3,FatorHorario[UF],$E$1,FatorHorario[Hora],$A5)</f>
        <v>0</v>
      </c>
      <c r="M5" s="231">
        <f>M$28*SUMIFS(FatorHorario[Fator],FatorHorario[Meses],M$3,FatorHorario[UF],$E$1,FatorHorario[Hora],$A5)</f>
        <v>0</v>
      </c>
      <c r="N5" s="12">
        <v>2</v>
      </c>
    </row>
    <row r="6" spans="1:14" x14ac:dyDescent="0.25">
      <c r="A6" s="11">
        <v>3</v>
      </c>
      <c r="B6" s="229">
        <f>B$28*SUMIFS(FatorHorario[Fator],FatorHorario[Meses],B$3,FatorHorario[UF],$E$1,FatorHorario[Hora],$A6)</f>
        <v>0</v>
      </c>
      <c r="C6" s="230">
        <f>C$28*SUMIFS(FatorHorario[Fator],FatorHorario[Meses],C$3,FatorHorario[UF],$E$1,FatorHorario[Hora],$A6)</f>
        <v>0</v>
      </c>
      <c r="D6" s="230">
        <f>D$28*SUMIFS(FatorHorario[Fator],FatorHorario[Meses],D$3,FatorHorario[UF],$E$1,FatorHorario[Hora],$A6)</f>
        <v>0</v>
      </c>
      <c r="E6" s="230">
        <f>E$28*SUMIFS(FatorHorario[Fator],FatorHorario[Meses],E$3,FatorHorario[UF],$E$1,FatorHorario[Hora],$A6)</f>
        <v>0</v>
      </c>
      <c r="F6" s="230">
        <f>F$28*SUMIFS(FatorHorario[Fator],FatorHorario[Meses],F$3,FatorHorario[UF],$E$1,FatorHorario[Hora],$A6)</f>
        <v>0</v>
      </c>
      <c r="G6" s="230">
        <f>G$28*SUMIFS(FatorHorario[Fator],FatorHorario[Meses],G$3,FatorHorario[UF],$E$1,FatorHorario[Hora],$A6)</f>
        <v>0</v>
      </c>
      <c r="H6" s="230">
        <f>H$28*SUMIFS(FatorHorario[Fator],FatorHorario[Meses],H$3,FatorHorario[UF],$E$1,FatorHorario[Hora],$A6)</f>
        <v>0</v>
      </c>
      <c r="I6" s="230">
        <f>I$28*SUMIFS(FatorHorario[Fator],FatorHorario[Meses],I$3,FatorHorario[UF],$E$1,FatorHorario[Hora],$A6)</f>
        <v>0</v>
      </c>
      <c r="J6" s="230">
        <f>J$28*SUMIFS(FatorHorario[Fator],FatorHorario[Meses],J$3,FatorHorario[UF],$E$1,FatorHorario[Hora],$A6)</f>
        <v>0</v>
      </c>
      <c r="K6" s="230">
        <f>K$28*SUMIFS(FatorHorario[Fator],FatorHorario[Meses],K$3,FatorHorario[UF],$E$1,FatorHorario[Hora],$A6)</f>
        <v>0</v>
      </c>
      <c r="L6" s="230">
        <f>L$28*SUMIFS(FatorHorario[Fator],FatorHorario[Meses],L$3,FatorHorario[UF],$E$1,FatorHorario[Hora],$A6)</f>
        <v>0</v>
      </c>
      <c r="M6" s="231">
        <f>M$28*SUMIFS(FatorHorario[Fator],FatorHorario[Meses],M$3,FatorHorario[UF],$E$1,FatorHorario[Hora],$A6)</f>
        <v>0</v>
      </c>
      <c r="N6" s="12">
        <v>3</v>
      </c>
    </row>
    <row r="7" spans="1:14" x14ac:dyDescent="0.25">
      <c r="A7" s="11">
        <v>4</v>
      </c>
      <c r="B7" s="229">
        <f>B$28*SUMIFS(FatorHorario[Fator],FatorHorario[Meses],B$3,FatorHorario[UF],$E$1,FatorHorario[Hora],$A7)</f>
        <v>0</v>
      </c>
      <c r="C7" s="230">
        <f>C$28*SUMIFS(FatorHorario[Fator],FatorHorario[Meses],C$3,FatorHorario[UF],$E$1,FatorHorario[Hora],$A7)</f>
        <v>0</v>
      </c>
      <c r="D7" s="230">
        <f>D$28*SUMIFS(FatorHorario[Fator],FatorHorario[Meses],D$3,FatorHorario[UF],$E$1,FatorHorario[Hora],$A7)</f>
        <v>0</v>
      </c>
      <c r="E7" s="230">
        <f>E$28*SUMIFS(FatorHorario[Fator],FatorHorario[Meses],E$3,FatorHorario[UF],$E$1,FatorHorario[Hora],$A7)</f>
        <v>0</v>
      </c>
      <c r="F7" s="230">
        <f>F$28*SUMIFS(FatorHorario[Fator],FatorHorario[Meses],F$3,FatorHorario[UF],$E$1,FatorHorario[Hora],$A7)</f>
        <v>0</v>
      </c>
      <c r="G7" s="230">
        <f>G$28*SUMIFS(FatorHorario[Fator],FatorHorario[Meses],G$3,FatorHorario[UF],$E$1,FatorHorario[Hora],$A7)</f>
        <v>0</v>
      </c>
      <c r="H7" s="230">
        <f>H$28*SUMIFS(FatorHorario[Fator],FatorHorario[Meses],H$3,FatorHorario[UF],$E$1,FatorHorario[Hora],$A7)</f>
        <v>0</v>
      </c>
      <c r="I7" s="230">
        <f>I$28*SUMIFS(FatorHorario[Fator],FatorHorario[Meses],I$3,FatorHorario[UF],$E$1,FatorHorario[Hora],$A7)</f>
        <v>0</v>
      </c>
      <c r="J7" s="230">
        <f>J$28*SUMIFS(FatorHorario[Fator],FatorHorario[Meses],J$3,FatorHorario[UF],$E$1,FatorHorario[Hora],$A7)</f>
        <v>0</v>
      </c>
      <c r="K7" s="230">
        <f>K$28*SUMIFS(FatorHorario[Fator],FatorHorario[Meses],K$3,FatorHorario[UF],$E$1,FatorHorario[Hora],$A7)</f>
        <v>0</v>
      </c>
      <c r="L7" s="230">
        <f>L$28*SUMIFS(FatorHorario[Fator],FatorHorario[Meses],L$3,FatorHorario[UF],$E$1,FatorHorario[Hora],$A7)</f>
        <v>0</v>
      </c>
      <c r="M7" s="231">
        <f>M$28*SUMIFS(FatorHorario[Fator],FatorHorario[Meses],M$3,FatorHorario[UF],$E$1,FatorHorario[Hora],$A7)</f>
        <v>0</v>
      </c>
      <c r="N7" s="12">
        <v>4</v>
      </c>
    </row>
    <row r="8" spans="1:14" x14ac:dyDescent="0.25">
      <c r="A8" s="11">
        <v>5</v>
      </c>
      <c r="B8" s="229">
        <f>B$28*SUMIFS(FatorHorario[Fator],FatorHorario[Meses],B$3,FatorHorario[UF],$E$1,FatorHorario[Hora],$A8)</f>
        <v>0</v>
      </c>
      <c r="C8" s="230">
        <f>C$28*SUMIFS(FatorHorario[Fator],FatorHorario[Meses],C$3,FatorHorario[UF],$E$1,FatorHorario[Hora],$A8)</f>
        <v>0</v>
      </c>
      <c r="D8" s="230">
        <f>D$28*SUMIFS(FatorHorario[Fator],FatorHorario[Meses],D$3,FatorHorario[UF],$E$1,FatorHorario[Hora],$A8)</f>
        <v>0</v>
      </c>
      <c r="E8" s="230">
        <f>E$28*SUMIFS(FatorHorario[Fator],FatorHorario[Meses],E$3,FatorHorario[UF],$E$1,FatorHorario[Hora],$A8)</f>
        <v>0</v>
      </c>
      <c r="F8" s="230">
        <f>F$28*SUMIFS(FatorHorario[Fator],FatorHorario[Meses],F$3,FatorHorario[UF],$E$1,FatorHorario[Hora],$A8)</f>
        <v>0</v>
      </c>
      <c r="G8" s="230">
        <f>G$28*SUMIFS(FatorHorario[Fator],FatorHorario[Meses],G$3,FatorHorario[UF],$E$1,FatorHorario[Hora],$A8)</f>
        <v>0</v>
      </c>
      <c r="H8" s="230">
        <f>H$28*SUMIFS(FatorHorario[Fator],FatorHorario[Meses],H$3,FatorHorario[UF],$E$1,FatorHorario[Hora],$A8)</f>
        <v>0</v>
      </c>
      <c r="I8" s="230">
        <f>I$28*SUMIFS(FatorHorario[Fator],FatorHorario[Meses],I$3,FatorHorario[UF],$E$1,FatorHorario[Hora],$A8)</f>
        <v>0</v>
      </c>
      <c r="J8" s="230">
        <f>J$28*SUMIFS(FatorHorario[Fator],FatorHorario[Meses],J$3,FatorHorario[UF],$E$1,FatorHorario[Hora],$A8)</f>
        <v>0</v>
      </c>
      <c r="K8" s="230">
        <f>K$28*SUMIFS(FatorHorario[Fator],FatorHorario[Meses],K$3,FatorHorario[UF],$E$1,FatorHorario[Hora],$A8)</f>
        <v>0</v>
      </c>
      <c r="L8" s="230">
        <f>L$28*SUMIFS(FatorHorario[Fator],FatorHorario[Meses],L$3,FatorHorario[UF],$E$1,FatorHorario[Hora],$A8)</f>
        <v>0</v>
      </c>
      <c r="M8" s="231">
        <f>M$28*SUMIFS(FatorHorario[Fator],FatorHorario[Meses],M$3,FatorHorario[UF],$E$1,FatorHorario[Hora],$A8)</f>
        <v>0</v>
      </c>
      <c r="N8" s="12">
        <v>5</v>
      </c>
    </row>
    <row r="9" spans="1:14" x14ac:dyDescent="0.25">
      <c r="A9" s="11">
        <v>6</v>
      </c>
      <c r="B9" s="229">
        <f>B$28*SUMIFS(FatorHorario[Fator],FatorHorario[Meses],B$3,FatorHorario[UF],$E$1,FatorHorario[Hora],$A9)</f>
        <v>9.8224998483315007E-3</v>
      </c>
      <c r="C9" s="230">
        <f>C$28*SUMIFS(FatorHorario[Fator],FatorHorario[Meses],C$3,FatorHorario[UF],$E$1,FatorHorario[Hora],$A9)</f>
        <v>7.2469083239026033E-3</v>
      </c>
      <c r="D9" s="230">
        <f>D$28*SUMIFS(FatorHorario[Fator],FatorHorario[Meses],D$3,FatorHorario[UF],$E$1,FatorHorario[Hora],$A9)</f>
        <v>6.1886473818523998E-3</v>
      </c>
      <c r="E9" s="230">
        <f>E$28*SUMIFS(FatorHorario[Fator],FatorHorario[Meses],E$3,FatorHorario[UF],$E$1,FatorHorario[Hora],$A9)</f>
        <v>4.4081543197081819E-3</v>
      </c>
      <c r="F9" s="230">
        <f>F$28*SUMIFS(FatorHorario[Fator],FatorHorario[Meses],F$3,FatorHorario[UF],$E$1,FatorHorario[Hora],$A9)</f>
        <v>2.7009037830049566E-3</v>
      </c>
      <c r="G9" s="230">
        <f>G$28*SUMIFS(FatorHorario[Fator],FatorHorario[Meses],G$3,FatorHorario[UF],$E$1,FatorHorario[Hora],$A9)</f>
        <v>1.6258236638567885E-3</v>
      </c>
      <c r="H9" s="230">
        <f>H$28*SUMIFS(FatorHorario[Fator],FatorHorario[Meses],H$3,FatorHorario[UF],$E$1,FatorHorario[Hora],$A9)</f>
        <v>1.5286087354602093E-3</v>
      </c>
      <c r="I9" s="230">
        <f>I$28*SUMIFS(FatorHorario[Fator],FatorHorario[Meses],I$3,FatorHorario[UF],$E$1,FatorHorario[Hora],$A9)</f>
        <v>2.9079483082022572E-3</v>
      </c>
      <c r="J9" s="230">
        <f>J$28*SUMIFS(FatorHorario[Fator],FatorHorario[Meses],J$3,FatorHorario[UF],$E$1,FatorHorario[Hora],$A9)</f>
        <v>6.4572896963203527E-3</v>
      </c>
      <c r="K9" s="230">
        <f>K$28*SUMIFS(FatorHorario[Fator],FatorHorario[Meses],K$3,FatorHorario[UF],$E$1,FatorHorario[Hora],$A9)</f>
        <v>1.1144032499360329E-2</v>
      </c>
      <c r="L9" s="230">
        <f>L$28*SUMIFS(FatorHorario[Fator],FatorHorario[Meses],L$3,FatorHorario[UF],$E$1,FatorHorario[Hora],$A9)</f>
        <v>1.6730811749122949E-2</v>
      </c>
      <c r="M9" s="231">
        <f>M$28*SUMIFS(FatorHorario[Fator],FatorHorario[Meses],M$3,FatorHorario[UF],$E$1,FatorHorario[Hora],$A9)</f>
        <v>1.1495683061690546E-2</v>
      </c>
      <c r="N9" s="12">
        <v>6</v>
      </c>
    </row>
    <row r="10" spans="1:14" x14ac:dyDescent="0.25">
      <c r="A10" s="11">
        <v>7</v>
      </c>
      <c r="B10" s="229">
        <f>B$28*SUMIFS(FatorHorario[Fator],FatorHorario[Meses],B$3,FatorHorario[UF],$E$1,FatorHorario[Hora],$A10)</f>
        <v>9.9382047885549787E-2</v>
      </c>
      <c r="C10" s="230">
        <f>C$28*SUMIFS(FatorHorario[Fator],FatorHorario[Meses],C$3,FatorHorario[UF],$E$1,FatorHorario[Hora],$A10)</f>
        <v>9.447358828100777E-2</v>
      </c>
      <c r="D10" s="230">
        <f>D$28*SUMIFS(FatorHorario[Fator],FatorHorario[Meses],D$3,FatorHorario[UF],$E$1,FatorHorario[Hora],$A10)</f>
        <v>0.10183126209073427</v>
      </c>
      <c r="E10" s="230">
        <f>E$28*SUMIFS(FatorHorario[Fator],FatorHorario[Meses],E$3,FatorHorario[UF],$E$1,FatorHorario[Hora],$A10)</f>
        <v>8.9462616342143406E-2</v>
      </c>
      <c r="F10" s="230">
        <f>F$28*SUMIFS(FatorHorario[Fator],FatorHorario[Meses],F$3,FatorHorario[UF],$E$1,FatorHorario[Hora],$A10)</f>
        <v>7.4576624507499203E-2</v>
      </c>
      <c r="G10" s="230">
        <f>G$28*SUMIFS(FatorHorario[Fator],FatorHorario[Meses],G$3,FatorHorario[UF],$E$1,FatorHorario[Hora],$A10)</f>
        <v>7.3744573497855084E-2</v>
      </c>
      <c r="H10" s="230">
        <f>H$28*SUMIFS(FatorHorario[Fator],FatorHorario[Meses],H$3,FatorHorario[UF],$E$1,FatorHorario[Hora],$A10)</f>
        <v>8.1247587708442051E-2</v>
      </c>
      <c r="I10" s="230">
        <f>I$28*SUMIFS(FatorHorario[Fator],FatorHorario[Meses],I$3,FatorHorario[UF],$E$1,FatorHorario[Hora],$A10)</f>
        <v>9.0671637839131056E-2</v>
      </c>
      <c r="J10" s="230">
        <f>J$28*SUMIFS(FatorHorario[Fator],FatorHorario[Meses],J$3,FatorHorario[UF],$E$1,FatorHorario[Hora],$A10)</f>
        <v>0.10296646913414674</v>
      </c>
      <c r="K10" s="230">
        <f>K$28*SUMIFS(FatorHorario[Fator],FatorHorario[Meses],K$3,FatorHorario[UF],$E$1,FatorHorario[Hora],$A10)</f>
        <v>0.11327900099231862</v>
      </c>
      <c r="L10" s="230">
        <f>L$28*SUMIFS(FatorHorario[Fator],FatorHorario[Meses],L$3,FatorHorario[UF],$E$1,FatorHorario[Hora],$A10)</f>
        <v>0.12321287266764908</v>
      </c>
      <c r="M10" s="231">
        <f>M$28*SUMIFS(FatorHorario[Fator],FatorHorario[Meses],M$3,FatorHorario[UF],$E$1,FatorHorario[Hora],$A10)</f>
        <v>0.10351264715264767</v>
      </c>
      <c r="N10" s="12">
        <v>7</v>
      </c>
    </row>
    <row r="11" spans="1:14" x14ac:dyDescent="0.25">
      <c r="A11" s="11">
        <v>8</v>
      </c>
      <c r="B11" s="229">
        <f>B$28*SUMIFS(FatorHorario[Fator],FatorHorario[Meses],B$3,FatorHorario[UF],$E$1,FatorHorario[Hora],$A11)</f>
        <v>0.24781615854240743</v>
      </c>
      <c r="C11" s="230">
        <f>C$28*SUMIFS(FatorHorario[Fator],FatorHorario[Meses],C$3,FatorHorario[UF],$E$1,FatorHorario[Hora],$A11)</f>
        <v>0.24905740034906407</v>
      </c>
      <c r="D11" s="230">
        <f>D$28*SUMIFS(FatorHorario[Fator],FatorHorario[Meses],D$3,FatorHorario[UF],$E$1,FatorHorario[Hora],$A11)</f>
        <v>0.26122418335666236</v>
      </c>
      <c r="E11" s="230">
        <f>E$28*SUMIFS(FatorHorario[Fator],FatorHorario[Meses],E$3,FatorHorario[UF],$E$1,FatorHorario[Hora],$A11)</f>
        <v>0.23415301945330155</v>
      </c>
      <c r="F11" s="230">
        <f>F$28*SUMIFS(FatorHorario[Fator],FatorHorario[Meses],F$3,FatorHorario[UF],$E$1,FatorHorario[Hora],$A11)</f>
        <v>0.20400927061381546</v>
      </c>
      <c r="G11" s="230">
        <f>G$28*SUMIFS(FatorHorario[Fator],FatorHorario[Meses],G$3,FatorHorario[UF],$E$1,FatorHorario[Hora],$A11)</f>
        <v>0.20044549782695023</v>
      </c>
      <c r="H11" s="230">
        <f>H$28*SUMIFS(FatorHorario[Fator],FatorHorario[Meses],H$3,FatorHorario[UF],$E$1,FatorHorario[Hora],$A11)</f>
        <v>0.20775737738600172</v>
      </c>
      <c r="I11" s="230">
        <f>I$28*SUMIFS(FatorHorario[Fator],FatorHorario[Meses],I$3,FatorHorario[UF],$E$1,FatorHorario[Hora],$A11)</f>
        <v>0.23012951862365302</v>
      </c>
      <c r="J11" s="230">
        <f>J$28*SUMIFS(FatorHorario[Fator],FatorHorario[Meses],J$3,FatorHorario[UF],$E$1,FatorHorario[Hora],$A11)</f>
        <v>0.25592810482182476</v>
      </c>
      <c r="K11" s="230">
        <f>K$28*SUMIFS(FatorHorario[Fator],FatorHorario[Meses],K$3,FatorHorario[UF],$E$1,FatorHorario[Hora],$A11)</f>
        <v>0.26318512249580461</v>
      </c>
      <c r="L11" s="230">
        <f>L$28*SUMIFS(FatorHorario[Fator],FatorHorario[Meses],L$3,FatorHorario[UF],$E$1,FatorHorario[Hora],$A11)</f>
        <v>0.27566689864481414</v>
      </c>
      <c r="M11" s="231">
        <f>M$28*SUMIFS(FatorHorario[Fator],FatorHorario[Meses],M$3,FatorHorario[UF],$E$1,FatorHorario[Hora],$A11)</f>
        <v>0.2553839620577022</v>
      </c>
      <c r="N11" s="12">
        <v>8</v>
      </c>
    </row>
    <row r="12" spans="1:14" x14ac:dyDescent="0.25">
      <c r="A12" s="11">
        <v>9</v>
      </c>
      <c r="B12" s="229">
        <f>B$28*SUMIFS(FatorHorario[Fator],FatorHorario[Meses],B$3,FatorHorario[UF],$E$1,FatorHorario[Hora],$A12)</f>
        <v>0.39855933712576525</v>
      </c>
      <c r="C12" s="230">
        <f>C$28*SUMIFS(FatorHorario[Fator],FatorHorario[Meses],C$3,FatorHorario[UF],$E$1,FatorHorario[Hora],$A12)</f>
        <v>0.40280144360292819</v>
      </c>
      <c r="D12" s="230">
        <f>D$28*SUMIFS(FatorHorario[Fator],FatorHorario[Meses],D$3,FatorHorario[UF],$E$1,FatorHorario[Hora],$A12)</f>
        <v>0.41402848775117956</v>
      </c>
      <c r="E12" s="230">
        <f>E$28*SUMIFS(FatorHorario[Fator],FatorHorario[Meses],E$3,FatorHorario[UF],$E$1,FatorHorario[Hora],$A12)</f>
        <v>0.37013326148752612</v>
      </c>
      <c r="F12" s="230">
        <f>F$28*SUMIFS(FatorHorario[Fator],FatorHorario[Meses],F$3,FatorHorario[UF],$E$1,FatorHorario[Hora],$A12)</f>
        <v>0.32242392059448788</v>
      </c>
      <c r="G12" s="230">
        <f>G$28*SUMIFS(FatorHorario[Fator],FatorHorario[Meses],G$3,FatorHorario[UF],$E$1,FatorHorario[Hora],$A12)</f>
        <v>0.31245662880200153</v>
      </c>
      <c r="H12" s="230">
        <f>H$28*SUMIFS(FatorHorario[Fator],FatorHorario[Meses],H$3,FatorHorario[UF],$E$1,FatorHorario[Hora],$A12)</f>
        <v>0.31817361259016042</v>
      </c>
      <c r="I12" s="230">
        <f>I$28*SUMIFS(FatorHorario[Fator],FatorHorario[Meses],I$3,FatorHorario[UF],$E$1,FatorHorario[Hora],$A12)</f>
        <v>0.35118481744613667</v>
      </c>
      <c r="J12" s="230">
        <f>J$28*SUMIFS(FatorHorario[Fator],FatorHorario[Meses],J$3,FatorHorario[UF],$E$1,FatorHorario[Hora],$A12)</f>
        <v>0.39076964793094043</v>
      </c>
      <c r="K12" s="230">
        <f>K$28*SUMIFS(FatorHorario[Fator],FatorHorario[Meses],K$3,FatorHorario[UF],$E$1,FatorHorario[Hora],$A12)</f>
        <v>0.39991821241662362</v>
      </c>
      <c r="L12" s="230">
        <f>L$28*SUMIFS(FatorHorario[Fator],FatorHorario[Meses],L$3,FatorHorario[UF],$E$1,FatorHorario[Hora],$A12)</f>
        <v>0.41934024756071758</v>
      </c>
      <c r="M12" s="231">
        <f>M$28*SUMIFS(FatorHorario[Fator],FatorHorario[Meses],M$3,FatorHorario[UF],$E$1,FatorHorario[Hora],$A12)</f>
        <v>0.40586857493773659</v>
      </c>
      <c r="N12" s="12">
        <v>9</v>
      </c>
    </row>
    <row r="13" spans="1:14" x14ac:dyDescent="0.25">
      <c r="A13" s="11">
        <v>10</v>
      </c>
      <c r="B13" s="229">
        <f>B$28*SUMIFS(FatorHorario[Fator],FatorHorario[Meses],B$3,FatorHorario[UF],$E$1,FatorHorario[Hora],$A13)</f>
        <v>0.50954654826685042</v>
      </c>
      <c r="C13" s="230">
        <f>C$28*SUMIFS(FatorHorario[Fator],FatorHorario[Meses],C$3,FatorHorario[UF],$E$1,FatorHorario[Hora],$A13)</f>
        <v>0.51434950659283052</v>
      </c>
      <c r="D13" s="230">
        <f>D$28*SUMIFS(FatorHorario[Fator],FatorHorario[Meses],D$3,FatorHorario[UF],$E$1,FatorHorario[Hora],$A13)</f>
        <v>0.52467556505898849</v>
      </c>
      <c r="E13" s="230">
        <f>E$28*SUMIFS(FatorHorario[Fator],FatorHorario[Meses],E$3,FatorHorario[UF],$E$1,FatorHorario[Hora],$A13)</f>
        <v>0.46886775624747895</v>
      </c>
      <c r="F13" s="230">
        <f>F$28*SUMIFS(FatorHorario[Fator],FatorHorario[Meses],F$3,FatorHorario[UF],$E$1,FatorHorario[Hora],$A13)</f>
        <v>0.40801921662235069</v>
      </c>
      <c r="G13" s="230">
        <f>G$28*SUMIFS(FatorHorario[Fator],FatorHorario[Meses],G$3,FatorHorario[UF],$E$1,FatorHorario[Hora],$A13)</f>
        <v>0.38950052634843968</v>
      </c>
      <c r="H13" s="230">
        <f>H$28*SUMIFS(FatorHorario[Fator],FatorHorario[Meses],H$3,FatorHorario[UF],$E$1,FatorHorario[Hora],$A13)</f>
        <v>0.3947854577376933</v>
      </c>
      <c r="I13" s="230">
        <f>I$28*SUMIFS(FatorHorario[Fator],FatorHorario[Meses],I$3,FatorHorario[UF],$E$1,FatorHorario[Hora],$A13)</f>
        <v>0.43289396555037557</v>
      </c>
      <c r="J13" s="230">
        <f>J$28*SUMIFS(FatorHorario[Fator],FatorHorario[Meses],J$3,FatorHorario[UF],$E$1,FatorHorario[Hora],$A13)</f>
        <v>0.48302599220789683</v>
      </c>
      <c r="K13" s="230">
        <f>K$28*SUMIFS(FatorHorario[Fator],FatorHorario[Meses],K$3,FatorHorario[UF],$E$1,FatorHorario[Hora],$A13)</f>
        <v>0.49598064746932596</v>
      </c>
      <c r="L13" s="230">
        <f>L$28*SUMIFS(FatorHorario[Fator],FatorHorario[Meses],L$3,FatorHorario[UF],$E$1,FatorHorario[Hora],$A13)</f>
        <v>0.52411516848138562</v>
      </c>
      <c r="M13" s="231">
        <f>M$28*SUMIFS(FatorHorario[Fator],FatorHorario[Meses],M$3,FatorHorario[UF],$E$1,FatorHorario[Hora],$A13)</f>
        <v>0.51648455158978879</v>
      </c>
      <c r="N13" s="12">
        <v>10</v>
      </c>
    </row>
    <row r="14" spans="1:14" x14ac:dyDescent="0.25">
      <c r="A14" s="11">
        <v>11</v>
      </c>
      <c r="B14" s="229">
        <f>B$28*SUMIFS(FatorHorario[Fator],FatorHorario[Meses],B$3,FatorHorario[UF],$E$1,FatorHorario[Hora],$A14)</f>
        <v>0.57322696018416197</v>
      </c>
      <c r="C14" s="230">
        <f>C$28*SUMIFS(FatorHorario[Fator],FatorHorario[Meses],C$3,FatorHorario[UF],$E$1,FatorHorario[Hora],$A14)</f>
        <v>0.57794060044866913</v>
      </c>
      <c r="D14" s="230">
        <f>D$28*SUMIFS(FatorHorario[Fator],FatorHorario[Meses],D$3,FatorHorario[UF],$E$1,FatorHorario[Hora],$A14)</f>
        <v>0.58770833516826149</v>
      </c>
      <c r="E14" s="230">
        <f>E$28*SUMIFS(FatorHorario[Fator],FatorHorario[Meses],E$3,FatorHorario[UF],$E$1,FatorHorario[Hora],$A14)</f>
        <v>0.52650992169264654</v>
      </c>
      <c r="F14" s="230">
        <f>F$28*SUMIFS(FatorHorario[Fator],FatorHorario[Meses],F$3,FatorHorario[UF],$E$1,FatorHorario[Hora],$A14)</f>
        <v>0.45685181799671698</v>
      </c>
      <c r="G14" s="230">
        <f>G$28*SUMIFS(FatorHorario[Fator],FatorHorario[Meses],G$3,FatorHorario[UF],$E$1,FatorHorario[Hora],$A14)</f>
        <v>0.43298466436159622</v>
      </c>
      <c r="H14" s="230">
        <f>H$28*SUMIFS(FatorHorario[Fator],FatorHorario[Meses],H$3,FatorHorario[UF],$E$1,FatorHorario[Hora],$A14)</f>
        <v>0.43776564517187105</v>
      </c>
      <c r="I14" s="230">
        <f>I$28*SUMIFS(FatorHorario[Fator],FatorHorario[Meses],I$3,FatorHorario[UF],$E$1,FatorHorario[Hora],$A14)</f>
        <v>0.47884278000912528</v>
      </c>
      <c r="J14" s="230">
        <f>J$28*SUMIFS(FatorHorario[Fator],FatorHorario[Meses],J$3,FatorHorario[UF],$E$1,FatorHorario[Hora],$A14)</f>
        <v>0.53475975982855806</v>
      </c>
      <c r="K14" s="230">
        <f>K$28*SUMIFS(FatorHorario[Fator],FatorHorario[Meses],K$3,FatorHorario[UF],$E$1,FatorHorario[Hora],$A14)</f>
        <v>0.55082704794482218</v>
      </c>
      <c r="L14" s="230">
        <f>L$28*SUMIFS(FatorHorario[Fator],FatorHorario[Meses],L$3,FatorHorario[UF],$E$1,FatorHorario[Hora],$A14)</f>
        <v>0.58506081942390897</v>
      </c>
      <c r="M14" s="231">
        <f>M$28*SUMIFS(FatorHorario[Fator],FatorHorario[Meses],M$3,FatorHorario[UF],$E$1,FatorHorario[Hora],$A14)</f>
        <v>0.57979202214113623</v>
      </c>
      <c r="N14" s="12">
        <v>11</v>
      </c>
    </row>
    <row r="15" spans="1:14" x14ac:dyDescent="0.25">
      <c r="A15" s="11">
        <v>12</v>
      </c>
      <c r="B15" s="229">
        <f>B$28*SUMIFS(FatorHorario[Fator],FatorHorario[Meses],B$3,FatorHorario[UF],$E$1,FatorHorario[Hora],$A15)</f>
        <v>0.59224411418296541</v>
      </c>
      <c r="C15" s="230">
        <f>C$28*SUMIFS(FatorHorario[Fator],FatorHorario[Meses],C$3,FatorHorario[UF],$E$1,FatorHorario[Hora],$A15)</f>
        <v>0.59584982127799524</v>
      </c>
      <c r="D15" s="230">
        <f>D$28*SUMIFS(FatorHorario[Fator],FatorHorario[Meses],D$3,FatorHorario[UF],$E$1,FatorHorario[Hora],$A15)</f>
        <v>0.60711740703648331</v>
      </c>
      <c r="E15" s="230">
        <f>E$28*SUMIFS(FatorHorario[Fator],FatorHorario[Meses],E$3,FatorHorario[UF],$E$1,FatorHorario[Hora],$A15)</f>
        <v>0.54389523116481908</v>
      </c>
      <c r="F15" s="230">
        <f>F$28*SUMIFS(FatorHorario[Fator],FatorHorario[Meses],F$3,FatorHorario[UF],$E$1,FatorHorario[Hora],$A15)</f>
        <v>0.47221366635097134</v>
      </c>
      <c r="G15" s="230">
        <f>G$28*SUMIFS(FatorHorario[Fator],FatorHorario[Meses],G$3,FatorHorario[UF],$E$1,FatorHorario[Hora],$A15)</f>
        <v>0.44658409578478842</v>
      </c>
      <c r="H15" s="230">
        <f>H$28*SUMIFS(FatorHorario[Fator],FatorHorario[Meses],H$3,FatorHorario[UF],$E$1,FatorHorario[Hora],$A15)</f>
        <v>0.45042639253047539</v>
      </c>
      <c r="I15" s="230">
        <f>I$28*SUMIFS(FatorHorario[Fator],FatorHorario[Meses],I$3,FatorHorario[UF],$E$1,FatorHorario[Hora],$A15)</f>
        <v>0.49294247513401807</v>
      </c>
      <c r="J15" s="230">
        <f>J$28*SUMIFS(FatorHorario[Fator],FatorHorario[Meses],J$3,FatorHorario[UF],$E$1,FatorHorario[Hora],$A15)</f>
        <v>0.55113913261378344</v>
      </c>
      <c r="K15" s="230">
        <f>K$28*SUMIFS(FatorHorario[Fator],FatorHorario[Meses],K$3,FatorHorario[UF],$E$1,FatorHorario[Hora],$A15)</f>
        <v>0.56791308603624779</v>
      </c>
      <c r="L15" s="230">
        <f>L$28*SUMIFS(FatorHorario[Fator],FatorHorario[Meses],L$3,FatorHorario[UF],$E$1,FatorHorario[Hora],$A15)</f>
        <v>0.60300624039773976</v>
      </c>
      <c r="M15" s="231">
        <f>M$28*SUMIFS(FatorHorario[Fator],FatorHorario[Meses],M$3,FatorHorario[UF],$E$1,FatorHorario[Hora],$A15)</f>
        <v>0.59825459699720307</v>
      </c>
      <c r="N15" s="12">
        <v>12</v>
      </c>
    </row>
    <row r="16" spans="1:14" x14ac:dyDescent="0.25">
      <c r="A16" s="11">
        <v>13</v>
      </c>
      <c r="B16" s="229">
        <f>B$28*SUMIFS(FatorHorario[Fator],FatorHorario[Meses],B$3,FatorHorario[UF],$E$1,FatorHorario[Hora],$A16)</f>
        <v>0.57036819949535078</v>
      </c>
      <c r="C16" s="230">
        <f>C$28*SUMIFS(FatorHorario[Fator],FatorHorario[Meses],C$3,FatorHorario[UF],$E$1,FatorHorario[Hora],$A16)</f>
        <v>0.57310425599984383</v>
      </c>
      <c r="D16" s="230">
        <f>D$28*SUMIFS(FatorHorario[Fator],FatorHorario[Meses],D$3,FatorHorario[UF],$E$1,FatorHorario[Hora],$A16)</f>
        <v>0.58459605949910098</v>
      </c>
      <c r="E16" s="230">
        <f>E$28*SUMIFS(FatorHorario[Fator],FatorHorario[Meses],E$3,FatorHorario[UF],$E$1,FatorHorario[Hora],$A16)</f>
        <v>0.52400523715059832</v>
      </c>
      <c r="F16" s="230">
        <f>F$28*SUMIFS(FatorHorario[Fator],FatorHorario[Meses],F$3,FatorHorario[UF],$E$1,FatorHorario[Hora],$A16)</f>
        <v>0.45644235767303271</v>
      </c>
      <c r="G16" s="230">
        <f>G$28*SUMIFS(FatorHorario[Fator],FatorHorario[Meses],G$3,FatorHorario[UF],$E$1,FatorHorario[Hora],$A16)</f>
        <v>0.4310977051790697</v>
      </c>
      <c r="H16" s="230">
        <f>H$28*SUMIFS(FatorHorario[Fator],FatorHorario[Meses],H$3,FatorHorario[UF],$E$1,FatorHorario[Hora],$A16)</f>
        <v>0.43572010144512668</v>
      </c>
      <c r="I16" s="230">
        <f>I$28*SUMIFS(FatorHorario[Fator],FatorHorario[Meses],I$3,FatorHorario[UF],$E$1,FatorHorario[Hora],$A16)</f>
        <v>0.47739768007894007</v>
      </c>
      <c r="J16" s="230">
        <f>J$28*SUMIFS(FatorHorario[Fator],FatorHorario[Meses],J$3,FatorHorario[UF],$E$1,FatorHorario[Hora],$A16)</f>
        <v>0.53418979559451329</v>
      </c>
      <c r="K16" s="230">
        <f>K$28*SUMIFS(FatorHorario[Fator],FatorHorario[Meses],K$3,FatorHorario[UF],$E$1,FatorHorario[Hora],$A16)</f>
        <v>0.54966868576834238</v>
      </c>
      <c r="L16" s="230">
        <f>L$28*SUMIFS(FatorHorario[Fator],FatorHorario[Meses],L$3,FatorHorario[UF],$E$1,FatorHorario[Hora],$A16)</f>
        <v>0.57976931231090312</v>
      </c>
      <c r="M16" s="231">
        <f>M$28*SUMIFS(FatorHorario[Fator],FatorHorario[Meses],M$3,FatorHorario[UF],$E$1,FatorHorario[Hora],$A16)</f>
        <v>0.57495654131179896</v>
      </c>
      <c r="N16" s="12">
        <v>13</v>
      </c>
    </row>
    <row r="17" spans="1:14" x14ac:dyDescent="0.25">
      <c r="A17" s="11">
        <v>14</v>
      </c>
      <c r="B17" s="229">
        <f>B$28*SUMIFS(FatorHorario[Fator],FatorHorario[Meses],B$3,FatorHorario[UF],$E$1,FatorHorario[Hora],$A17)</f>
        <v>0.50876446405601528</v>
      </c>
      <c r="C17" s="230">
        <f>C$28*SUMIFS(FatorHorario[Fator],FatorHorario[Meses],C$3,FatorHorario[UF],$E$1,FatorHorario[Hora],$A17)</f>
        <v>0.51066839628736682</v>
      </c>
      <c r="D17" s="230">
        <f>D$28*SUMIFS(FatorHorario[Fator],FatorHorario[Meses],D$3,FatorHorario[UF],$E$1,FatorHorario[Hora],$A17)</f>
        <v>0.52194261491963068</v>
      </c>
      <c r="E17" s="230">
        <f>E$28*SUMIFS(FatorHorario[Fator],FatorHorario[Meses],E$3,FatorHorario[UF],$E$1,FatorHorario[Hora],$A17)</f>
        <v>0.46867871723350657</v>
      </c>
      <c r="F17" s="230">
        <f>F$28*SUMIFS(FatorHorario[Fator],FatorHorario[Meses],F$3,FatorHorario[UF],$E$1,FatorHorario[Hora],$A17)</f>
        <v>0.40999855736368945</v>
      </c>
      <c r="G17" s="230">
        <f>G$28*SUMIFS(FatorHorario[Fator],FatorHorario[Meses],G$3,FatorHorario[UF],$E$1,FatorHorario[Hora],$A17)</f>
        <v>0.38703533768181669</v>
      </c>
      <c r="H17" s="230">
        <f>H$28*SUMIFS(FatorHorario[Fator],FatorHorario[Meses],H$3,FatorHorario[UF],$E$1,FatorHorario[Hora],$A17)</f>
        <v>0.39246173412187035</v>
      </c>
      <c r="I17" s="230">
        <f>I$28*SUMIFS(FatorHorario[Fator],FatorHorario[Meses],I$3,FatorHorario[UF],$E$1,FatorHorario[Hora],$A17)</f>
        <v>0.43158982816389641</v>
      </c>
      <c r="J17" s="230">
        <f>J$28*SUMIFS(FatorHorario[Fator],FatorHorario[Meses],J$3,FatorHorario[UF],$E$1,FatorHorario[Hora],$A17)</f>
        <v>0.48290167490016217</v>
      </c>
      <c r="K17" s="230">
        <f>K$28*SUMIFS(FatorHorario[Fator],FatorHorario[Meses],K$3,FatorHorario[UF],$E$1,FatorHorario[Hora],$A17)</f>
        <v>0.49468863805391367</v>
      </c>
      <c r="L17" s="230">
        <f>L$28*SUMIFS(FatorHorario[Fator],FatorHorario[Meses],L$3,FatorHorario[UF],$E$1,FatorHorario[Hora],$A17)</f>
        <v>0.51583624246499837</v>
      </c>
      <c r="M17" s="231">
        <f>M$28*SUMIFS(FatorHorario[Fator],FatorHorario[Meses],M$3,FatorHorario[UF],$E$1,FatorHorario[Hora],$A17)</f>
        <v>0.5099796411569345</v>
      </c>
      <c r="N17" s="12">
        <v>14</v>
      </c>
    </row>
    <row r="18" spans="1:14" x14ac:dyDescent="0.25">
      <c r="A18" s="11">
        <v>15</v>
      </c>
      <c r="B18" s="229">
        <f>B$28*SUMIFS(FatorHorario[Fator],FatorHorario[Meses],B$3,FatorHorario[UF],$E$1,FatorHorario[Hora],$A18)</f>
        <v>0.40477998581490032</v>
      </c>
      <c r="C18" s="230">
        <f>C$28*SUMIFS(FatorHorario[Fator],FatorHorario[Meses],C$3,FatorHorario[UF],$E$1,FatorHorario[Hora],$A18)</f>
        <v>0.40668858330805552</v>
      </c>
      <c r="D18" s="230">
        <f>D$28*SUMIFS(FatorHorario[Fator],FatorHorario[Meses],D$3,FatorHorario[UF],$E$1,FatorHorario[Hora],$A18)</f>
        <v>0.41610658315035981</v>
      </c>
      <c r="E18" s="230">
        <f>E$28*SUMIFS(FatorHorario[Fator],FatorHorario[Meses],E$3,FatorHorario[UF],$E$1,FatorHorario[Hora],$A18)</f>
        <v>0.3746080672996453</v>
      </c>
      <c r="F18" s="230">
        <f>F$28*SUMIFS(FatorHorario[Fator],FatorHorario[Meses],F$3,FatorHorario[UF],$E$1,FatorHorario[Hora],$A18)</f>
        <v>0.33055008901421917</v>
      </c>
      <c r="G18" s="230">
        <f>G$28*SUMIFS(FatorHorario[Fator],FatorHorario[Meses],G$3,FatorHorario[UF],$E$1,FatorHorario[Hora],$A18)</f>
        <v>0.31274056275642131</v>
      </c>
      <c r="H18" s="230">
        <f>H$28*SUMIFS(FatorHorario[Fator],FatorHorario[Meses],H$3,FatorHorario[UF],$E$1,FatorHorario[Hora],$A18)</f>
        <v>0.31725525604779159</v>
      </c>
      <c r="I18" s="230">
        <f>I$28*SUMIFS(FatorHorario[Fator],FatorHorario[Meses],I$3,FatorHorario[UF],$E$1,FatorHorario[Hora],$A18)</f>
        <v>0.35275085806780188</v>
      </c>
      <c r="J18" s="230">
        <f>J$28*SUMIFS(FatorHorario[Fator],FatorHorario[Meses],J$3,FatorHorario[UF],$E$1,FatorHorario[Hora],$A18)</f>
        <v>0.39486227346628383</v>
      </c>
      <c r="K18" s="230">
        <f>K$28*SUMIFS(FatorHorario[Fator],FatorHorario[Meses],K$3,FatorHorario[UF],$E$1,FatorHorario[Hora],$A18)</f>
        <v>0.3972044248927466</v>
      </c>
      <c r="L18" s="230">
        <f>L$28*SUMIFS(FatorHorario[Fator],FatorHorario[Meses],L$3,FatorHorario[UF],$E$1,FatorHorario[Hora],$A18)</f>
        <v>0.40620355405309999</v>
      </c>
      <c r="M18" s="231">
        <f>M$28*SUMIFS(FatorHorario[Fator],FatorHorario[Meses],M$3,FatorHorario[UF],$E$1,FatorHorario[Hora],$A18)</f>
        <v>0.40303090875503744</v>
      </c>
      <c r="N18" s="12">
        <v>15</v>
      </c>
    </row>
    <row r="19" spans="1:14" x14ac:dyDescent="0.25">
      <c r="A19" s="11">
        <v>16</v>
      </c>
      <c r="B19" s="229">
        <f>B$28*SUMIFS(FatorHorario[Fator],FatorHorario[Meses],B$3,FatorHorario[UF],$E$1,FatorHorario[Hora],$A19)</f>
        <v>0.26777833834332748</v>
      </c>
      <c r="C19" s="230">
        <f>C$28*SUMIFS(FatorHorario[Fator],FatorHorario[Meses],C$3,FatorHorario[UF],$E$1,FatorHorario[Hora],$A19)</f>
        <v>0.26985480922266325</v>
      </c>
      <c r="D19" s="230">
        <f>D$28*SUMIFS(FatorHorario[Fator],FatorHorario[Meses],D$3,FatorHorario[UF],$E$1,FatorHorario[Hora],$A19)</f>
        <v>0.27449677464038835</v>
      </c>
      <c r="E19" s="230">
        <f>E$28*SUMIFS(FatorHorario[Fator],FatorHorario[Meses],E$3,FatorHorario[UF],$E$1,FatorHorario[Hora],$A19)</f>
        <v>0.24594812284387832</v>
      </c>
      <c r="F19" s="230">
        <f>F$28*SUMIFS(FatorHorario[Fator],FatorHorario[Meses],F$3,FatorHorario[UF],$E$1,FatorHorario[Hora],$A19)</f>
        <v>0.21829325653069923</v>
      </c>
      <c r="G19" s="230">
        <f>G$28*SUMIFS(FatorHorario[Fator],FatorHorario[Meses],G$3,FatorHorario[UF],$E$1,FatorHorario[Hora],$A19)</f>
        <v>0.20648306531185415</v>
      </c>
      <c r="H19" s="230">
        <f>H$28*SUMIFS(FatorHorario[Fator],FatorHorario[Meses],H$3,FatorHorario[UF],$E$1,FatorHorario[Hora],$A19)</f>
        <v>0.2095436616325447</v>
      </c>
      <c r="I19" s="230">
        <f>I$28*SUMIFS(FatorHorario[Fator],FatorHorario[Meses],I$3,FatorHorario[UF],$E$1,FatorHorario[Hora],$A19)</f>
        <v>0.23803420262527761</v>
      </c>
      <c r="J19" s="230">
        <f>J$28*SUMIFS(FatorHorario[Fator],FatorHorario[Meses],J$3,FatorHorario[UF],$E$1,FatorHorario[Hora],$A19)</f>
        <v>0.26500294094396548</v>
      </c>
      <c r="K19" s="230">
        <f>K$28*SUMIFS(FatorHorario[Fator],FatorHorario[Meses],K$3,FatorHorario[UF],$E$1,FatorHorario[Hora],$A19)</f>
        <v>0.25620602964176481</v>
      </c>
      <c r="L19" s="230">
        <f>L$28*SUMIFS(FatorHorario[Fator],FatorHorario[Meses],L$3,FatorHorario[UF],$E$1,FatorHorario[Hora],$A19)</f>
        <v>0.25166790084563512</v>
      </c>
      <c r="M19" s="231">
        <f>M$28*SUMIFS(FatorHorario[Fator],FatorHorario[Meses],M$3,FatorHorario[UF],$E$1,FatorHorario[Hora],$A19)</f>
        <v>0.26196280228207219</v>
      </c>
      <c r="N19" s="12">
        <v>16</v>
      </c>
    </row>
    <row r="20" spans="1:14" x14ac:dyDescent="0.25">
      <c r="A20" s="11">
        <v>17</v>
      </c>
      <c r="B20" s="229">
        <f>B$28*SUMIFS(FatorHorario[Fator],FatorHorario[Meses],B$3,FatorHorario[UF],$E$1,FatorHorario[Hora],$A20)</f>
        <v>0.12588228009879976</v>
      </c>
      <c r="C20" s="230">
        <f>C$28*SUMIFS(FatorHorario[Fator],FatorHorario[Meses],C$3,FatorHorario[UF],$E$1,FatorHorario[Hora],$A20)</f>
        <v>0.12518860177945326</v>
      </c>
      <c r="D20" s="230">
        <f>D$28*SUMIFS(FatorHorario[Fator],FatorHorario[Meses],D$3,FatorHorario[UF],$E$1,FatorHorario[Hora],$A20)</f>
        <v>0.11987257184424095</v>
      </c>
      <c r="E20" s="230">
        <f>E$28*SUMIFS(FatorHorario[Fator],FatorHorario[Meses],E$3,FatorHorario[UF],$E$1,FatorHorario[Hora],$A20)</f>
        <v>0.10194148310091812</v>
      </c>
      <c r="F20" s="230">
        <f>F$28*SUMIFS(FatorHorario[Fator],FatorHorario[Meses],F$3,FatorHorario[UF],$E$1,FatorHorario[Hora],$A20)</f>
        <v>8.948345402140849E-2</v>
      </c>
      <c r="G20" s="230">
        <f>G$28*SUMIFS(FatorHorario[Fator],FatorHorario[Meses],G$3,FatorHorario[UF],$E$1,FatorHorario[Hora],$A20)</f>
        <v>8.1494754887923404E-2</v>
      </c>
      <c r="H20" s="230">
        <f>H$28*SUMIFS(FatorHorario[Fator],FatorHorario[Meses],H$3,FatorHorario[UF],$E$1,FatorHorario[Hora],$A20)</f>
        <v>8.2781836764874245E-2</v>
      </c>
      <c r="I20" s="230">
        <f>I$28*SUMIFS(FatorHorario[Fator],FatorHorario[Meses],I$3,FatorHorario[UF],$E$1,FatorHorario[Hora],$A20)</f>
        <v>9.9122133287264755E-2</v>
      </c>
      <c r="J20" s="230">
        <f>J$28*SUMIFS(FatorHorario[Fator],FatorHorario[Meses],J$3,FatorHorario[UF],$E$1,FatorHorario[Hora],$A20)</f>
        <v>0.11189946820237605</v>
      </c>
      <c r="K20" s="230">
        <f>K$28*SUMIFS(FatorHorario[Fator],FatorHorario[Meses],K$3,FatorHorario[UF],$E$1,FatorHorario[Hora],$A20)</f>
        <v>0.10049558045673629</v>
      </c>
      <c r="L20" s="230">
        <f>L$28*SUMIFS(FatorHorario[Fator],FatorHorario[Meses],L$3,FatorHorario[UF],$E$1,FatorHorario[Hora],$A20)</f>
        <v>9.3875773236234486E-2</v>
      </c>
      <c r="M20" s="231">
        <f>M$28*SUMIFS(FatorHorario[Fator],FatorHorario[Meses],M$3,FatorHorario[UF],$E$1,FatorHorario[Hora],$A20)</f>
        <v>0.12214866449378929</v>
      </c>
      <c r="N20" s="12">
        <v>17</v>
      </c>
    </row>
    <row r="21" spans="1:14" x14ac:dyDescent="0.25">
      <c r="A21" s="11">
        <v>18</v>
      </c>
      <c r="B21" s="229">
        <f>B$28*SUMIFS(FatorHorario[Fator],FatorHorario[Meses],B$3,FatorHorario[UF],$E$1,FatorHorario[Hora],$A21)</f>
        <v>2.0659066155574415E-2</v>
      </c>
      <c r="C21" s="230">
        <f>C$28*SUMIFS(FatorHorario[Fator],FatorHorario[Meses],C$3,FatorHorario[UF],$E$1,FatorHorario[Hora],$A21)</f>
        <v>1.6776084526219686E-2</v>
      </c>
      <c r="D21" s="230">
        <f>D$28*SUMIFS(FatorHorario[Fator],FatorHorario[Meses],D$3,FatorHorario[UF],$E$1,FatorHorario[Hora],$A21)</f>
        <v>1.1021508102118131E-2</v>
      </c>
      <c r="E21" s="230">
        <f>E$28*SUMIFS(FatorHorario[Fator],FatorHorario[Meses],E$3,FatorHorario[UF],$E$1,FatorHorario[Hora],$A21)</f>
        <v>6.4884116638291378E-3</v>
      </c>
      <c r="F21" s="230">
        <f>F$28*SUMIFS(FatorHorario[Fator],FatorHorario[Meses],F$3,FatorHorario[UF],$E$1,FatorHorario[Hora],$A21)</f>
        <v>4.2268649281038476E-3</v>
      </c>
      <c r="G21" s="230">
        <f>G$28*SUMIFS(FatorHorario[Fator],FatorHorario[Meses],G$3,FatorHorario[UF],$E$1,FatorHorario[Hora],$A21)</f>
        <v>3.6167638974274898E-3</v>
      </c>
      <c r="H21" s="230">
        <f>H$28*SUMIFS(FatorHorario[Fator],FatorHorario[Meses],H$3,FatorHorario[UF],$E$1,FatorHorario[Hora],$A21)</f>
        <v>4.3927281276889794E-3</v>
      </c>
      <c r="I21" s="230">
        <f>I$28*SUMIFS(FatorHorario[Fator],FatorHorario[Meses],I$3,FatorHorario[UF],$E$1,FatorHorario[Hora],$A21)</f>
        <v>6.3121548661778477E-3</v>
      </c>
      <c r="J21" s="230">
        <f>J$28*SUMIFS(FatorHorario[Fator],FatorHorario[Meses],J$3,FatorHorario[UF],$E$1,FatorHorario[Hora],$A21)</f>
        <v>8.87745065922994E-3</v>
      </c>
      <c r="K21" s="230">
        <f>K$28*SUMIFS(FatorHorario[Fator],FatorHorario[Meses],K$3,FatorHorario[UF],$E$1,FatorHorario[Hora],$A21)</f>
        <v>9.9794913319940868E-3</v>
      </c>
      <c r="L21" s="230">
        <f>L$28*SUMIFS(FatorHorario[Fator],FatorHorario[Meses],L$3,FatorHorario[UF],$E$1,FatorHorario[Hora],$A21)</f>
        <v>1.2654158163788128E-2</v>
      </c>
      <c r="M21" s="231">
        <f>M$28*SUMIFS(FatorHorario[Fator],FatorHorario[Meses],M$3,FatorHorario[UF],$E$1,FatorHorario[Hora],$A21)</f>
        <v>1.9609404062460378E-2</v>
      </c>
      <c r="N21" s="12">
        <v>18</v>
      </c>
    </row>
    <row r="22" spans="1:14" x14ac:dyDescent="0.25">
      <c r="A22" s="11">
        <v>19</v>
      </c>
      <c r="B22" s="229">
        <f>B$28*SUMIFS(FatorHorario[Fator],FatorHorario[Meses],B$3,FatorHorario[UF],$E$1,FatorHorario[Hora],$A22)</f>
        <v>0</v>
      </c>
      <c r="C22" s="230">
        <f>C$28*SUMIFS(FatorHorario[Fator],FatorHorario[Meses],C$3,FatorHorario[UF],$E$1,FatorHorario[Hora],$A22)</f>
        <v>0</v>
      </c>
      <c r="D22" s="230">
        <f>D$28*SUMIFS(FatorHorario[Fator],FatorHorario[Meses],D$3,FatorHorario[UF],$E$1,FatorHorario[Hora],$A22)</f>
        <v>0</v>
      </c>
      <c r="E22" s="230">
        <f>E$28*SUMIFS(FatorHorario[Fator],FatorHorario[Meses],E$3,FatorHorario[UF],$E$1,FatorHorario[Hora],$A22)</f>
        <v>0</v>
      </c>
      <c r="F22" s="230">
        <f>F$28*SUMIFS(FatorHorario[Fator],FatorHorario[Meses],F$3,FatorHorario[UF],$E$1,FatorHorario[Hora],$A22)</f>
        <v>0</v>
      </c>
      <c r="G22" s="230">
        <f>G$28*SUMIFS(FatorHorario[Fator],FatorHorario[Meses],G$3,FatorHorario[UF],$E$1,FatorHorario[Hora],$A22)</f>
        <v>0</v>
      </c>
      <c r="H22" s="230">
        <f>H$28*SUMIFS(FatorHorario[Fator],FatorHorario[Meses],H$3,FatorHorario[UF],$E$1,FatorHorario[Hora],$A22)</f>
        <v>0</v>
      </c>
      <c r="I22" s="230">
        <f>I$28*SUMIFS(FatorHorario[Fator],FatorHorario[Meses],I$3,FatorHorario[UF],$E$1,FatorHorario[Hora],$A22)</f>
        <v>0</v>
      </c>
      <c r="J22" s="230">
        <f>J$28*SUMIFS(FatorHorario[Fator],FatorHorario[Meses],J$3,FatorHorario[UF],$E$1,FatorHorario[Hora],$A22)</f>
        <v>0</v>
      </c>
      <c r="K22" s="230">
        <f>K$28*SUMIFS(FatorHorario[Fator],FatorHorario[Meses],K$3,FatorHorario[UF],$E$1,FatorHorario[Hora],$A22)</f>
        <v>0</v>
      </c>
      <c r="L22" s="230">
        <f>L$28*SUMIFS(FatorHorario[Fator],FatorHorario[Meses],L$3,FatorHorario[UF],$E$1,FatorHorario[Hora],$A22)</f>
        <v>0</v>
      </c>
      <c r="M22" s="231">
        <f>M$28*SUMIFS(FatorHorario[Fator],FatorHorario[Meses],M$3,FatorHorario[UF],$E$1,FatorHorario[Hora],$A22)</f>
        <v>0</v>
      </c>
      <c r="N22" s="12">
        <v>19</v>
      </c>
    </row>
    <row r="23" spans="1:14" x14ac:dyDescent="0.25">
      <c r="A23" s="11">
        <v>20</v>
      </c>
      <c r="B23" s="229">
        <f>B$28*SUMIFS(FatorHorario[Fator],FatorHorario[Meses],B$3,FatorHorario[UF],$E$1,FatorHorario[Hora],$A23)</f>
        <v>0</v>
      </c>
      <c r="C23" s="230">
        <f>C$28*SUMIFS(FatorHorario[Fator],FatorHorario[Meses],C$3,FatorHorario[UF],$E$1,FatorHorario[Hora],$A23)</f>
        <v>0</v>
      </c>
      <c r="D23" s="230">
        <f>D$28*SUMIFS(FatorHorario[Fator],FatorHorario[Meses],D$3,FatorHorario[UF],$E$1,FatorHorario[Hora],$A23)</f>
        <v>0</v>
      </c>
      <c r="E23" s="230">
        <f>E$28*SUMIFS(FatorHorario[Fator],FatorHorario[Meses],E$3,FatorHorario[UF],$E$1,FatorHorario[Hora],$A23)</f>
        <v>0</v>
      </c>
      <c r="F23" s="230">
        <f>F$28*SUMIFS(FatorHorario[Fator],FatorHorario[Meses],F$3,FatorHorario[UF],$E$1,FatorHorario[Hora],$A23)</f>
        <v>0</v>
      </c>
      <c r="G23" s="230">
        <f>G$28*SUMIFS(FatorHorario[Fator],FatorHorario[Meses],G$3,FatorHorario[UF],$E$1,FatorHorario[Hora],$A23)</f>
        <v>0</v>
      </c>
      <c r="H23" s="230">
        <f>H$28*SUMIFS(FatorHorario[Fator],FatorHorario[Meses],H$3,FatorHorario[UF],$E$1,FatorHorario[Hora],$A23)</f>
        <v>0</v>
      </c>
      <c r="I23" s="230">
        <f>I$28*SUMIFS(FatorHorario[Fator],FatorHorario[Meses],I$3,FatorHorario[UF],$E$1,FatorHorario[Hora],$A23)</f>
        <v>0</v>
      </c>
      <c r="J23" s="230">
        <f>J$28*SUMIFS(FatorHorario[Fator],FatorHorario[Meses],J$3,FatorHorario[UF],$E$1,FatorHorario[Hora],$A23)</f>
        <v>0</v>
      </c>
      <c r="K23" s="230">
        <f>K$28*SUMIFS(FatorHorario[Fator],FatorHorario[Meses],K$3,FatorHorario[UF],$E$1,FatorHorario[Hora],$A23)</f>
        <v>0</v>
      </c>
      <c r="L23" s="230">
        <f>L$28*SUMIFS(FatorHorario[Fator],FatorHorario[Meses],L$3,FatorHorario[UF],$E$1,FatorHorario[Hora],$A23)</f>
        <v>0</v>
      </c>
      <c r="M23" s="231">
        <f>M$28*SUMIFS(FatorHorario[Fator],FatorHorario[Meses],M$3,FatorHorario[UF],$E$1,FatorHorario[Hora],$A23)</f>
        <v>0</v>
      </c>
      <c r="N23" s="12">
        <v>20</v>
      </c>
    </row>
    <row r="24" spans="1:14" x14ac:dyDescent="0.25">
      <c r="A24" s="11">
        <v>21</v>
      </c>
      <c r="B24" s="229">
        <f>B$28*SUMIFS(FatorHorario[Fator],FatorHorario[Meses],B$3,FatorHorario[UF],$E$1,FatorHorario[Hora],$A24)</f>
        <v>0</v>
      </c>
      <c r="C24" s="230">
        <f>C$28*SUMIFS(FatorHorario[Fator],FatorHorario[Meses],C$3,FatorHorario[UF],$E$1,FatorHorario[Hora],$A24)</f>
        <v>0</v>
      </c>
      <c r="D24" s="230">
        <f>D$28*SUMIFS(FatorHorario[Fator],FatorHorario[Meses],D$3,FatorHorario[UF],$E$1,FatorHorario[Hora],$A24)</f>
        <v>0</v>
      </c>
      <c r="E24" s="230">
        <f>E$28*SUMIFS(FatorHorario[Fator],FatorHorario[Meses],E$3,FatorHorario[UF],$E$1,FatorHorario[Hora],$A24)</f>
        <v>0</v>
      </c>
      <c r="F24" s="230">
        <f>F$28*SUMIFS(FatorHorario[Fator],FatorHorario[Meses],F$3,FatorHorario[UF],$E$1,FatorHorario[Hora],$A24)</f>
        <v>0</v>
      </c>
      <c r="G24" s="230">
        <f>G$28*SUMIFS(FatorHorario[Fator],FatorHorario[Meses],G$3,FatorHorario[UF],$E$1,FatorHorario[Hora],$A24)</f>
        <v>0</v>
      </c>
      <c r="H24" s="230">
        <f>H$28*SUMIFS(FatorHorario[Fator],FatorHorario[Meses],H$3,FatorHorario[UF],$E$1,FatorHorario[Hora],$A24)</f>
        <v>0</v>
      </c>
      <c r="I24" s="230">
        <f>I$28*SUMIFS(FatorHorario[Fator],FatorHorario[Meses],I$3,FatorHorario[UF],$E$1,FatorHorario[Hora],$A24)</f>
        <v>0</v>
      </c>
      <c r="J24" s="230">
        <f>J$28*SUMIFS(FatorHorario[Fator],FatorHorario[Meses],J$3,FatorHorario[UF],$E$1,FatorHorario[Hora],$A24)</f>
        <v>0</v>
      </c>
      <c r="K24" s="230">
        <f>K$28*SUMIFS(FatorHorario[Fator],FatorHorario[Meses],K$3,FatorHorario[UF],$E$1,FatorHorario[Hora],$A24)</f>
        <v>0</v>
      </c>
      <c r="L24" s="230">
        <f>L$28*SUMIFS(FatorHorario[Fator],FatorHorario[Meses],L$3,FatorHorario[UF],$E$1,FatorHorario[Hora],$A24)</f>
        <v>0</v>
      </c>
      <c r="M24" s="231">
        <f>M$28*SUMIFS(FatorHorario[Fator],FatorHorario[Meses],M$3,FatorHorario[UF],$E$1,FatorHorario[Hora],$A24)</f>
        <v>0</v>
      </c>
      <c r="N24" s="12">
        <v>21</v>
      </c>
    </row>
    <row r="25" spans="1:14" x14ac:dyDescent="0.25">
      <c r="A25" s="11">
        <v>22</v>
      </c>
      <c r="B25" s="229">
        <f>B$28*SUMIFS(FatorHorario[Fator],FatorHorario[Meses],B$3,FatorHorario[UF],$E$1,FatorHorario[Hora],$A25)</f>
        <v>0</v>
      </c>
      <c r="C25" s="230">
        <f>C$28*SUMIFS(FatorHorario[Fator],FatorHorario[Meses],C$3,FatorHorario[UF],$E$1,FatorHorario[Hora],$A25)</f>
        <v>0</v>
      </c>
      <c r="D25" s="230">
        <f>D$28*SUMIFS(FatorHorario[Fator],FatorHorario[Meses],D$3,FatorHorario[UF],$E$1,FatorHorario[Hora],$A25)</f>
        <v>0</v>
      </c>
      <c r="E25" s="230">
        <f>E$28*SUMIFS(FatorHorario[Fator],FatorHorario[Meses],E$3,FatorHorario[UF],$E$1,FatorHorario[Hora],$A25)</f>
        <v>0</v>
      </c>
      <c r="F25" s="230">
        <f>F$28*SUMIFS(FatorHorario[Fator],FatorHorario[Meses],F$3,FatorHorario[UF],$E$1,FatorHorario[Hora],$A25)</f>
        <v>0</v>
      </c>
      <c r="G25" s="230">
        <f>G$28*SUMIFS(FatorHorario[Fator],FatorHorario[Meses],G$3,FatorHorario[UF],$E$1,FatorHorario[Hora],$A25)</f>
        <v>0</v>
      </c>
      <c r="H25" s="230">
        <f>H$28*SUMIFS(FatorHorario[Fator],FatorHorario[Meses],H$3,FatorHorario[UF],$E$1,FatorHorario[Hora],$A25)</f>
        <v>0</v>
      </c>
      <c r="I25" s="230">
        <f>I$28*SUMIFS(FatorHorario[Fator],FatorHorario[Meses],I$3,FatorHorario[UF],$E$1,FatorHorario[Hora],$A25)</f>
        <v>0</v>
      </c>
      <c r="J25" s="230">
        <f>J$28*SUMIFS(FatorHorario[Fator],FatorHorario[Meses],J$3,FatorHorario[UF],$E$1,FatorHorario[Hora],$A25)</f>
        <v>0</v>
      </c>
      <c r="K25" s="230">
        <f>K$28*SUMIFS(FatorHorario[Fator],FatorHorario[Meses],K$3,FatorHorario[UF],$E$1,FatorHorario[Hora],$A25)</f>
        <v>0</v>
      </c>
      <c r="L25" s="230">
        <f>L$28*SUMIFS(FatorHorario[Fator],FatorHorario[Meses],L$3,FatorHorario[UF],$E$1,FatorHorario[Hora],$A25)</f>
        <v>0</v>
      </c>
      <c r="M25" s="231">
        <f>M$28*SUMIFS(FatorHorario[Fator],FatorHorario[Meses],M$3,FatorHorario[UF],$E$1,FatorHorario[Hora],$A25)</f>
        <v>0</v>
      </c>
      <c r="N25" s="12">
        <v>22</v>
      </c>
    </row>
    <row r="26" spans="1:14" x14ac:dyDescent="0.25">
      <c r="A26" s="11">
        <v>23</v>
      </c>
      <c r="B26" s="229">
        <f>B$28*SUMIFS(FatorHorario[Fator],FatorHorario[Meses],B$3,FatorHorario[UF],$E$1,FatorHorario[Hora],$A26)</f>
        <v>0</v>
      </c>
      <c r="C26" s="230">
        <f>C$28*SUMIFS(FatorHorario[Fator],FatorHorario[Meses],C$3,FatorHorario[UF],$E$1,FatorHorario[Hora],$A26)</f>
        <v>0</v>
      </c>
      <c r="D26" s="230">
        <f>D$28*SUMIFS(FatorHorario[Fator],FatorHorario[Meses],D$3,FatorHorario[UF],$E$1,FatorHorario[Hora],$A26)</f>
        <v>0</v>
      </c>
      <c r="E26" s="230">
        <f>E$28*SUMIFS(FatorHorario[Fator],FatorHorario[Meses],E$3,FatorHorario[UF],$E$1,FatorHorario[Hora],$A26)</f>
        <v>0</v>
      </c>
      <c r="F26" s="230">
        <f>F$28*SUMIFS(FatorHorario[Fator],FatorHorario[Meses],F$3,FatorHorario[UF],$E$1,FatorHorario[Hora],$A26)</f>
        <v>0</v>
      </c>
      <c r="G26" s="230">
        <f>G$28*SUMIFS(FatorHorario[Fator],FatorHorario[Meses],G$3,FatorHorario[UF],$E$1,FatorHorario[Hora],$A26)</f>
        <v>0</v>
      </c>
      <c r="H26" s="230">
        <f>H$28*SUMIFS(FatorHorario[Fator],FatorHorario[Meses],H$3,FatorHorario[UF],$E$1,FatorHorario[Hora],$A26)</f>
        <v>0</v>
      </c>
      <c r="I26" s="230">
        <f>I$28*SUMIFS(FatorHorario[Fator],FatorHorario[Meses],I$3,FatorHorario[UF],$E$1,FatorHorario[Hora],$A26)</f>
        <v>0</v>
      </c>
      <c r="J26" s="230">
        <f>J$28*SUMIFS(FatorHorario[Fator],FatorHorario[Meses],J$3,FatorHorario[UF],$E$1,FatorHorario[Hora],$A26)</f>
        <v>0</v>
      </c>
      <c r="K26" s="230">
        <f>K$28*SUMIFS(FatorHorario[Fator],FatorHorario[Meses],K$3,FatorHorario[UF],$E$1,FatorHorario[Hora],$A26)</f>
        <v>0</v>
      </c>
      <c r="L26" s="230">
        <f>L$28*SUMIFS(FatorHorario[Fator],FatorHorario[Meses],L$3,FatorHorario[UF],$E$1,FatorHorario[Hora],$A26)</f>
        <v>0</v>
      </c>
      <c r="M26" s="231">
        <f>M$28*SUMIFS(FatorHorario[Fator],FatorHorario[Meses],M$3,FatorHorario[UF],$E$1,FatorHorario[Hora],$A26)</f>
        <v>0</v>
      </c>
      <c r="N26" s="12">
        <v>23</v>
      </c>
    </row>
    <row r="27" spans="1:14" ht="15.75" thickBot="1" x14ac:dyDescent="0.3">
      <c r="A27" s="13">
        <v>24</v>
      </c>
      <c r="B27" s="232">
        <f>B$28*SUMIFS(FatorHorario[Fator],FatorHorario[Meses],B$3,FatorHorario[UF],$E$1,FatorHorario[Hora],$A27)</f>
        <v>0</v>
      </c>
      <c r="C27" s="233">
        <f>C$28*SUMIFS(FatorHorario[Fator],FatorHorario[Meses],C$3,FatorHorario[UF],$E$1,FatorHorario[Hora],$A27)</f>
        <v>0</v>
      </c>
      <c r="D27" s="233">
        <f>D$28*SUMIFS(FatorHorario[Fator],FatorHorario[Meses],D$3,FatorHorario[UF],$E$1,FatorHorario[Hora],$A27)</f>
        <v>0</v>
      </c>
      <c r="E27" s="233">
        <f>E$28*SUMIFS(FatorHorario[Fator],FatorHorario[Meses],E$3,FatorHorario[UF],$E$1,FatorHorario[Hora],$A27)</f>
        <v>0</v>
      </c>
      <c r="F27" s="233">
        <f>F$28*SUMIFS(FatorHorario[Fator],FatorHorario[Meses],F$3,FatorHorario[UF],$E$1,FatorHorario[Hora],$A27)</f>
        <v>0</v>
      </c>
      <c r="G27" s="233">
        <f>G$28*SUMIFS(FatorHorario[Fator],FatorHorario[Meses],G$3,FatorHorario[UF],$E$1,FatorHorario[Hora],$A27)</f>
        <v>0</v>
      </c>
      <c r="H27" s="233">
        <f>H$28*SUMIFS(FatorHorario[Fator],FatorHorario[Meses],H$3,FatorHorario[UF],$E$1,FatorHorario[Hora],$A27)</f>
        <v>0</v>
      </c>
      <c r="I27" s="233">
        <f>I$28*SUMIFS(FatorHorario[Fator],FatorHorario[Meses],I$3,FatorHorario[UF],$E$1,FatorHorario[Hora],$A27)</f>
        <v>0</v>
      </c>
      <c r="J27" s="233">
        <f>J$28*SUMIFS(FatorHorario[Fator],FatorHorario[Meses],J$3,FatorHorario[UF],$E$1,FatorHorario[Hora],$A27)</f>
        <v>0</v>
      </c>
      <c r="K27" s="233">
        <f>K$28*SUMIFS(FatorHorario[Fator],FatorHorario[Meses],K$3,FatorHorario[UF],$E$1,FatorHorario[Hora],$A27)</f>
        <v>0</v>
      </c>
      <c r="L27" s="233">
        <f>L$28*SUMIFS(FatorHorario[Fator],FatorHorario[Meses],L$3,FatorHorario[UF],$E$1,FatorHorario[Hora],$A27)</f>
        <v>0</v>
      </c>
      <c r="M27" s="234">
        <f>M$28*SUMIFS(FatorHorario[Fator],FatorHorario[Meses],M$3,FatorHorario[UF],$E$1,FatorHorario[Hora],$A27)</f>
        <v>0</v>
      </c>
      <c r="N27" s="14">
        <v>24</v>
      </c>
    </row>
    <row r="28" spans="1:14" ht="17.25" thickTop="1" thickBot="1" x14ac:dyDescent="0.3">
      <c r="A28" s="25" t="s">
        <v>56</v>
      </c>
      <c r="B28" s="236">
        <v>1</v>
      </c>
      <c r="C28" s="236">
        <v>1</v>
      </c>
      <c r="D28" s="236">
        <v>1</v>
      </c>
      <c r="E28" s="236">
        <v>1</v>
      </c>
      <c r="F28" s="236">
        <v>1</v>
      </c>
      <c r="G28" s="236">
        <v>1</v>
      </c>
      <c r="H28" s="236">
        <v>1</v>
      </c>
      <c r="I28" s="236">
        <v>1</v>
      </c>
      <c r="J28" s="236">
        <v>1</v>
      </c>
      <c r="K28" s="236">
        <v>1</v>
      </c>
      <c r="L28" s="236">
        <v>1</v>
      </c>
      <c r="M28" s="236">
        <v>1</v>
      </c>
      <c r="N28" s="25"/>
    </row>
    <row r="29" spans="1:14" ht="9" customHeight="1" x14ac:dyDescent="0.25">
      <c r="A29" s="25"/>
      <c r="B29" s="26"/>
      <c r="C29" s="26"/>
      <c r="D29" s="26"/>
      <c r="E29" s="26"/>
      <c r="F29" s="26"/>
      <c r="G29" s="26"/>
      <c r="H29" s="26"/>
      <c r="I29" s="26"/>
      <c r="J29" s="26"/>
      <c r="K29" s="26"/>
      <c r="L29" s="26"/>
      <c r="M29" s="26"/>
      <c r="N29" s="25"/>
    </row>
    <row r="30" spans="1:14" x14ac:dyDescent="0.25">
      <c r="A30" s="6" t="s">
        <v>2</v>
      </c>
      <c r="B30" s="16">
        <f t="shared" ref="B30:M30" si="0">IF(MAX(B4:B27)=0,"",MAX(B4:B27))</f>
        <v>0.59224411418296541</v>
      </c>
      <c r="C30" s="16">
        <f t="shared" si="0"/>
        <v>0.59584982127799524</v>
      </c>
      <c r="D30" s="16">
        <f t="shared" si="0"/>
        <v>0.60711740703648331</v>
      </c>
      <c r="E30" s="16">
        <f t="shared" si="0"/>
        <v>0.54389523116481908</v>
      </c>
      <c r="F30" s="16">
        <f t="shared" si="0"/>
        <v>0.47221366635097134</v>
      </c>
      <c r="G30" s="16">
        <f t="shared" si="0"/>
        <v>0.44658409578478842</v>
      </c>
      <c r="H30" s="16">
        <f t="shared" si="0"/>
        <v>0.45042639253047539</v>
      </c>
      <c r="I30" s="16">
        <f t="shared" si="0"/>
        <v>0.49294247513401807</v>
      </c>
      <c r="J30" s="16">
        <f t="shared" si="0"/>
        <v>0.55113913261378344</v>
      </c>
      <c r="K30" s="16">
        <f t="shared" si="0"/>
        <v>0.56791308603624779</v>
      </c>
      <c r="L30" s="16">
        <f t="shared" si="0"/>
        <v>0.60300624039773976</v>
      </c>
      <c r="M30" s="16">
        <f t="shared" si="0"/>
        <v>0.59825459699720307</v>
      </c>
      <c r="N30" s="15"/>
    </row>
    <row r="31" spans="1:14" x14ac:dyDescent="0.25">
      <c r="A31" s="5" t="s">
        <v>3</v>
      </c>
      <c r="B31" s="27">
        <f>IF(N(B30)=0,"",VLOOKUP(B30,B4:N27,13,FALSE))</f>
        <v>12</v>
      </c>
      <c r="C31" s="27">
        <f>IF(N(C30)=0,"",VLOOKUP(C30,C4:N27,12,FALSE))</f>
        <v>12</v>
      </c>
      <c r="D31" s="27">
        <f>IF(N(D30)=0,"",VLOOKUP(D30,D4:N27,11,FALSE))</f>
        <v>12</v>
      </c>
      <c r="E31" s="27">
        <f>IF(N(E30)=0,"",VLOOKUP(E30,E4:N27,10,FALSE))</f>
        <v>12</v>
      </c>
      <c r="F31" s="27">
        <f>IF(N(F30)=0,"",VLOOKUP(F30,F4:N27,9,FALSE))</f>
        <v>12</v>
      </c>
      <c r="G31" s="27">
        <f>IF(N(G30)=0,"",VLOOKUP(G30,G4:N27,8,FALSE))</f>
        <v>12</v>
      </c>
      <c r="H31" s="27">
        <f>IF(N(H30)=0,"",VLOOKUP(H30,H4:N27,7,FALSE))</f>
        <v>12</v>
      </c>
      <c r="I31" s="27">
        <f>IF(N(I30)=0,"",VLOOKUP(I30,I4:N27,6,FALSE))</f>
        <v>12</v>
      </c>
      <c r="J31" s="27">
        <f>IF(N(J30)=0,"",VLOOKUP(J30,J4:N27,5,FALSE))</f>
        <v>12</v>
      </c>
      <c r="K31" s="27">
        <f>IF(N(K30)=0,"",VLOOKUP(K30,K4:N27,4,FALSE))</f>
        <v>12</v>
      </c>
      <c r="L31" s="27">
        <f>IF(N(L30)=0,"",VLOOKUP(L30,L4:N27,3,FALSE))</f>
        <v>12</v>
      </c>
      <c r="M31" s="27">
        <f>IF(N(M30)=0,"",VLOOKUP(M30,M4:N27,2,FALSE))</f>
        <v>12</v>
      </c>
      <c r="N31" s="15"/>
    </row>
    <row r="32" spans="1:14" ht="7.5" customHeight="1" x14ac:dyDescent="0.25">
      <c r="A32" s="15"/>
      <c r="B32" s="16"/>
      <c r="C32" s="16"/>
      <c r="D32" s="16"/>
      <c r="E32" s="16"/>
      <c r="F32" s="16"/>
      <c r="G32" s="16"/>
      <c r="H32" s="16"/>
      <c r="I32" s="16"/>
      <c r="J32" s="16"/>
      <c r="K32" s="16"/>
      <c r="L32" s="16"/>
      <c r="M32" s="16"/>
      <c r="N32" s="15"/>
    </row>
    <row r="33" spans="1:14" x14ac:dyDescent="0.25">
      <c r="A33" s="23" t="s">
        <v>23</v>
      </c>
      <c r="B33" s="16">
        <f>IF(AVERAGE(B4:B27)=0,"",AVERAGE(B4:B27))</f>
        <v>0.18036791666666666</v>
      </c>
      <c r="C33" s="16">
        <f t="shared" ref="C33:M33" si="1">IF(AVERAGE(C4:C27)=0,"",AVERAGE(C4:C27))</f>
        <v>0.18100000000000002</v>
      </c>
      <c r="D33" s="16">
        <f t="shared" si="1"/>
        <v>0.1846170833333334</v>
      </c>
      <c r="E33" s="16">
        <f t="shared" si="1"/>
        <v>0.16496249999999998</v>
      </c>
      <c r="F33" s="16">
        <f t="shared" si="1"/>
        <v>0.14374124999999996</v>
      </c>
      <c r="G33" s="16">
        <f t="shared" si="1"/>
        <v>0.13665875000000002</v>
      </c>
      <c r="H33" s="16">
        <f t="shared" si="1"/>
        <v>0.13891000000000003</v>
      </c>
      <c r="I33" s="16">
        <f t="shared" si="1"/>
        <v>0.15353250000000004</v>
      </c>
      <c r="J33" s="16">
        <f t="shared" si="1"/>
        <v>0.17178250000000003</v>
      </c>
      <c r="K33" s="16">
        <f t="shared" si="1"/>
        <v>0.17543708333333338</v>
      </c>
      <c r="L33" s="16">
        <f t="shared" si="1"/>
        <v>0.18363083333333322</v>
      </c>
      <c r="M33" s="16">
        <f t="shared" si="1"/>
        <v>0.1817699999999999</v>
      </c>
      <c r="N33" s="15"/>
    </row>
    <row r="34" spans="1:14" x14ac:dyDescent="0.25">
      <c r="A34" s="15"/>
      <c r="B34" s="16"/>
      <c r="C34" s="16"/>
      <c r="D34" s="16"/>
      <c r="E34" s="16"/>
      <c r="F34" s="16"/>
      <c r="G34" s="16"/>
      <c r="H34" s="16"/>
      <c r="I34" s="16"/>
      <c r="J34" s="16"/>
      <c r="K34" s="16"/>
      <c r="L34" s="16"/>
      <c r="M34" s="16"/>
      <c r="N34" s="15"/>
    </row>
    <row r="35" spans="1:14" x14ac:dyDescent="0.25">
      <c r="A35" s="17" t="s">
        <v>22</v>
      </c>
      <c r="B35" s="16"/>
      <c r="C35" s="16"/>
      <c r="D35" s="16"/>
      <c r="E35" s="16"/>
      <c r="F35" s="16"/>
      <c r="G35" s="16"/>
      <c r="H35" s="16"/>
      <c r="I35" s="16"/>
      <c r="J35" s="16"/>
      <c r="K35" s="16"/>
      <c r="L35" s="16"/>
      <c r="M35" s="16"/>
      <c r="N35" s="15"/>
    </row>
    <row r="36" spans="1:14" x14ac:dyDescent="0.25">
      <c r="A36" s="5" t="s">
        <v>17</v>
      </c>
      <c r="B36" s="16">
        <f>IF(AVERAGE(B22:B25)=0,0,AVERAGE(B22:B25))</f>
        <v>0</v>
      </c>
      <c r="C36" s="16">
        <f t="shared" ref="C36:M36" si="2">IF(AVERAGE(C22:C25)=0,0,AVERAGE(C22:C25))</f>
        <v>0</v>
      </c>
      <c r="D36" s="16">
        <f t="shared" si="2"/>
        <v>0</v>
      </c>
      <c r="E36" s="16">
        <f t="shared" si="2"/>
        <v>0</v>
      </c>
      <c r="F36" s="16">
        <f t="shared" si="2"/>
        <v>0</v>
      </c>
      <c r="G36" s="16">
        <f t="shared" si="2"/>
        <v>0</v>
      </c>
      <c r="H36" s="16">
        <f t="shared" si="2"/>
        <v>0</v>
      </c>
      <c r="I36" s="16">
        <f t="shared" si="2"/>
        <v>0</v>
      </c>
      <c r="J36" s="16">
        <f t="shared" si="2"/>
        <v>0</v>
      </c>
      <c r="K36" s="16">
        <f t="shared" si="2"/>
        <v>0</v>
      </c>
      <c r="L36" s="16">
        <f t="shared" si="2"/>
        <v>0</v>
      </c>
      <c r="M36" s="16">
        <f t="shared" si="2"/>
        <v>0</v>
      </c>
      <c r="N36" s="5"/>
    </row>
    <row r="37" spans="1:14" ht="9.75" customHeight="1" x14ac:dyDescent="0.25">
      <c r="A37" s="5"/>
      <c r="B37" s="16"/>
      <c r="C37" s="16"/>
      <c r="D37" s="16"/>
      <c r="E37" s="16"/>
      <c r="F37" s="16"/>
      <c r="G37" s="16"/>
      <c r="H37" s="16"/>
      <c r="I37" s="16"/>
      <c r="J37" s="16"/>
      <c r="K37" s="16"/>
      <c r="L37" s="16"/>
      <c r="M37" s="16"/>
      <c r="N37" s="5"/>
    </row>
    <row r="38" spans="1:14" x14ac:dyDescent="0.25">
      <c r="A38" s="5" t="s">
        <v>18</v>
      </c>
      <c r="B38" s="16">
        <f>IF(AVERAGE(B12:B20)=0,0,AVERAGE(B12:B20))</f>
        <v>0.43901669195201509</v>
      </c>
      <c r="C38" s="16">
        <f t="shared" ref="C38:M38" si="3">IF(AVERAGE(C12:C20)=0,0,AVERAGE(C12:C20))</f>
        <v>0.44182733539108954</v>
      </c>
      <c r="D38" s="16">
        <f t="shared" si="3"/>
        <v>0.45006048878540372</v>
      </c>
      <c r="E38" s="16">
        <f t="shared" si="3"/>
        <v>0.40273197758011303</v>
      </c>
      <c r="F38" s="16">
        <f t="shared" si="3"/>
        <v>0.35158625957417505</v>
      </c>
      <c r="G38" s="16">
        <f t="shared" si="3"/>
        <v>0.33337526012376789</v>
      </c>
      <c r="H38" s="16">
        <f t="shared" si="3"/>
        <v>0.33765707756026753</v>
      </c>
      <c r="I38" s="16">
        <f t="shared" si="3"/>
        <v>0.3727509711514263</v>
      </c>
      <c r="J38" s="16">
        <f t="shared" si="3"/>
        <v>0.41650563174316441</v>
      </c>
      <c r="K38" s="16">
        <f t="shared" si="3"/>
        <v>0.42365581696450261</v>
      </c>
      <c r="L38" s="16">
        <f t="shared" si="3"/>
        <v>0.44209725097495811</v>
      </c>
      <c r="M38" s="16">
        <f t="shared" si="3"/>
        <v>0.44138647818505528</v>
      </c>
      <c r="N38" s="5"/>
    </row>
    <row r="39" spans="1:14" ht="7.5" customHeight="1" x14ac:dyDescent="0.25">
      <c r="A39" s="5"/>
      <c r="B39" s="16"/>
      <c r="C39" s="16"/>
      <c r="D39" s="16"/>
      <c r="E39" s="16"/>
      <c r="F39" s="16"/>
      <c r="G39" s="16"/>
      <c r="H39" s="16"/>
      <c r="I39" s="16"/>
      <c r="J39" s="16"/>
      <c r="K39" s="16"/>
      <c r="L39" s="16"/>
      <c r="M39" s="16"/>
      <c r="N39" s="5"/>
    </row>
    <row r="40" spans="1:14" x14ac:dyDescent="0.25">
      <c r="A40" s="5" t="s">
        <v>19</v>
      </c>
      <c r="B40" s="16">
        <f>IF(AVERAGE(B4:B11)=0,0,AVERAGE(B4:B11))</f>
        <v>4.4627588284536092E-2</v>
      </c>
      <c r="C40" s="16">
        <f t="shared" ref="C40:M40" si="4">IF(AVERAGE(C4:C11)=0,0,AVERAGE(C4:C11))</f>
        <v>4.3847237119246804E-2</v>
      </c>
      <c r="D40" s="16">
        <f t="shared" si="4"/>
        <v>4.6155511603656128E-2</v>
      </c>
      <c r="E40" s="16">
        <f t="shared" si="4"/>
        <v>4.1002973764394143E-2</v>
      </c>
      <c r="F40" s="16">
        <f t="shared" si="4"/>
        <v>3.5160849863039953E-2</v>
      </c>
      <c r="G40" s="16">
        <f t="shared" si="4"/>
        <v>3.4476986873582763E-2</v>
      </c>
      <c r="H40" s="16">
        <f t="shared" si="4"/>
        <v>3.6316696728737996E-2</v>
      </c>
      <c r="I40" s="16">
        <f t="shared" si="4"/>
        <v>4.0463638096373294E-2</v>
      </c>
      <c r="J40" s="16">
        <f t="shared" si="4"/>
        <v>4.5668982956536486E-2</v>
      </c>
      <c r="K40" s="16">
        <f t="shared" si="4"/>
        <v>4.8451019498435444E-2</v>
      </c>
      <c r="L40" s="16">
        <f t="shared" si="4"/>
        <v>5.195132288269827E-2</v>
      </c>
      <c r="M40" s="16">
        <f t="shared" si="4"/>
        <v>4.629903653400505E-2</v>
      </c>
      <c r="N40" s="5"/>
    </row>
    <row r="41" spans="1:14" ht="7.5" customHeight="1" x14ac:dyDescent="0.25">
      <c r="A41" s="5"/>
      <c r="B41" s="16"/>
      <c r="C41" s="16"/>
      <c r="D41" s="16"/>
      <c r="E41" s="16"/>
      <c r="F41" s="16"/>
      <c r="G41" s="16"/>
      <c r="H41" s="16"/>
      <c r="I41" s="16"/>
      <c r="J41" s="16"/>
      <c r="K41" s="16"/>
      <c r="L41" s="16"/>
      <c r="M41" s="16"/>
      <c r="N41" s="5"/>
    </row>
    <row r="42" spans="1:14" x14ac:dyDescent="0.25">
      <c r="A42" t="s">
        <v>20</v>
      </c>
      <c r="B42" s="16">
        <f>IF(AVERAGE(B4:B12)=0,0,AVERAGE(B4:B12))</f>
        <v>8.3953338155783777E-2</v>
      </c>
      <c r="C42" s="16">
        <f t="shared" ref="C42:M42" si="5">IF(AVERAGE(C4:C12)=0,0,AVERAGE(C4:C12))</f>
        <v>8.3731037839655853E-2</v>
      </c>
      <c r="D42" s="16">
        <f t="shared" si="5"/>
        <v>8.7030286731158729E-2</v>
      </c>
      <c r="E42" s="16">
        <f t="shared" si="5"/>
        <v>7.7573005733631031E-2</v>
      </c>
      <c r="F42" s="16">
        <f t="shared" si="5"/>
        <v>6.707896883320083E-2</v>
      </c>
      <c r="G42" s="16">
        <f t="shared" si="5"/>
        <v>6.5363613754518185E-2</v>
      </c>
      <c r="H42" s="16">
        <f t="shared" si="5"/>
        <v>6.7634131824451604E-2</v>
      </c>
      <c r="I42" s="16">
        <f t="shared" si="5"/>
        <v>7.4988213579680343E-2</v>
      </c>
      <c r="J42" s="16">
        <f t="shared" si="5"/>
        <v>8.401350128702581E-2</v>
      </c>
      <c r="K42" s="16">
        <f t="shared" si="5"/>
        <v>8.7502929822678571E-2</v>
      </c>
      <c r="L42" s="16">
        <f t="shared" si="5"/>
        <v>9.2772314513589305E-2</v>
      </c>
      <c r="M42" s="16">
        <f t="shared" si="5"/>
        <v>8.6251207467752999E-2</v>
      </c>
    </row>
    <row r="43" spans="1:14" ht="6" customHeight="1" x14ac:dyDescent="0.25">
      <c r="B43" s="24"/>
      <c r="C43" s="24"/>
      <c r="D43" s="24"/>
      <c r="E43" s="24"/>
      <c r="F43" s="24"/>
      <c r="G43" s="24"/>
      <c r="H43" s="24"/>
      <c r="I43" s="24"/>
      <c r="J43" s="24"/>
      <c r="K43" s="24"/>
      <c r="L43" s="24"/>
      <c r="M43" s="24"/>
    </row>
    <row r="44" spans="1:14" x14ac:dyDescent="0.25">
      <c r="A44" t="s">
        <v>21</v>
      </c>
      <c r="B44" s="24">
        <f>IF(AVERAGE(B13:B20)=0,0,AVERAGE(B13:B20))</f>
        <v>0.44407386130529636</v>
      </c>
      <c r="C44" s="24">
        <f t="shared" ref="C44:M44" si="6">IF(AVERAGE(C13:C20)=0,0,AVERAGE(C13:C20))</f>
        <v>0.44670557186460974</v>
      </c>
      <c r="D44" s="24">
        <f t="shared" si="6"/>
        <v>0.45456448891468171</v>
      </c>
      <c r="E44" s="24">
        <f t="shared" si="6"/>
        <v>0.40680681709168642</v>
      </c>
      <c r="F44" s="24">
        <f t="shared" si="6"/>
        <v>0.35523155194663603</v>
      </c>
      <c r="G44" s="24">
        <f t="shared" si="6"/>
        <v>0.33599008903898869</v>
      </c>
      <c r="H44" s="24">
        <f t="shared" si="6"/>
        <v>0.3400925106815309</v>
      </c>
      <c r="I44" s="24">
        <f t="shared" si="6"/>
        <v>0.37544674036458753</v>
      </c>
      <c r="J44" s="24">
        <f t="shared" si="6"/>
        <v>0.41972262971969237</v>
      </c>
      <c r="K44" s="24">
        <f t="shared" si="6"/>
        <v>0.42662301753298748</v>
      </c>
      <c r="L44" s="24">
        <f t="shared" si="6"/>
        <v>0.44494187640173816</v>
      </c>
      <c r="M44" s="24">
        <f t="shared" si="6"/>
        <v>0.44582621609097012</v>
      </c>
    </row>
  </sheetData>
  <mergeCells count="1">
    <mergeCell ref="F1:H1"/>
  </mergeCells>
  <conditionalFormatting sqref="B28:M29">
    <cfRule type="containsBlanks" dxfId="575" priority="43">
      <formula>LEN(TRIM(B28))=0</formula>
    </cfRule>
    <cfRule type="cellIs" dxfId="574" priority="44" operator="equal">
      <formula>0</formula>
    </cfRule>
  </conditionalFormatting>
  <conditionalFormatting sqref="B30:M30">
    <cfRule type="cellIs" dxfId="573" priority="81" stopIfTrue="1" operator="equal">
      <formula>MAX($B$27:$M$27)</formula>
    </cfRule>
  </conditionalFormatting>
  <conditionalFormatting sqref="B38:M38">
    <cfRule type="cellIs" dxfId="572" priority="82" stopIfTrue="1" operator="equal">
      <formula>MAX($B$37:$M$37)</formula>
    </cfRule>
  </conditionalFormatting>
  <conditionalFormatting sqref="B36:M36">
    <cfRule type="cellIs" dxfId="571" priority="83" stopIfTrue="1" operator="equal">
      <formula>MAX($B$32:$M$32)</formula>
    </cfRule>
  </conditionalFormatting>
  <conditionalFormatting sqref="B40:M40">
    <cfRule type="cellIs" dxfId="570" priority="84" stopIfTrue="1" operator="equal">
      <formula>MIN($B$39:$M$39)</formula>
    </cfRule>
  </conditionalFormatting>
  <conditionalFormatting sqref="B42:M42">
    <cfRule type="cellIs" dxfId="569" priority="42" stopIfTrue="1" operator="equal">
      <formula>MIN($B$39:$M$39)</formula>
    </cfRule>
  </conditionalFormatting>
  <conditionalFormatting sqref="B33:M33">
    <cfRule type="cellIs" dxfId="568" priority="41" stopIfTrue="1" operator="equal">
      <formula>MAX($B$32:$M$32)</formula>
    </cfRule>
  </conditionalFormatting>
  <conditionalFormatting sqref="B4:M27">
    <cfRule type="cellIs" dxfId="567" priority="1" operator="equal">
      <formula>0</formula>
    </cfRule>
  </conditionalFormatting>
  <conditionalFormatting sqref="B4:M11">
    <cfRule type="cellIs" dxfId="566" priority="2" operator="lessThanOrEqual">
      <formula>MIN($B$4:$B$11,$C$4:$C$11,$D$4:$D$11,$E$4:$E$11,$F$4:$F$11,$G$4:$G$11,$H$4:$H$11,$I$4:$I$11,$J$4:$J$11,$K$4:$K$11,$L$4:$L$11,$M$4:$M$11)</formula>
    </cfRule>
  </conditionalFormatting>
  <conditionalFormatting sqref="H4:H11">
    <cfRule type="cellIs" dxfId="565" priority="3" operator="equal">
      <formula>MIN($H$4:$H$11)</formula>
    </cfRule>
  </conditionalFormatting>
  <conditionalFormatting sqref="B4:B11">
    <cfRule type="cellIs" dxfId="564" priority="4" operator="equal">
      <formula>MIN($B$4:$B$11)</formula>
    </cfRule>
  </conditionalFormatting>
  <conditionalFormatting sqref="K4:K11">
    <cfRule type="cellIs" dxfId="563" priority="5" operator="equal">
      <formula>MIN($K$4:$K$11)</formula>
    </cfRule>
  </conditionalFormatting>
  <conditionalFormatting sqref="E4:E11">
    <cfRule type="cellIs" dxfId="562" priority="6" operator="equal">
      <formula>MIN($E$4:$E$11)</formula>
    </cfRule>
  </conditionalFormatting>
  <conditionalFormatting sqref="D4:D11">
    <cfRule type="cellIs" dxfId="561" priority="7" operator="equal">
      <formula>MIN($D$4:$D$11)</formula>
    </cfRule>
  </conditionalFormatting>
  <conditionalFormatting sqref="C4:C11">
    <cfRule type="cellIs" dxfId="560" priority="8" operator="equal">
      <formula>MIN($C$4:$C$11)</formula>
    </cfRule>
  </conditionalFormatting>
  <conditionalFormatting sqref="I4:I11">
    <cfRule type="cellIs" dxfId="559" priority="9" operator="equal">
      <formula>MIN($I$4:$I$11)</formula>
    </cfRule>
  </conditionalFormatting>
  <conditionalFormatting sqref="F4:F11">
    <cfRule type="cellIs" dxfId="558" priority="10" operator="equal">
      <formula>MIN($F$4:$F$11)</formula>
    </cfRule>
  </conditionalFormatting>
  <conditionalFormatting sqref="L4:L11">
    <cfRule type="cellIs" dxfId="557" priority="11" operator="equal">
      <formula>MIN($L$4:$L$11)</formula>
    </cfRule>
  </conditionalFormatting>
  <conditionalFormatting sqref="G4:G11">
    <cfRule type="cellIs" dxfId="556" priority="12" operator="equal">
      <formula>MIN($G$4:$G$11)</formula>
    </cfRule>
  </conditionalFormatting>
  <conditionalFormatting sqref="M4:M11">
    <cfRule type="cellIs" dxfId="555" priority="13" operator="equal">
      <formula>MIN($M$4:$M$11)</formula>
    </cfRule>
  </conditionalFormatting>
  <conditionalFormatting sqref="B22:M25">
    <cfRule type="cellIs" dxfId="554" priority="14" operator="greaterThanOrEqual">
      <formula>MAX($B$22:$B$25,$C$22:$C$25,$D$22:$D$25,$E$22:$E$25,$F$22:$F$25,$G$22:$G$25,$H$22:$H$25,$I$22:$I$25,$J$22:$J$25,$K$22:$K$25,$L$22:$L$25,$M$22:$M$25)</formula>
    </cfRule>
  </conditionalFormatting>
  <conditionalFormatting sqref="L22:L25">
    <cfRule type="cellIs" dxfId="553" priority="15" operator="equal">
      <formula>MAX($L$22:$L$25)</formula>
    </cfRule>
  </conditionalFormatting>
  <conditionalFormatting sqref="J4:J11">
    <cfRule type="cellIs" dxfId="552" priority="16" operator="equal">
      <formula>MIN($J$4:$J$11)</formula>
    </cfRule>
  </conditionalFormatting>
  <conditionalFormatting sqref="B12:M20">
    <cfRule type="cellIs" dxfId="551" priority="17" operator="greaterThanOrEqual">
      <formula>MAX($B$12:$B$20,$C$12:$C$20,$D$12:$D$20,$E$12:$E$20,$F$12:$F$20,$G$12:$G$20,$H$12:$H$20,$I$12:$I$20,$J$12:$J$20,$K$12:$K$20,$L$12:$L$20,$M$12:$M$20)</formula>
    </cfRule>
  </conditionalFormatting>
  <conditionalFormatting sqref="L12:L20">
    <cfRule type="cellIs" dxfId="550" priority="18" operator="equal">
      <formula>MAX($L$12:$L$20)</formula>
    </cfRule>
  </conditionalFormatting>
  <conditionalFormatting sqref="K12:K20">
    <cfRule type="cellIs" dxfId="549" priority="19" operator="equal">
      <formula>MAX($K$12:$K$20)</formula>
    </cfRule>
  </conditionalFormatting>
  <conditionalFormatting sqref="J12:J20">
    <cfRule type="cellIs" dxfId="548" priority="20" operator="equal">
      <formula>MAX($J$12:$J$20)</formula>
    </cfRule>
  </conditionalFormatting>
  <conditionalFormatting sqref="I12:I20">
    <cfRule type="cellIs" dxfId="547" priority="21" operator="equal">
      <formula>MAX($I$12:$I$20)</formula>
    </cfRule>
  </conditionalFormatting>
  <conditionalFormatting sqref="H12:H20">
    <cfRule type="cellIs" dxfId="546" priority="22" operator="equal">
      <formula>MAX($H$12:$H$20)</formula>
    </cfRule>
  </conditionalFormatting>
  <conditionalFormatting sqref="G12:G20">
    <cfRule type="cellIs" dxfId="545" priority="23" operator="equal">
      <formula>MAX($G$12:$G$20)</formula>
    </cfRule>
  </conditionalFormatting>
  <conditionalFormatting sqref="F12:F20">
    <cfRule type="cellIs" dxfId="544" priority="24" operator="equal">
      <formula>MAX($F$12:$F$20)</formula>
    </cfRule>
  </conditionalFormatting>
  <conditionalFormatting sqref="E12:E20">
    <cfRule type="cellIs" dxfId="543" priority="25" operator="equal">
      <formula>MAX($E$12:$E$20)</formula>
    </cfRule>
  </conditionalFormatting>
  <conditionalFormatting sqref="D12:D20">
    <cfRule type="cellIs" dxfId="542" priority="26" operator="equal">
      <formula>MAX($D$12:$D$20)</formula>
    </cfRule>
  </conditionalFormatting>
  <conditionalFormatting sqref="C12:C20">
    <cfRule type="cellIs" dxfId="541" priority="27" operator="equal">
      <formula>MAX($C$12:$C$20)</formula>
    </cfRule>
  </conditionalFormatting>
  <conditionalFormatting sqref="B12:B20">
    <cfRule type="cellIs" dxfId="540" priority="28" operator="equal">
      <formula>MAX($B$12:$B$20)</formula>
    </cfRule>
  </conditionalFormatting>
  <conditionalFormatting sqref="M22:M25">
    <cfRule type="cellIs" dxfId="539" priority="29" operator="equal">
      <formula>MAX($M$22:$M$25)</formula>
    </cfRule>
  </conditionalFormatting>
  <conditionalFormatting sqref="H22:H25">
    <cfRule type="cellIs" dxfId="538" priority="30" operator="equal">
      <formula>MAX($H$22:$H$25)</formula>
    </cfRule>
  </conditionalFormatting>
  <conditionalFormatting sqref="M12:M20">
    <cfRule type="cellIs" dxfId="537" priority="31" operator="equal">
      <formula>MAX($M$12:$M$20)</formula>
    </cfRule>
  </conditionalFormatting>
  <conditionalFormatting sqref="K22:K25">
    <cfRule type="cellIs" dxfId="536" priority="32" operator="equal">
      <formula>MAX($K$22:$K$25)</formula>
    </cfRule>
  </conditionalFormatting>
  <conditionalFormatting sqref="J22:J25">
    <cfRule type="cellIs" dxfId="535" priority="33" operator="equal">
      <formula>MAX($J$22:$J$25)</formula>
    </cfRule>
  </conditionalFormatting>
  <conditionalFormatting sqref="G22:G25">
    <cfRule type="cellIs" dxfId="534" priority="34" operator="equal">
      <formula>MAX($G$22:$G$25)</formula>
    </cfRule>
  </conditionalFormatting>
  <conditionalFormatting sqref="F22:F25">
    <cfRule type="cellIs" dxfId="533" priority="35" operator="equal">
      <formula>MAX($F$22:$F$25)</formula>
    </cfRule>
  </conditionalFormatting>
  <conditionalFormatting sqref="E22:E25">
    <cfRule type="cellIs" dxfId="532" priority="36" operator="equal">
      <formula>MAX($E$22:$E$25)</formula>
    </cfRule>
  </conditionalFormatting>
  <conditionalFormatting sqref="D22:D25">
    <cfRule type="cellIs" dxfId="531" priority="37" operator="equal">
      <formula>MAX($D$22:$D$25)</formula>
    </cfRule>
  </conditionalFormatting>
  <conditionalFormatting sqref="C22:C25">
    <cfRule type="cellIs" dxfId="530" priority="38" operator="equal">
      <formula>MAX($C$22:$C$25)</formula>
    </cfRule>
  </conditionalFormatting>
  <conditionalFormatting sqref="B22:B25">
    <cfRule type="cellIs" dxfId="529" priority="39" operator="equal">
      <formula>MAX($B$22:$B$25)</formula>
    </cfRule>
  </conditionalFormatting>
  <conditionalFormatting sqref="I22:I25">
    <cfRule type="cellIs" dxfId="528" priority="40" operator="equal">
      <formula>MAX($I$22:$I$25)</formula>
    </cfRule>
  </conditionalFormatting>
  <pageMargins left="0.511811024" right="0.511811024" top="0.78740157499999996" bottom="0.78740157499999996" header="0.31496062000000002" footer="0.31496062000000002"/>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97398-B030-4E60-B353-AC9CE2D0FD30}">
  <sheetPr>
    <tabColor theme="0" tint="-0.499984740745262"/>
  </sheetPr>
  <dimension ref="A1:F88"/>
  <sheetViews>
    <sheetView workbookViewId="0">
      <pane xSplit="2" ySplit="2" topLeftCell="C3" activePane="bottomRight" state="frozen"/>
      <selection pane="topRight" activeCell="C1" sqref="C1"/>
      <selection pane="bottomLeft" activeCell="A4" sqref="A4"/>
      <selection pane="bottomRight" activeCell="C4" sqref="C4"/>
    </sheetView>
  </sheetViews>
  <sheetFormatPr defaultRowHeight="15" x14ac:dyDescent="0.25"/>
  <cols>
    <col min="1" max="1" width="13.85546875" customWidth="1"/>
    <col min="2" max="2" width="11" customWidth="1"/>
    <col min="3" max="3" width="18.140625" customWidth="1"/>
    <col min="4" max="4" width="19.28515625" bestFit="1" customWidth="1"/>
    <col min="5" max="5" width="14.28515625" bestFit="1" customWidth="1"/>
    <col min="6" max="6" width="12.28515625" bestFit="1" customWidth="1"/>
    <col min="7" max="7" width="9.28515625" customWidth="1"/>
    <col min="13" max="13" width="9.28515625" customWidth="1"/>
    <col min="17" max="17" width="9.42578125" customWidth="1"/>
    <col min="19" max="19" width="9.28515625" customWidth="1"/>
    <col min="25" max="25" width="9.28515625" customWidth="1"/>
    <col min="29" max="29" width="9.42578125" customWidth="1"/>
    <col min="31" max="31" width="9.28515625" customWidth="1"/>
    <col min="37" max="37" width="9.28515625" customWidth="1"/>
    <col min="41" max="41" width="9.42578125" customWidth="1"/>
    <col min="43" max="43" width="9.28515625" customWidth="1"/>
    <col min="49" max="49" width="9.28515625" customWidth="1"/>
    <col min="53" max="53" width="9.42578125" customWidth="1"/>
    <col min="55" max="55" width="9.28515625" customWidth="1"/>
    <col min="61" max="61" width="9.28515625" customWidth="1"/>
    <col min="65" max="65" width="9.42578125" customWidth="1"/>
    <col min="67" max="67" width="9.28515625" customWidth="1"/>
    <col min="73" max="73" width="9.28515625" customWidth="1"/>
    <col min="77" max="77" width="9.42578125" customWidth="1"/>
    <col min="79" max="79" width="9.28515625" customWidth="1"/>
    <col min="85" max="85" width="9.28515625" customWidth="1"/>
  </cols>
  <sheetData>
    <row r="1" spans="1:6" ht="15.75" x14ac:dyDescent="0.25">
      <c r="A1" s="1" t="s">
        <v>4</v>
      </c>
      <c r="B1" s="2" t="str">
        <f>'Curva Tipica'!B1</f>
        <v>XXXXX</v>
      </c>
      <c r="D1" t="s">
        <v>57</v>
      </c>
      <c r="E1" t="s">
        <v>60</v>
      </c>
    </row>
    <row r="2" spans="1:6" ht="16.5" thickBot="1" x14ac:dyDescent="0.3">
      <c r="A2" s="1" t="s">
        <v>102</v>
      </c>
    </row>
    <row r="3" spans="1:6" ht="31.5" thickTop="1" thickBot="1" x14ac:dyDescent="0.3">
      <c r="A3" s="37" t="str">
        <f>IF(E1="Barra","Nº Barra",IF(E1="Global","Global",""))</f>
        <v>Global</v>
      </c>
      <c r="B3" s="38" t="s">
        <v>61</v>
      </c>
      <c r="C3" s="39" t="s">
        <v>75</v>
      </c>
    </row>
    <row r="4" spans="1:6" ht="15.75" thickTop="1" x14ac:dyDescent="0.25">
      <c r="A4" s="29" t="s">
        <v>63</v>
      </c>
      <c r="B4" s="30">
        <v>44562</v>
      </c>
      <c r="C4" s="31">
        <v>50.078151957598443</v>
      </c>
      <c r="D4" s="28"/>
    </row>
    <row r="5" spans="1:6" x14ac:dyDescent="0.25">
      <c r="A5" s="32" t="s">
        <v>63</v>
      </c>
      <c r="B5" s="33">
        <v>44593</v>
      </c>
      <c r="C5" s="34">
        <v>52.278113175584025</v>
      </c>
      <c r="D5" s="28"/>
    </row>
    <row r="6" spans="1:6" x14ac:dyDescent="0.25">
      <c r="A6" s="32" t="s">
        <v>63</v>
      </c>
      <c r="B6" s="33">
        <v>44621</v>
      </c>
      <c r="C6" s="34">
        <v>54.497856985503269</v>
      </c>
      <c r="D6" s="28"/>
    </row>
    <row r="7" spans="1:6" x14ac:dyDescent="0.25">
      <c r="A7" s="32" t="s">
        <v>63</v>
      </c>
      <c r="B7" s="33">
        <v>44652</v>
      </c>
      <c r="C7" s="34">
        <v>56.734663472122051</v>
      </c>
      <c r="D7" s="28"/>
    </row>
    <row r="8" spans="1:6" x14ac:dyDescent="0.25">
      <c r="A8" s="32" t="s">
        <v>63</v>
      </c>
      <c r="B8" s="33">
        <v>44682</v>
      </c>
      <c r="C8" s="34">
        <v>59.156017285902898</v>
      </c>
      <c r="D8" s="28"/>
    </row>
    <row r="9" spans="1:6" x14ac:dyDescent="0.25">
      <c r="A9" s="32" t="s">
        <v>63</v>
      </c>
      <c r="B9" s="33">
        <v>44713</v>
      </c>
      <c r="C9" s="34">
        <v>61.526774135638277</v>
      </c>
      <c r="D9" s="28"/>
    </row>
    <row r="10" spans="1:6" x14ac:dyDescent="0.25">
      <c r="A10" s="32" t="s">
        <v>63</v>
      </c>
      <c r="B10" s="33">
        <v>44743</v>
      </c>
      <c r="C10" s="34">
        <v>63.779691421169119</v>
      </c>
      <c r="D10" s="28"/>
    </row>
    <row r="11" spans="1:6" x14ac:dyDescent="0.25">
      <c r="A11" s="32" t="s">
        <v>63</v>
      </c>
      <c r="B11" s="33">
        <v>44774</v>
      </c>
      <c r="C11" s="34">
        <v>65.975037460529634</v>
      </c>
      <c r="D11" s="28"/>
    </row>
    <row r="12" spans="1:6" x14ac:dyDescent="0.25">
      <c r="A12" s="32" t="s">
        <v>63</v>
      </c>
      <c r="B12" s="33">
        <v>44805</v>
      </c>
      <c r="C12" s="34">
        <v>68.160368607607893</v>
      </c>
      <c r="D12" s="28"/>
    </row>
    <row r="13" spans="1:6" x14ac:dyDescent="0.25">
      <c r="A13" s="32" t="s">
        <v>63</v>
      </c>
      <c r="B13" s="33">
        <v>44835</v>
      </c>
      <c r="C13" s="34">
        <v>70.238263818555382</v>
      </c>
      <c r="D13" s="28"/>
    </row>
    <row r="14" spans="1:6" x14ac:dyDescent="0.25">
      <c r="A14" s="32" t="s">
        <v>63</v>
      </c>
      <c r="B14" s="33">
        <v>44866</v>
      </c>
      <c r="C14" s="34">
        <v>72.316546856478084</v>
      </c>
      <c r="D14" s="28"/>
    </row>
    <row r="15" spans="1:6" x14ac:dyDescent="0.25">
      <c r="A15" s="32" t="s">
        <v>63</v>
      </c>
      <c r="B15" s="33">
        <v>44896</v>
      </c>
      <c r="C15" s="34">
        <v>74.493560908348059</v>
      </c>
      <c r="D15" s="28"/>
    </row>
    <row r="16" spans="1:6" x14ac:dyDescent="0.25">
      <c r="A16" s="32" t="s">
        <v>63</v>
      </c>
      <c r="B16" s="33">
        <v>44927</v>
      </c>
      <c r="C16" s="34">
        <v>75.239897156715159</v>
      </c>
      <c r="F16" s="28"/>
    </row>
    <row r="17" spans="1:6" x14ac:dyDescent="0.25">
      <c r="A17" s="32" t="s">
        <v>63</v>
      </c>
      <c r="B17" s="33">
        <v>44958</v>
      </c>
      <c r="C17" s="34">
        <v>75.969969506265315</v>
      </c>
      <c r="F17" s="28"/>
    </row>
    <row r="18" spans="1:6" x14ac:dyDescent="0.25">
      <c r="A18" s="32" t="s">
        <v>63</v>
      </c>
      <c r="B18" s="33">
        <v>44986</v>
      </c>
      <c r="C18" s="34">
        <v>76.706606845804899</v>
      </c>
      <c r="F18" s="28"/>
    </row>
    <row r="19" spans="1:6" x14ac:dyDescent="0.25">
      <c r="A19" s="32" t="s">
        <v>63</v>
      </c>
      <c r="B19" s="33">
        <v>45017</v>
      </c>
      <c r="C19" s="34">
        <v>77.448906552647045</v>
      </c>
      <c r="F19" s="28"/>
    </row>
    <row r="20" spans="1:6" x14ac:dyDescent="0.25">
      <c r="A20" s="32" t="s">
        <v>63</v>
      </c>
      <c r="B20" s="33">
        <v>45047</v>
      </c>
      <c r="C20" s="34">
        <v>78.252449566708847</v>
      </c>
      <c r="F20" s="28"/>
    </row>
    <row r="21" spans="1:6" x14ac:dyDescent="0.25">
      <c r="A21" s="32" t="s">
        <v>63</v>
      </c>
      <c r="B21" s="33">
        <v>45078</v>
      </c>
      <c r="C21" s="34">
        <v>79.039201628221676</v>
      </c>
      <c r="F21" s="28"/>
    </row>
    <row r="22" spans="1:6" x14ac:dyDescent="0.25">
      <c r="A22" s="32" t="s">
        <v>63</v>
      </c>
      <c r="B22" s="33">
        <v>45108</v>
      </c>
      <c r="C22" s="34">
        <v>79.78684781513752</v>
      </c>
      <c r="F22" s="28"/>
    </row>
    <row r="23" spans="1:6" x14ac:dyDescent="0.25">
      <c r="A23" s="32" t="s">
        <v>63</v>
      </c>
      <c r="B23" s="33">
        <v>45139</v>
      </c>
      <c r="C23" s="34">
        <v>80.515388585733078</v>
      </c>
      <c r="F23" s="28"/>
    </row>
    <row r="24" spans="1:6" x14ac:dyDescent="0.25">
      <c r="A24" s="32" t="s">
        <v>63</v>
      </c>
      <c r="B24" s="33">
        <v>45170</v>
      </c>
      <c r="C24" s="34">
        <v>81.2406058450416</v>
      </c>
      <c r="F24" s="28"/>
    </row>
    <row r="25" spans="1:6" x14ac:dyDescent="0.25">
      <c r="A25" s="32" t="s">
        <v>63</v>
      </c>
      <c r="B25" s="33">
        <v>45200</v>
      </c>
      <c r="C25" s="34">
        <v>81.930169745701861</v>
      </c>
      <c r="F25" s="28"/>
    </row>
    <row r="26" spans="1:6" x14ac:dyDescent="0.25">
      <c r="A26" s="32" t="s">
        <v>63</v>
      </c>
      <c r="B26" s="33">
        <v>45231</v>
      </c>
      <c r="C26" s="34">
        <v>82.619862349426839</v>
      </c>
      <c r="F26" s="28"/>
    </row>
    <row r="27" spans="1:6" x14ac:dyDescent="0.25">
      <c r="A27" s="32" t="s">
        <v>63</v>
      </c>
      <c r="B27" s="33">
        <v>45261</v>
      </c>
      <c r="C27" s="34">
        <v>83.342319523152725</v>
      </c>
      <c r="F27" s="28"/>
    </row>
    <row r="28" spans="1:6" x14ac:dyDescent="0.25">
      <c r="A28" s="32" t="s">
        <v>63</v>
      </c>
      <c r="B28" s="33">
        <v>45292</v>
      </c>
      <c r="C28" s="34">
        <v>84.82416068565108</v>
      </c>
    </row>
    <row r="29" spans="1:6" x14ac:dyDescent="0.25">
      <c r="A29" s="32" t="s">
        <v>63</v>
      </c>
      <c r="B29" s="33">
        <v>45323</v>
      </c>
      <c r="C29" s="34">
        <v>86.273710083167657</v>
      </c>
    </row>
    <row r="30" spans="1:6" x14ac:dyDescent="0.25">
      <c r="A30" s="32" t="s">
        <v>63</v>
      </c>
      <c r="B30" s="33">
        <v>45352</v>
      </c>
      <c r="C30" s="34">
        <v>87.73629418510734</v>
      </c>
    </row>
    <row r="31" spans="1:6" x14ac:dyDescent="0.25">
      <c r="A31" s="32" t="s">
        <v>63</v>
      </c>
      <c r="B31" s="33">
        <v>45383</v>
      </c>
      <c r="C31" s="34">
        <v>89.210120845564717</v>
      </c>
    </row>
    <row r="32" spans="1:6" x14ac:dyDescent="0.25">
      <c r="A32" s="32" t="s">
        <v>63</v>
      </c>
      <c r="B32" s="33">
        <v>45413</v>
      </c>
      <c r="C32" s="34">
        <v>90.805545316344407</v>
      </c>
    </row>
    <row r="33" spans="1:3" x14ac:dyDescent="0.25">
      <c r="A33" s="32" t="s">
        <v>63</v>
      </c>
      <c r="B33" s="33">
        <v>45444</v>
      </c>
      <c r="C33" s="34">
        <v>92.367631563636934</v>
      </c>
    </row>
    <row r="34" spans="1:3" x14ac:dyDescent="0.25">
      <c r="A34" s="32" t="s">
        <v>63</v>
      </c>
      <c r="B34" s="33">
        <v>45474</v>
      </c>
      <c r="C34" s="34">
        <v>93.852073592522416</v>
      </c>
    </row>
    <row r="35" spans="1:3" x14ac:dyDescent="0.25">
      <c r="A35" s="32" t="s">
        <v>63</v>
      </c>
      <c r="B35" s="33">
        <v>45505</v>
      </c>
      <c r="C35" s="34">
        <v>95.298582059434992</v>
      </c>
    </row>
    <row r="36" spans="1:3" x14ac:dyDescent="0.25">
      <c r="A36" s="32" t="s">
        <v>63</v>
      </c>
      <c r="B36" s="33">
        <v>45536</v>
      </c>
      <c r="C36" s="34">
        <v>96.738491736807418</v>
      </c>
    </row>
    <row r="37" spans="1:3" x14ac:dyDescent="0.25">
      <c r="A37" s="32" t="s">
        <v>63</v>
      </c>
      <c r="B37" s="33">
        <v>45566</v>
      </c>
      <c r="C37" s="34">
        <v>98.107612122433807</v>
      </c>
    </row>
    <row r="38" spans="1:3" x14ac:dyDescent="0.25">
      <c r="A38" s="32" t="s">
        <v>63</v>
      </c>
      <c r="B38" s="33">
        <v>45597</v>
      </c>
      <c r="C38" s="34">
        <v>99.47698804636407</v>
      </c>
    </row>
    <row r="39" spans="1:3" x14ac:dyDescent="0.25">
      <c r="A39" s="32" t="s">
        <v>63</v>
      </c>
      <c r="B39" s="33">
        <v>45627</v>
      </c>
      <c r="C39" s="34">
        <v>100.91141760879189</v>
      </c>
    </row>
    <row r="40" spans="1:3" x14ac:dyDescent="0.25">
      <c r="A40" s="32" t="s">
        <v>63</v>
      </c>
      <c r="B40" s="33">
        <v>45658</v>
      </c>
      <c r="C40" s="34">
        <v>102.60839252457771</v>
      </c>
    </row>
    <row r="41" spans="1:3" x14ac:dyDescent="0.25">
      <c r="A41" s="32" t="s">
        <v>63</v>
      </c>
      <c r="B41" s="33">
        <v>45689</v>
      </c>
      <c r="C41" s="34">
        <v>104.26838755577984</v>
      </c>
    </row>
    <row r="42" spans="1:3" x14ac:dyDescent="0.25">
      <c r="A42" s="32" t="s">
        <v>63</v>
      </c>
      <c r="B42" s="33">
        <v>45717</v>
      </c>
      <c r="C42" s="34">
        <v>105.94330967026222</v>
      </c>
    </row>
    <row r="43" spans="1:3" x14ac:dyDescent="0.25">
      <c r="A43" s="32" t="s">
        <v>63</v>
      </c>
      <c r="B43" s="33">
        <v>45748</v>
      </c>
      <c r="C43" s="34">
        <v>107.63110653831238</v>
      </c>
    </row>
    <row r="44" spans="1:3" x14ac:dyDescent="0.25">
      <c r="A44" s="32" t="s">
        <v>63</v>
      </c>
      <c r="B44" s="33">
        <v>45778</v>
      </c>
      <c r="C44" s="34">
        <v>109.45815479116249</v>
      </c>
    </row>
    <row r="45" spans="1:3" x14ac:dyDescent="0.25">
      <c r="A45" s="32" t="s">
        <v>63</v>
      </c>
      <c r="B45" s="33">
        <v>45809</v>
      </c>
      <c r="C45" s="34">
        <v>111.24702477604008</v>
      </c>
    </row>
    <row r="46" spans="1:3" x14ac:dyDescent="0.25">
      <c r="A46" s="32" t="s">
        <v>63</v>
      </c>
      <c r="B46" s="33">
        <v>45839</v>
      </c>
      <c r="C46" s="34">
        <v>112.94697815208869</v>
      </c>
    </row>
    <row r="47" spans="1:3" x14ac:dyDescent="0.25">
      <c r="A47" s="32" t="s">
        <v>63</v>
      </c>
      <c r="B47" s="33">
        <v>45870</v>
      </c>
      <c r="C47" s="34">
        <v>114.60349077027232</v>
      </c>
    </row>
    <row r="48" spans="1:3" x14ac:dyDescent="0.25">
      <c r="A48" s="32" t="s">
        <v>63</v>
      </c>
      <c r="B48" s="33">
        <v>45901</v>
      </c>
      <c r="C48" s="34">
        <v>116.25244658641294</v>
      </c>
    </row>
    <row r="49" spans="1:3" x14ac:dyDescent="0.25">
      <c r="A49" s="32" t="s">
        <v>63</v>
      </c>
      <c r="B49" s="33">
        <v>45931</v>
      </c>
      <c r="C49" s="34">
        <v>117.82033591888488</v>
      </c>
    </row>
    <row r="50" spans="1:3" x14ac:dyDescent="0.25">
      <c r="A50" s="32" t="s">
        <v>63</v>
      </c>
      <c r="B50" s="33">
        <v>45962</v>
      </c>
      <c r="C50" s="34">
        <v>119.38851788872084</v>
      </c>
    </row>
    <row r="51" spans="1:3" x14ac:dyDescent="0.25">
      <c r="A51" s="32" t="s">
        <v>63</v>
      </c>
      <c r="B51" s="33">
        <v>45992</v>
      </c>
      <c r="C51" s="34">
        <v>121.03119798663204</v>
      </c>
    </row>
    <row r="52" spans="1:3" x14ac:dyDescent="0.25">
      <c r="A52" s="32" t="s">
        <v>63</v>
      </c>
      <c r="B52" s="33">
        <v>46023</v>
      </c>
      <c r="C52" s="34">
        <v>121.54734839164168</v>
      </c>
    </row>
    <row r="53" spans="1:3" x14ac:dyDescent="0.25">
      <c r="A53" s="32" t="s">
        <v>63</v>
      </c>
      <c r="B53" s="33">
        <v>46054</v>
      </c>
      <c r="C53" s="34">
        <v>122.05225102732514</v>
      </c>
    </row>
    <row r="54" spans="1:3" x14ac:dyDescent="0.25">
      <c r="A54" s="32" t="s">
        <v>63</v>
      </c>
      <c r="B54" s="33">
        <v>46082</v>
      </c>
      <c r="C54" s="34">
        <v>122.56169387159333</v>
      </c>
    </row>
    <row r="55" spans="1:3" x14ac:dyDescent="0.25">
      <c r="A55" s="32" t="s">
        <v>63</v>
      </c>
      <c r="B55" s="33">
        <v>46113</v>
      </c>
      <c r="C55" s="34">
        <v>123.07505268963732</v>
      </c>
    </row>
    <row r="56" spans="1:3" x14ac:dyDescent="0.25">
      <c r="A56" s="32" t="s">
        <v>63</v>
      </c>
      <c r="B56" s="33">
        <v>46143</v>
      </c>
      <c r="C56" s="34">
        <v>123.6307660869942</v>
      </c>
    </row>
    <row r="57" spans="1:3" x14ac:dyDescent="0.25">
      <c r="A57" s="32" t="s">
        <v>63</v>
      </c>
      <c r="B57" s="33">
        <v>46174</v>
      </c>
      <c r="C57" s="34">
        <v>124.17486721578231</v>
      </c>
    </row>
    <row r="58" spans="1:3" x14ac:dyDescent="0.25">
      <c r="A58" s="32" t="s">
        <v>63</v>
      </c>
      <c r="B58" s="33">
        <v>46204</v>
      </c>
      <c r="C58" s="34">
        <v>124.69192354665842</v>
      </c>
    </row>
    <row r="59" spans="1:3" x14ac:dyDescent="0.25">
      <c r="A59" s="32" t="s">
        <v>63</v>
      </c>
      <c r="B59" s="33">
        <v>46235</v>
      </c>
      <c r="C59" s="34">
        <v>125.19576697464636</v>
      </c>
    </row>
    <row r="60" spans="1:3" x14ac:dyDescent="0.25">
      <c r="A60" s="32" t="s">
        <v>63</v>
      </c>
      <c r="B60" s="33">
        <v>46266</v>
      </c>
      <c r="C60" s="34">
        <v>125.69731193233943</v>
      </c>
    </row>
    <row r="61" spans="1:3" x14ac:dyDescent="0.25">
      <c r="A61" s="32" t="s">
        <v>63</v>
      </c>
      <c r="B61" s="33">
        <v>46296</v>
      </c>
      <c r="C61" s="34">
        <v>126.17419977931797</v>
      </c>
    </row>
    <row r="62" spans="1:3" x14ac:dyDescent="0.25">
      <c r="A62" s="32" t="s">
        <v>63</v>
      </c>
      <c r="B62" s="33">
        <v>46327</v>
      </c>
      <c r="C62" s="34">
        <v>126.65117663462101</v>
      </c>
    </row>
    <row r="63" spans="1:3" x14ac:dyDescent="0.25">
      <c r="A63" s="32" t="s">
        <v>63</v>
      </c>
      <c r="B63" s="33">
        <v>46357</v>
      </c>
      <c r="C63" s="34">
        <v>127.1508127753506</v>
      </c>
    </row>
    <row r="64" spans="1:3" x14ac:dyDescent="0.25">
      <c r="A64" s="32" t="s">
        <v>63</v>
      </c>
      <c r="B64" s="33">
        <v>46388</v>
      </c>
      <c r="C64" s="34">
        <v>127.743098301831</v>
      </c>
    </row>
    <row r="65" spans="1:3" x14ac:dyDescent="0.25">
      <c r="A65" s="32" t="s">
        <v>63</v>
      </c>
      <c r="B65" s="33">
        <v>46419</v>
      </c>
      <c r="C65" s="34">
        <v>128.32247694901338</v>
      </c>
    </row>
    <row r="66" spans="1:3" x14ac:dyDescent="0.25">
      <c r="A66" s="32" t="s">
        <v>63</v>
      </c>
      <c r="B66" s="33">
        <v>46447</v>
      </c>
      <c r="C66" s="34">
        <v>128.90706551137907</v>
      </c>
    </row>
    <row r="67" spans="1:3" x14ac:dyDescent="0.25">
      <c r="A67" s="32" t="s">
        <v>63</v>
      </c>
      <c r="B67" s="33">
        <v>46478</v>
      </c>
      <c r="C67" s="34">
        <v>129.49614767593314</v>
      </c>
    </row>
    <row r="68" spans="1:3" x14ac:dyDescent="0.25">
      <c r="A68" s="32" t="s">
        <v>63</v>
      </c>
      <c r="B68" s="33">
        <v>46508</v>
      </c>
      <c r="C68" s="34">
        <v>130.13383196123286</v>
      </c>
    </row>
    <row r="69" spans="1:3" x14ac:dyDescent="0.25">
      <c r="A69" s="32" t="s">
        <v>63</v>
      </c>
      <c r="B69" s="33">
        <v>46539</v>
      </c>
      <c r="C69" s="34">
        <v>130.7581911022798</v>
      </c>
    </row>
    <row r="70" spans="1:3" x14ac:dyDescent="0.25">
      <c r="A70" s="32" t="s">
        <v>63</v>
      </c>
      <c r="B70" s="33">
        <v>46569</v>
      </c>
      <c r="C70" s="34">
        <v>131.3515161838464</v>
      </c>
    </row>
    <row r="71" spans="1:3" x14ac:dyDescent="0.25">
      <c r="A71" s="32" t="s">
        <v>63</v>
      </c>
      <c r="B71" s="33">
        <v>46600</v>
      </c>
      <c r="C71" s="34">
        <v>131.92967938417161</v>
      </c>
    </row>
    <row r="72" spans="1:3" x14ac:dyDescent="0.25">
      <c r="A72" s="32" t="s">
        <v>63</v>
      </c>
      <c r="B72" s="33">
        <v>46631</v>
      </c>
      <c r="C72" s="34">
        <v>132.50520507675589</v>
      </c>
    </row>
    <row r="73" spans="1:3" x14ac:dyDescent="0.25">
      <c r="A73" s="32" t="s">
        <v>63</v>
      </c>
      <c r="B73" s="33">
        <v>46661</v>
      </c>
      <c r="C73" s="34">
        <v>133.05243659450412</v>
      </c>
    </row>
    <row r="74" spans="1:3" x14ac:dyDescent="0.25">
      <c r="A74" s="32" t="s">
        <v>63</v>
      </c>
      <c r="B74" s="33">
        <v>46692</v>
      </c>
      <c r="C74" s="34">
        <v>133.59977024981114</v>
      </c>
    </row>
    <row r="75" spans="1:3" x14ac:dyDescent="0.25">
      <c r="A75" s="32" t="s">
        <v>63</v>
      </c>
      <c r="B75" s="33">
        <v>46722</v>
      </c>
      <c r="C75" s="34">
        <v>134.17310556406926</v>
      </c>
    </row>
    <row r="76" spans="1:3" x14ac:dyDescent="0.25">
      <c r="A76" s="32" t="s">
        <v>63</v>
      </c>
      <c r="B76" s="33">
        <v>46753</v>
      </c>
      <c r="C76" s="34">
        <v>135.13050367805008</v>
      </c>
    </row>
    <row r="77" spans="1:3" x14ac:dyDescent="0.25">
      <c r="A77" s="32" t="s">
        <v>63</v>
      </c>
      <c r="B77" s="33">
        <v>46784</v>
      </c>
      <c r="C77" s="34">
        <v>136.06703850676587</v>
      </c>
    </row>
    <row r="78" spans="1:3" x14ac:dyDescent="0.25">
      <c r="A78" s="32" t="s">
        <v>63</v>
      </c>
      <c r="B78" s="33">
        <v>46813</v>
      </c>
      <c r="C78" s="34">
        <v>137.01199488682389</v>
      </c>
    </row>
    <row r="79" spans="1:3" x14ac:dyDescent="0.25">
      <c r="A79" s="32" t="s">
        <v>63</v>
      </c>
      <c r="B79" s="33">
        <v>46844</v>
      </c>
      <c r="C79" s="34">
        <v>137.96421493629097</v>
      </c>
    </row>
    <row r="80" spans="1:3" x14ac:dyDescent="0.25">
      <c r="A80" s="32" t="s">
        <v>63</v>
      </c>
      <c r="B80" s="33">
        <v>46874</v>
      </c>
      <c r="C80" s="34">
        <v>138.99499773405594</v>
      </c>
    </row>
    <row r="81" spans="1:3" x14ac:dyDescent="0.25">
      <c r="A81" s="32" t="s">
        <v>63</v>
      </c>
      <c r="B81" s="33">
        <v>46905</v>
      </c>
      <c r="C81" s="34">
        <v>140.00424114345876</v>
      </c>
    </row>
    <row r="82" spans="1:3" x14ac:dyDescent="0.25">
      <c r="A82" s="32" t="s">
        <v>63</v>
      </c>
      <c r="B82" s="33">
        <v>46935</v>
      </c>
      <c r="C82" s="34">
        <v>140.96331964305497</v>
      </c>
    </row>
    <row r="83" spans="1:3" x14ac:dyDescent="0.25">
      <c r="A83" s="32" t="s">
        <v>63</v>
      </c>
      <c r="B83" s="33">
        <v>46966</v>
      </c>
      <c r="C83" s="34">
        <v>141.89788976644425</v>
      </c>
    </row>
    <row r="84" spans="1:3" x14ac:dyDescent="0.25">
      <c r="A84" s="32" t="s">
        <v>63</v>
      </c>
      <c r="B84" s="33">
        <v>46997</v>
      </c>
      <c r="C84" s="34">
        <v>142.82819649857393</v>
      </c>
    </row>
    <row r="85" spans="1:3" x14ac:dyDescent="0.25">
      <c r="A85" s="32" t="s">
        <v>63</v>
      </c>
      <c r="B85" s="33">
        <v>47027</v>
      </c>
      <c r="C85" s="34">
        <v>143.71276719898654</v>
      </c>
    </row>
    <row r="86" spans="1:3" x14ac:dyDescent="0.25">
      <c r="A86" s="32" t="s">
        <v>63</v>
      </c>
      <c r="B86" s="33">
        <v>47058</v>
      </c>
      <c r="C86" s="34">
        <v>144.59750299934129</v>
      </c>
    </row>
    <row r="87" spans="1:3" ht="15.75" thickBot="1" x14ac:dyDescent="0.3">
      <c r="A87" s="35" t="s">
        <v>63</v>
      </c>
      <c r="B87" s="36">
        <v>47088</v>
      </c>
      <c r="C87" s="239">
        <v>145.52426910117595</v>
      </c>
    </row>
    <row r="88" spans="1:3" ht="15.75" thickTop="1" x14ac:dyDescent="0.25"/>
  </sheetData>
  <pageMargins left="0.511811024" right="0.511811024" top="0.78740157499999996" bottom="0.78740157499999996" header="0.31496062000000002" footer="0.31496062000000002"/>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05294BA-7895-4938-92C4-84EB917C253D}">
          <x14:formula1>
            <xm:f>Dados!$D$2:$D$9</xm:f>
          </x14:formula1>
          <xm:sqref>C16:C27</xm:sqref>
        </x14:dataValidation>
        <x14:dataValidation type="list" allowBlank="1" showInputMessage="1" showErrorMessage="1" xr:uid="{68CF6DDC-6728-405F-8FB1-F5950E82B111}">
          <x14:formula1>
            <xm:f>Dados!$A$2:$A$3</xm:f>
          </x14:formula1>
          <xm:sqref>E1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98703-7987-4BAD-A30E-43C7D3E120D0}">
  <sheetPr>
    <tabColor theme="0" tint="-0.499984740745262"/>
  </sheetPr>
  <dimension ref="A1:B8"/>
  <sheetViews>
    <sheetView workbookViewId="0">
      <selection activeCell="G11" sqref="G11"/>
    </sheetView>
  </sheetViews>
  <sheetFormatPr defaultRowHeight="15" x14ac:dyDescent="0.25"/>
  <sheetData>
    <row r="1" spans="1:2" x14ac:dyDescent="0.25">
      <c r="A1" t="s">
        <v>59</v>
      </c>
      <c r="B1" t="s">
        <v>103</v>
      </c>
    </row>
    <row r="2" spans="1:2" x14ac:dyDescent="0.25">
      <c r="A2">
        <v>5713</v>
      </c>
      <c r="B2">
        <v>0.27</v>
      </c>
    </row>
    <row r="3" spans="1:2" x14ac:dyDescent="0.25">
      <c r="A3">
        <v>5723</v>
      </c>
      <c r="B3">
        <v>0.41</v>
      </c>
    </row>
    <row r="4" spans="1:2" x14ac:dyDescent="0.25">
      <c r="A4">
        <v>5743</v>
      </c>
      <c r="B4">
        <v>0.3</v>
      </c>
    </row>
    <row r="5" spans="1:2" x14ac:dyDescent="0.25">
      <c r="A5">
        <v>8033</v>
      </c>
      <c r="B5">
        <v>0.01</v>
      </c>
    </row>
    <row r="6" spans="1:2" x14ac:dyDescent="0.25">
      <c r="A6">
        <v>8710</v>
      </c>
      <c r="B6">
        <v>0.01</v>
      </c>
    </row>
    <row r="8" spans="1:2" x14ac:dyDescent="0.25">
      <c r="B8" s="24">
        <f>SUM(RelPotInst[PU_PI])</f>
        <v>1</v>
      </c>
    </row>
  </sheetData>
  <pageMargins left="0.511811024" right="0.511811024" top="0.78740157499999996" bottom="0.78740157499999996" header="0.31496062000000002" footer="0.31496062000000002"/>
  <legacy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816A1-F531-413C-BCA9-799A26BA0976}">
  <sheetPr>
    <tabColor theme="0" tint="-0.499984740745262"/>
  </sheetPr>
  <dimension ref="A1:E97"/>
  <sheetViews>
    <sheetView workbookViewId="0">
      <selection activeCell="A2" sqref="A2"/>
    </sheetView>
  </sheetViews>
  <sheetFormatPr defaultRowHeight="15" x14ac:dyDescent="0.25"/>
  <cols>
    <col min="1" max="1" width="27" bestFit="1" customWidth="1"/>
    <col min="2" max="2" width="9.140625" style="261"/>
  </cols>
  <sheetData>
    <row r="1" spans="1:5" x14ac:dyDescent="0.25">
      <c r="A1" t="s">
        <v>65</v>
      </c>
      <c r="B1" s="261" t="s">
        <v>105</v>
      </c>
      <c r="C1" t="s">
        <v>28</v>
      </c>
    </row>
    <row r="2" spans="1:5" x14ac:dyDescent="0.25">
      <c r="A2" s="261" t="s">
        <v>66</v>
      </c>
      <c r="B2" s="261">
        <v>1</v>
      </c>
      <c r="C2" s="261">
        <v>22</v>
      </c>
      <c r="E2" s="261"/>
    </row>
    <row r="3" spans="1:5" x14ac:dyDescent="0.25">
      <c r="A3" s="261" t="s">
        <v>66</v>
      </c>
      <c r="B3" s="261">
        <v>2</v>
      </c>
      <c r="C3" s="261">
        <v>22</v>
      </c>
      <c r="E3" s="261"/>
    </row>
    <row r="4" spans="1:5" x14ac:dyDescent="0.25">
      <c r="A4" s="261" t="s">
        <v>66</v>
      </c>
      <c r="B4" s="261">
        <v>3</v>
      </c>
      <c r="C4" s="261">
        <v>22</v>
      </c>
      <c r="E4" s="261"/>
    </row>
    <row r="5" spans="1:5" x14ac:dyDescent="0.25">
      <c r="A5" s="261" t="s">
        <v>66</v>
      </c>
      <c r="B5" s="261">
        <v>4</v>
      </c>
      <c r="C5" s="261">
        <v>22</v>
      </c>
      <c r="E5" s="261"/>
    </row>
    <row r="6" spans="1:5" x14ac:dyDescent="0.25">
      <c r="A6" s="261" t="s">
        <v>66</v>
      </c>
      <c r="B6" s="261">
        <v>5</v>
      </c>
      <c r="C6" s="261">
        <v>22</v>
      </c>
      <c r="E6" s="261"/>
    </row>
    <row r="7" spans="1:5" x14ac:dyDescent="0.25">
      <c r="A7" s="261" t="s">
        <v>66</v>
      </c>
      <c r="B7" s="261">
        <v>6</v>
      </c>
      <c r="C7" s="261">
        <v>19</v>
      </c>
      <c r="E7" s="261"/>
    </row>
    <row r="8" spans="1:5" x14ac:dyDescent="0.25">
      <c r="A8" s="261" t="s">
        <v>66</v>
      </c>
      <c r="B8" s="261">
        <v>7</v>
      </c>
      <c r="C8" s="261">
        <v>22</v>
      </c>
      <c r="E8" s="261"/>
    </row>
    <row r="9" spans="1:5" x14ac:dyDescent="0.25">
      <c r="A9" s="261" t="s">
        <v>66</v>
      </c>
      <c r="B9" s="261">
        <v>8</v>
      </c>
      <c r="C9" s="261">
        <v>22</v>
      </c>
      <c r="E9" s="261"/>
    </row>
    <row r="10" spans="1:5" x14ac:dyDescent="0.25">
      <c r="A10" s="261" t="s">
        <v>66</v>
      </c>
      <c r="B10" s="261">
        <v>9</v>
      </c>
      <c r="C10" s="261">
        <v>22</v>
      </c>
    </row>
    <row r="11" spans="1:5" x14ac:dyDescent="0.25">
      <c r="A11" s="261" t="s">
        <v>66</v>
      </c>
      <c r="B11" s="261">
        <v>10</v>
      </c>
      <c r="C11" s="261">
        <v>22</v>
      </c>
    </row>
    <row r="12" spans="1:5" x14ac:dyDescent="0.25">
      <c r="A12" s="261" t="s">
        <v>66</v>
      </c>
      <c r="B12" s="261">
        <v>11</v>
      </c>
      <c r="C12" s="261">
        <v>22</v>
      </c>
    </row>
    <row r="13" spans="1:5" x14ac:dyDescent="0.25">
      <c r="A13" s="261" t="s">
        <v>66</v>
      </c>
      <c r="B13" s="261">
        <v>12</v>
      </c>
      <c r="C13" s="261">
        <v>22</v>
      </c>
    </row>
    <row r="14" spans="1:5" x14ac:dyDescent="0.25">
      <c r="A14" s="261" t="s">
        <v>67</v>
      </c>
      <c r="B14" s="261">
        <v>1</v>
      </c>
      <c r="C14" s="261">
        <v>12</v>
      </c>
    </row>
    <row r="15" spans="1:5" x14ac:dyDescent="0.25">
      <c r="A15" s="261" t="s">
        <v>67</v>
      </c>
      <c r="B15" s="261">
        <v>2</v>
      </c>
      <c r="C15" s="261">
        <v>12</v>
      </c>
    </row>
    <row r="16" spans="1:5" x14ac:dyDescent="0.25">
      <c r="A16" s="261" t="s">
        <v>67</v>
      </c>
      <c r="B16" s="261">
        <v>3</v>
      </c>
      <c r="C16" s="261">
        <v>12</v>
      </c>
    </row>
    <row r="17" spans="1:3" x14ac:dyDescent="0.25">
      <c r="A17" s="261" t="s">
        <v>67</v>
      </c>
      <c r="B17" s="261">
        <v>4</v>
      </c>
      <c r="C17" s="261">
        <v>12</v>
      </c>
    </row>
    <row r="18" spans="1:3" x14ac:dyDescent="0.25">
      <c r="A18" s="261" t="s">
        <v>67</v>
      </c>
      <c r="B18" s="261">
        <v>5</v>
      </c>
      <c r="C18" s="261">
        <v>12</v>
      </c>
    </row>
    <row r="19" spans="1:3" x14ac:dyDescent="0.25">
      <c r="A19" s="261" t="s">
        <v>67</v>
      </c>
      <c r="B19" s="261">
        <v>6</v>
      </c>
      <c r="C19" s="261">
        <v>12</v>
      </c>
    </row>
    <row r="20" spans="1:3" x14ac:dyDescent="0.25">
      <c r="A20" s="261" t="s">
        <v>67</v>
      </c>
      <c r="B20" s="261">
        <v>7</v>
      </c>
      <c r="C20" s="261">
        <v>12</v>
      </c>
    </row>
    <row r="21" spans="1:3" x14ac:dyDescent="0.25">
      <c r="A21" s="261" t="s">
        <v>67</v>
      </c>
      <c r="B21" s="261">
        <v>8</v>
      </c>
      <c r="C21" s="261">
        <v>12</v>
      </c>
    </row>
    <row r="22" spans="1:3" x14ac:dyDescent="0.25">
      <c r="A22" s="261" t="s">
        <v>67</v>
      </c>
      <c r="B22" s="261">
        <v>9</v>
      </c>
      <c r="C22" s="261">
        <v>12</v>
      </c>
    </row>
    <row r="23" spans="1:3" x14ac:dyDescent="0.25">
      <c r="A23" s="261" t="s">
        <v>67</v>
      </c>
      <c r="B23" s="261">
        <v>10</v>
      </c>
      <c r="C23" s="261">
        <v>12</v>
      </c>
    </row>
    <row r="24" spans="1:3" x14ac:dyDescent="0.25">
      <c r="A24" s="261" t="s">
        <v>67</v>
      </c>
      <c r="B24" s="261">
        <v>11</v>
      </c>
      <c r="C24" s="261">
        <v>12</v>
      </c>
    </row>
    <row r="25" spans="1:3" x14ac:dyDescent="0.25">
      <c r="A25" s="261" t="s">
        <v>67</v>
      </c>
      <c r="B25" s="261">
        <v>12</v>
      </c>
      <c r="C25" s="261">
        <v>12</v>
      </c>
    </row>
    <row r="26" spans="1:3" x14ac:dyDescent="0.25">
      <c r="A26" s="261" t="s">
        <v>68</v>
      </c>
      <c r="B26" s="261">
        <v>1</v>
      </c>
      <c r="C26" s="261">
        <v>6</v>
      </c>
    </row>
    <row r="27" spans="1:3" x14ac:dyDescent="0.25">
      <c r="A27" s="261" t="s">
        <v>68</v>
      </c>
      <c r="B27" s="261">
        <v>2</v>
      </c>
      <c r="C27" s="261">
        <v>7</v>
      </c>
    </row>
    <row r="28" spans="1:3" x14ac:dyDescent="0.25">
      <c r="A28" s="261" t="s">
        <v>68</v>
      </c>
      <c r="B28" s="261">
        <v>3</v>
      </c>
      <c r="C28" s="261">
        <v>7</v>
      </c>
    </row>
    <row r="29" spans="1:3" x14ac:dyDescent="0.25">
      <c r="A29" s="261" t="s">
        <v>68</v>
      </c>
      <c r="B29" s="261">
        <v>4</v>
      </c>
      <c r="C29" s="261">
        <v>7</v>
      </c>
    </row>
    <row r="30" spans="1:3" x14ac:dyDescent="0.25">
      <c r="A30" s="261" t="s">
        <v>68</v>
      </c>
      <c r="B30" s="261">
        <v>5</v>
      </c>
      <c r="C30" s="261">
        <v>7</v>
      </c>
    </row>
    <row r="31" spans="1:3" x14ac:dyDescent="0.25">
      <c r="A31" s="261" t="s">
        <v>68</v>
      </c>
      <c r="B31" s="261">
        <v>6</v>
      </c>
      <c r="C31" s="261">
        <v>7</v>
      </c>
    </row>
    <row r="32" spans="1:3" x14ac:dyDescent="0.25">
      <c r="A32" s="261" t="s">
        <v>68</v>
      </c>
      <c r="B32" s="261">
        <v>7</v>
      </c>
      <c r="C32" s="261">
        <v>7</v>
      </c>
    </row>
    <row r="33" spans="1:5" x14ac:dyDescent="0.25">
      <c r="A33" s="261" t="s">
        <v>68</v>
      </c>
      <c r="B33" s="261">
        <v>8</v>
      </c>
      <c r="C33" s="261">
        <v>7</v>
      </c>
    </row>
    <row r="34" spans="1:5" x14ac:dyDescent="0.25">
      <c r="A34" s="261" t="s">
        <v>68</v>
      </c>
      <c r="B34" s="261">
        <v>9</v>
      </c>
      <c r="C34" s="261">
        <v>6</v>
      </c>
    </row>
    <row r="35" spans="1:5" x14ac:dyDescent="0.25">
      <c r="A35" s="261" t="s">
        <v>68</v>
      </c>
      <c r="B35" s="261">
        <v>10</v>
      </c>
      <c r="C35" s="261">
        <v>6</v>
      </c>
    </row>
    <row r="36" spans="1:5" x14ac:dyDescent="0.25">
      <c r="A36" s="261" t="s">
        <v>68</v>
      </c>
      <c r="B36" s="261">
        <v>11</v>
      </c>
      <c r="C36" s="261">
        <v>6</v>
      </c>
    </row>
    <row r="37" spans="1:5" x14ac:dyDescent="0.25">
      <c r="A37" s="261" t="s">
        <v>68</v>
      </c>
      <c r="B37" s="261">
        <v>12</v>
      </c>
      <c r="C37" s="261">
        <v>6</v>
      </c>
    </row>
    <row r="38" spans="1:5" x14ac:dyDescent="0.25">
      <c r="A38" s="261" t="s">
        <v>69</v>
      </c>
      <c r="B38" s="261">
        <v>1</v>
      </c>
      <c r="C38" s="261">
        <v>7</v>
      </c>
      <c r="E38" s="261" t="s">
        <v>69</v>
      </c>
    </row>
    <row r="39" spans="1:5" x14ac:dyDescent="0.25">
      <c r="A39" s="261" t="s">
        <v>69</v>
      </c>
      <c r="B39" s="261">
        <v>2</v>
      </c>
      <c r="C39" s="261">
        <v>7</v>
      </c>
      <c r="E39" s="261" t="s">
        <v>70</v>
      </c>
    </row>
    <row r="40" spans="1:5" x14ac:dyDescent="0.25">
      <c r="A40" s="261" t="s">
        <v>69</v>
      </c>
      <c r="B40" s="261">
        <v>3</v>
      </c>
      <c r="C40" s="261">
        <v>7</v>
      </c>
      <c r="E40" s="261" t="s">
        <v>71</v>
      </c>
    </row>
    <row r="41" spans="1:5" x14ac:dyDescent="0.25">
      <c r="A41" s="261" t="s">
        <v>69</v>
      </c>
      <c r="B41" s="261">
        <v>4</v>
      </c>
      <c r="C41" s="261">
        <v>8</v>
      </c>
      <c r="E41" s="261" t="s">
        <v>72</v>
      </c>
    </row>
    <row r="42" spans="1:5" x14ac:dyDescent="0.25">
      <c r="A42" s="261" t="s">
        <v>69</v>
      </c>
      <c r="B42" s="261">
        <v>5</v>
      </c>
      <c r="C42" s="261">
        <v>7</v>
      </c>
      <c r="E42" s="261" t="s">
        <v>73</v>
      </c>
    </row>
    <row r="43" spans="1:5" x14ac:dyDescent="0.25">
      <c r="A43" s="261" t="s">
        <v>69</v>
      </c>
      <c r="B43" s="261">
        <v>6</v>
      </c>
      <c r="C43" s="261">
        <v>7</v>
      </c>
    </row>
    <row r="44" spans="1:5" x14ac:dyDescent="0.25">
      <c r="A44" s="261" t="s">
        <v>69</v>
      </c>
      <c r="B44" s="261">
        <v>7</v>
      </c>
      <c r="C44" s="261">
        <v>7</v>
      </c>
    </row>
    <row r="45" spans="1:5" x14ac:dyDescent="0.25">
      <c r="A45" s="261" t="s">
        <v>69</v>
      </c>
      <c r="B45" s="261">
        <v>8</v>
      </c>
      <c r="C45" s="261">
        <v>7</v>
      </c>
    </row>
    <row r="46" spans="1:5" x14ac:dyDescent="0.25">
      <c r="A46" s="261" t="s">
        <v>69</v>
      </c>
      <c r="B46" s="261">
        <v>9</v>
      </c>
      <c r="C46" s="261">
        <v>7</v>
      </c>
    </row>
    <row r="47" spans="1:5" x14ac:dyDescent="0.25">
      <c r="A47" s="261" t="s">
        <v>69</v>
      </c>
      <c r="B47" s="261">
        <v>10</v>
      </c>
      <c r="C47" s="261">
        <v>7</v>
      </c>
    </row>
    <row r="48" spans="1:5" x14ac:dyDescent="0.25">
      <c r="A48" s="261" t="s">
        <v>69</v>
      </c>
      <c r="B48" s="261">
        <v>11</v>
      </c>
      <c r="C48" s="261">
        <v>6</v>
      </c>
    </row>
    <row r="49" spans="1:3" x14ac:dyDescent="0.25">
      <c r="A49" s="261" t="s">
        <v>69</v>
      </c>
      <c r="B49" s="261">
        <v>12</v>
      </c>
      <c r="C49" s="261">
        <v>7</v>
      </c>
    </row>
    <row r="50" spans="1:3" x14ac:dyDescent="0.25">
      <c r="A50" s="261" t="s">
        <v>70</v>
      </c>
      <c r="B50" s="261">
        <v>1</v>
      </c>
      <c r="C50" s="261">
        <v>20</v>
      </c>
    </row>
    <row r="51" spans="1:3" x14ac:dyDescent="0.25">
      <c r="A51" s="261" t="s">
        <v>70</v>
      </c>
      <c r="B51" s="261">
        <v>2</v>
      </c>
      <c r="C51" s="261">
        <v>20</v>
      </c>
    </row>
    <row r="52" spans="1:3" x14ac:dyDescent="0.25">
      <c r="A52" s="261" t="s">
        <v>70</v>
      </c>
      <c r="B52" s="261">
        <v>3</v>
      </c>
      <c r="C52" s="261">
        <v>20</v>
      </c>
    </row>
    <row r="53" spans="1:3" x14ac:dyDescent="0.25">
      <c r="A53" s="261" t="s">
        <v>70</v>
      </c>
      <c r="B53" s="261">
        <v>4</v>
      </c>
      <c r="C53" s="261">
        <v>19</v>
      </c>
    </row>
    <row r="54" spans="1:3" x14ac:dyDescent="0.25">
      <c r="A54" s="261" t="s">
        <v>70</v>
      </c>
      <c r="B54" s="261">
        <v>5</v>
      </c>
      <c r="C54" s="261">
        <v>19</v>
      </c>
    </row>
    <row r="55" spans="1:3" x14ac:dyDescent="0.25">
      <c r="A55" s="261" t="s">
        <v>70</v>
      </c>
      <c r="B55" s="261">
        <v>6</v>
      </c>
      <c r="C55" s="261">
        <v>19</v>
      </c>
    </row>
    <row r="56" spans="1:3" x14ac:dyDescent="0.25">
      <c r="A56" s="261" t="s">
        <v>70</v>
      </c>
      <c r="B56" s="261">
        <v>7</v>
      </c>
      <c r="C56" s="261">
        <v>19</v>
      </c>
    </row>
    <row r="57" spans="1:3" x14ac:dyDescent="0.25">
      <c r="A57" s="261" t="s">
        <v>70</v>
      </c>
      <c r="B57" s="261">
        <v>8</v>
      </c>
      <c r="C57" s="261">
        <v>19</v>
      </c>
    </row>
    <row r="58" spans="1:3" x14ac:dyDescent="0.25">
      <c r="A58" s="261" t="s">
        <v>70</v>
      </c>
      <c r="B58" s="261">
        <v>9</v>
      </c>
      <c r="C58" s="261">
        <v>19</v>
      </c>
    </row>
    <row r="59" spans="1:3" x14ac:dyDescent="0.25">
      <c r="A59" s="261" t="s">
        <v>70</v>
      </c>
      <c r="B59" s="261">
        <v>10</v>
      </c>
      <c r="C59" s="261">
        <v>19</v>
      </c>
    </row>
    <row r="60" spans="1:3" x14ac:dyDescent="0.25">
      <c r="A60" s="261" t="s">
        <v>70</v>
      </c>
      <c r="B60" s="261">
        <v>11</v>
      </c>
      <c r="C60" s="261">
        <v>19</v>
      </c>
    </row>
    <row r="61" spans="1:3" x14ac:dyDescent="0.25">
      <c r="A61" s="261" t="s">
        <v>70</v>
      </c>
      <c r="B61" s="261">
        <v>12</v>
      </c>
      <c r="C61" s="261">
        <v>20</v>
      </c>
    </row>
    <row r="62" spans="1:3" x14ac:dyDescent="0.25">
      <c r="A62" s="261" t="s">
        <v>71</v>
      </c>
      <c r="B62" s="261">
        <v>1</v>
      </c>
      <c r="C62" s="261">
        <v>11</v>
      </c>
    </row>
    <row r="63" spans="1:3" x14ac:dyDescent="0.25">
      <c r="A63" s="261" t="s">
        <v>71</v>
      </c>
      <c r="B63" s="261">
        <v>2</v>
      </c>
      <c r="C63" s="261">
        <v>12</v>
      </c>
    </row>
    <row r="64" spans="1:3" x14ac:dyDescent="0.25">
      <c r="A64" s="261" t="s">
        <v>71</v>
      </c>
      <c r="B64" s="261">
        <v>3</v>
      </c>
      <c r="C64" s="261">
        <v>11</v>
      </c>
    </row>
    <row r="65" spans="1:3" x14ac:dyDescent="0.25">
      <c r="A65" s="261" t="s">
        <v>71</v>
      </c>
      <c r="B65" s="261">
        <v>4</v>
      </c>
      <c r="C65" s="261">
        <v>11</v>
      </c>
    </row>
    <row r="66" spans="1:3" x14ac:dyDescent="0.25">
      <c r="A66" s="261" t="s">
        <v>71</v>
      </c>
      <c r="B66" s="261">
        <v>5</v>
      </c>
      <c r="C66" s="261">
        <v>12</v>
      </c>
    </row>
    <row r="67" spans="1:3" x14ac:dyDescent="0.25">
      <c r="A67" s="261" t="s">
        <v>71</v>
      </c>
      <c r="B67" s="261">
        <v>6</v>
      </c>
      <c r="C67" s="261">
        <v>12</v>
      </c>
    </row>
    <row r="68" spans="1:3" x14ac:dyDescent="0.25">
      <c r="A68" s="261" t="s">
        <v>71</v>
      </c>
      <c r="B68" s="261">
        <v>7</v>
      </c>
      <c r="C68" s="261">
        <v>12</v>
      </c>
    </row>
    <row r="69" spans="1:3" x14ac:dyDescent="0.25">
      <c r="A69" s="261" t="s">
        <v>71</v>
      </c>
      <c r="B69" s="261">
        <v>8</v>
      </c>
      <c r="C69" s="261">
        <v>11</v>
      </c>
    </row>
    <row r="70" spans="1:3" x14ac:dyDescent="0.25">
      <c r="A70" s="261" t="s">
        <v>71</v>
      </c>
      <c r="B70" s="261">
        <v>9</v>
      </c>
      <c r="C70" s="261">
        <v>12</v>
      </c>
    </row>
    <row r="71" spans="1:3" x14ac:dyDescent="0.25">
      <c r="A71" s="261" t="s">
        <v>71</v>
      </c>
      <c r="B71" s="261">
        <v>10</v>
      </c>
      <c r="C71" s="261">
        <v>11</v>
      </c>
    </row>
    <row r="72" spans="1:3" x14ac:dyDescent="0.25">
      <c r="A72" s="261" t="s">
        <v>71</v>
      </c>
      <c r="B72" s="261">
        <v>11</v>
      </c>
      <c r="C72" s="261">
        <v>12</v>
      </c>
    </row>
    <row r="73" spans="1:3" x14ac:dyDescent="0.25">
      <c r="A73" s="261" t="s">
        <v>71</v>
      </c>
      <c r="B73" s="261">
        <v>12</v>
      </c>
      <c r="C73" s="261">
        <v>12</v>
      </c>
    </row>
    <row r="74" spans="1:3" x14ac:dyDescent="0.25">
      <c r="A74" s="261" t="s">
        <v>72</v>
      </c>
      <c r="B74" s="261">
        <v>1</v>
      </c>
      <c r="C74" s="261">
        <v>22</v>
      </c>
    </row>
    <row r="75" spans="1:3" x14ac:dyDescent="0.25">
      <c r="A75" s="261" t="s">
        <v>72</v>
      </c>
      <c r="B75" s="261">
        <v>2</v>
      </c>
      <c r="C75" s="261">
        <v>22</v>
      </c>
    </row>
    <row r="76" spans="1:3" x14ac:dyDescent="0.25">
      <c r="A76" s="261" t="s">
        <v>72</v>
      </c>
      <c r="B76" s="261">
        <v>3</v>
      </c>
      <c r="C76" s="261">
        <v>22</v>
      </c>
    </row>
    <row r="77" spans="1:3" x14ac:dyDescent="0.25">
      <c r="A77" s="261" t="s">
        <v>72</v>
      </c>
      <c r="B77" s="261">
        <v>4</v>
      </c>
      <c r="C77" s="261">
        <v>22</v>
      </c>
    </row>
    <row r="78" spans="1:3" x14ac:dyDescent="0.25">
      <c r="A78" s="261" t="s">
        <v>72</v>
      </c>
      <c r="B78" s="261">
        <v>5</v>
      </c>
      <c r="C78" s="261">
        <v>19</v>
      </c>
    </row>
    <row r="79" spans="1:3" x14ac:dyDescent="0.25">
      <c r="A79" s="261" t="s">
        <v>72</v>
      </c>
      <c r="B79" s="261">
        <v>6</v>
      </c>
      <c r="C79" s="261">
        <v>19</v>
      </c>
    </row>
    <row r="80" spans="1:3" x14ac:dyDescent="0.25">
      <c r="A80" s="261" t="s">
        <v>72</v>
      </c>
      <c r="B80" s="261">
        <v>7</v>
      </c>
      <c r="C80" s="261">
        <v>19</v>
      </c>
    </row>
    <row r="81" spans="1:3" x14ac:dyDescent="0.25">
      <c r="A81" s="261" t="s">
        <v>72</v>
      </c>
      <c r="B81" s="261">
        <v>8</v>
      </c>
      <c r="C81" s="261">
        <v>19</v>
      </c>
    </row>
    <row r="82" spans="1:3" x14ac:dyDescent="0.25">
      <c r="A82" s="261" t="s">
        <v>72</v>
      </c>
      <c r="B82" s="261">
        <v>9</v>
      </c>
      <c r="C82" s="261">
        <v>19</v>
      </c>
    </row>
    <row r="83" spans="1:3" x14ac:dyDescent="0.25">
      <c r="A83" s="261" t="s">
        <v>72</v>
      </c>
      <c r="B83" s="261">
        <v>10</v>
      </c>
      <c r="C83" s="261">
        <v>19</v>
      </c>
    </row>
    <row r="84" spans="1:3" x14ac:dyDescent="0.25">
      <c r="A84" s="261" t="s">
        <v>72</v>
      </c>
      <c r="B84" s="261">
        <v>11</v>
      </c>
      <c r="C84" s="261">
        <v>22</v>
      </c>
    </row>
    <row r="85" spans="1:3" x14ac:dyDescent="0.25">
      <c r="A85" s="261" t="s">
        <v>72</v>
      </c>
      <c r="B85" s="261">
        <v>12</v>
      </c>
      <c r="C85" s="261">
        <v>22</v>
      </c>
    </row>
    <row r="86" spans="1:3" x14ac:dyDescent="0.25">
      <c r="A86" s="261" t="s">
        <v>73</v>
      </c>
      <c r="B86" s="261">
        <v>1</v>
      </c>
      <c r="C86" s="261">
        <v>15</v>
      </c>
    </row>
    <row r="87" spans="1:3" x14ac:dyDescent="0.25">
      <c r="A87" s="261" t="s">
        <v>73</v>
      </c>
      <c r="B87" s="261">
        <v>2</v>
      </c>
      <c r="C87" s="261">
        <v>15</v>
      </c>
    </row>
    <row r="88" spans="1:3" x14ac:dyDescent="0.25">
      <c r="A88" s="261" t="s">
        <v>73</v>
      </c>
      <c r="B88" s="261">
        <v>3</v>
      </c>
      <c r="C88" s="261">
        <v>15</v>
      </c>
    </row>
    <row r="89" spans="1:3" x14ac:dyDescent="0.25">
      <c r="A89" s="261" t="s">
        <v>73</v>
      </c>
      <c r="B89" s="261">
        <v>4</v>
      </c>
      <c r="C89" s="261">
        <v>14</v>
      </c>
    </row>
    <row r="90" spans="1:3" x14ac:dyDescent="0.25">
      <c r="A90" s="261" t="s">
        <v>73</v>
      </c>
      <c r="B90" s="261">
        <v>5</v>
      </c>
      <c r="C90" s="261">
        <v>13</v>
      </c>
    </row>
    <row r="91" spans="1:3" x14ac:dyDescent="0.25">
      <c r="A91" s="261" t="s">
        <v>73</v>
      </c>
      <c r="B91" s="261">
        <v>6</v>
      </c>
      <c r="C91" s="261">
        <v>13</v>
      </c>
    </row>
    <row r="92" spans="1:3" x14ac:dyDescent="0.25">
      <c r="A92" s="261" t="s">
        <v>73</v>
      </c>
      <c r="B92" s="261">
        <v>7</v>
      </c>
      <c r="C92" s="261">
        <v>13</v>
      </c>
    </row>
    <row r="93" spans="1:3" x14ac:dyDescent="0.25">
      <c r="A93" s="261" t="s">
        <v>73</v>
      </c>
      <c r="B93" s="261">
        <v>8</v>
      </c>
      <c r="C93" s="261">
        <v>13</v>
      </c>
    </row>
    <row r="94" spans="1:3" x14ac:dyDescent="0.25">
      <c r="A94" s="261" t="s">
        <v>73</v>
      </c>
      <c r="B94" s="261">
        <v>9</v>
      </c>
      <c r="C94" s="261">
        <v>14</v>
      </c>
    </row>
    <row r="95" spans="1:3" x14ac:dyDescent="0.25">
      <c r="A95" s="261" t="s">
        <v>73</v>
      </c>
      <c r="B95" s="261">
        <v>10</v>
      </c>
      <c r="C95" s="261">
        <v>12</v>
      </c>
    </row>
    <row r="96" spans="1:3" x14ac:dyDescent="0.25">
      <c r="A96" s="261" t="s">
        <v>73</v>
      </c>
      <c r="B96" s="261">
        <v>11</v>
      </c>
      <c r="C96" s="261">
        <v>15</v>
      </c>
    </row>
    <row r="97" spans="1:3" x14ac:dyDescent="0.25">
      <c r="A97" s="261" t="s">
        <v>73</v>
      </c>
      <c r="B97" s="261">
        <v>12</v>
      </c>
      <c r="C97" s="261">
        <v>13</v>
      </c>
    </row>
  </sheetData>
  <phoneticPr fontId="15" type="noConversion"/>
  <pageMargins left="0.511811024" right="0.511811024" top="0.78740157499999996" bottom="0.78740157499999996" header="0.31496062000000002" footer="0.31496062000000002"/>
  <legacy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4F8B1-E2C1-4771-A4DC-E9F533CD4EED}">
  <sheetPr>
    <tabColor theme="0" tint="-0.499984740745262"/>
  </sheetPr>
  <dimension ref="A1:L3364"/>
  <sheetViews>
    <sheetView workbookViewId="0">
      <pane xSplit="4" ySplit="2" topLeftCell="E3" activePane="bottomRight" state="frozen"/>
      <selection pane="topRight" activeCell="C1" sqref="C1"/>
      <selection pane="bottomLeft" activeCell="A4" sqref="A4"/>
      <selection pane="bottomRight" activeCell="B1" sqref="B1"/>
    </sheetView>
  </sheetViews>
  <sheetFormatPr defaultRowHeight="15" x14ac:dyDescent="0.25"/>
  <cols>
    <col min="1" max="1" width="13.85546875" customWidth="1"/>
    <col min="2" max="2" width="6.5703125" customWidth="1"/>
    <col min="3" max="3" width="14.85546875" customWidth="1"/>
    <col min="4" max="4" width="13.5703125" customWidth="1"/>
    <col min="5" max="5" width="27" bestFit="1" customWidth="1"/>
    <col min="6" max="6" width="21.140625" customWidth="1"/>
    <col min="7" max="7" width="16.28515625" customWidth="1"/>
    <col min="8" max="8" width="14.42578125" customWidth="1"/>
    <col min="9" max="9" width="12.85546875" customWidth="1"/>
    <col min="10" max="10" width="2.28515625" customWidth="1"/>
    <col min="15" max="15" width="9.28515625" customWidth="1"/>
    <col min="19" max="19" width="9.42578125" customWidth="1"/>
    <col min="21" max="21" width="9.28515625" customWidth="1"/>
    <col min="27" max="27" width="9.28515625" customWidth="1"/>
    <col min="31" max="31" width="9.42578125" customWidth="1"/>
    <col min="33" max="33" width="9.28515625" customWidth="1"/>
    <col min="39" max="39" width="9.28515625" customWidth="1"/>
    <col min="43" max="43" width="9.42578125" customWidth="1"/>
    <col min="45" max="45" width="9.28515625" customWidth="1"/>
    <col min="51" max="51" width="9.28515625" customWidth="1"/>
    <col min="55" max="55" width="9.42578125" customWidth="1"/>
    <col min="57" max="57" width="9.28515625" customWidth="1"/>
    <col min="63" max="63" width="9.28515625" customWidth="1"/>
    <col min="67" max="67" width="9.42578125" customWidth="1"/>
    <col min="69" max="69" width="9.28515625" customWidth="1"/>
    <col min="75" max="75" width="9.28515625" customWidth="1"/>
    <col min="79" max="79" width="9.42578125" customWidth="1"/>
    <col min="81" max="81" width="9.28515625" customWidth="1"/>
    <col min="87" max="87" width="9.28515625" customWidth="1"/>
  </cols>
  <sheetData>
    <row r="1" spans="1:12" ht="15.75" x14ac:dyDescent="0.25">
      <c r="A1" s="1" t="s">
        <v>4</v>
      </c>
      <c r="B1" s="2" t="str">
        <f>'Curva Tipica'!B1</f>
        <v>XXXXX</v>
      </c>
      <c r="C1" s="1"/>
    </row>
    <row r="2" spans="1:12" ht="15.75" x14ac:dyDescent="0.25">
      <c r="A2" s="1" t="s">
        <v>100</v>
      </c>
      <c r="B2" s="1"/>
      <c r="C2" s="1"/>
    </row>
    <row r="3" spans="1:12" ht="15.75" thickBot="1" x14ac:dyDescent="0.3">
      <c r="A3" s="137" t="s">
        <v>94</v>
      </c>
      <c r="B3" s="137" t="s">
        <v>86</v>
      </c>
      <c r="C3" s="137" t="s">
        <v>85</v>
      </c>
      <c r="D3" s="138" t="s">
        <v>61</v>
      </c>
      <c r="E3" s="138" t="s">
        <v>65</v>
      </c>
      <c r="F3" s="138" t="s">
        <v>64</v>
      </c>
      <c r="G3" s="138" t="s">
        <v>76</v>
      </c>
      <c r="H3" s="138" t="s">
        <v>62</v>
      </c>
      <c r="I3" s="139" t="s">
        <v>93</v>
      </c>
    </row>
    <row r="4" spans="1:12" ht="18.75" customHeight="1" thickTop="1" x14ac:dyDescent="0.25">
      <c r="A4" s="29">
        <v>5713</v>
      </c>
      <c r="B4" s="29">
        <v>2</v>
      </c>
      <c r="C4" s="133" t="s">
        <v>92</v>
      </c>
      <c r="D4" s="30">
        <v>44562</v>
      </c>
      <c r="E4" s="40" t="s">
        <v>66</v>
      </c>
      <c r="F4" s="41">
        <f>SUMIFS(HoraCondCarga[Hora],HoraCondCarga[Condição de Carga],PrevisaoGD[[#This Row],[Condição de Carga]],HoraCondCarga[Mês],MONTH(PrevisaoGD[[#This Row],[Mês/Ano]]))</f>
        <v>22</v>
      </c>
      <c r="G4" s="259">
        <f>SUMIFS('Previsão Potência Instalada'!$C$4:$C$87,'Previsão Potência Instalada'!$B$4:$B$87,PrevisaoGD[[#This Row],[Mês/Ano]])*SUMIFS(RelPotInst[PU_PI],RelPotInst[Barra],PrevisaoGD[[#This Row],[Nº Barra]])</f>
        <v>13.52110102855158</v>
      </c>
      <c r="H4" s="135">
        <f>$G4*SUMIFS(FatorHorario[Fator],FatorHorario[Meses],TEXT($D4,"MMM"),FatorHorario[UF],'Curva Tipica'!$E$1,FatorHorario[Hora],$F4)</f>
        <v>0</v>
      </c>
      <c r="I4" s="42">
        <v>0.92</v>
      </c>
    </row>
    <row r="5" spans="1:12" x14ac:dyDescent="0.25">
      <c r="A5" s="32">
        <v>5713</v>
      </c>
      <c r="B5" s="32">
        <v>2</v>
      </c>
      <c r="C5" s="134" t="s">
        <v>92</v>
      </c>
      <c r="D5" s="33">
        <v>44593</v>
      </c>
      <c r="E5" s="43" t="s">
        <v>66</v>
      </c>
      <c r="F5" s="44">
        <f>SUMIFS(HoraCondCarga[Hora],HoraCondCarga[Condição de Carga],PrevisaoGD[[#This Row],[Condição de Carga]],HoraCondCarga[Mês],MONTH(PrevisaoGD[[#This Row],[Mês/Ano]]))</f>
        <v>22</v>
      </c>
      <c r="G5" s="258">
        <f>SUMIFS('Previsão Potência Instalada'!$C$4:$C$87,'Previsão Potência Instalada'!$B$4:$B$87,PrevisaoGD[[#This Row],[Mês/Ano]])*SUMIFS(RelPotInst[PU_PI],RelPotInst[Barra],PrevisaoGD[[#This Row],[Nº Barra]])</f>
        <v>14.115090557407688</v>
      </c>
      <c r="H5" s="136">
        <f>$G5*SUMIFS(FatorHorario[Fator],FatorHorario[Meses],TEXT($D5,"MMM"),FatorHorario[UF],'Curva Tipica'!$E$1,FatorHorario[Hora],$F5)</f>
        <v>0</v>
      </c>
      <c r="I5" s="45">
        <v>0.92</v>
      </c>
    </row>
    <row r="6" spans="1:12" x14ac:dyDescent="0.25">
      <c r="A6" s="32">
        <v>5713</v>
      </c>
      <c r="B6" s="32">
        <v>2</v>
      </c>
      <c r="C6" s="134" t="s">
        <v>92</v>
      </c>
      <c r="D6" s="33">
        <v>44621</v>
      </c>
      <c r="E6" s="43" t="s">
        <v>66</v>
      </c>
      <c r="F6" s="44">
        <f>SUMIFS(HoraCondCarga[Hora],HoraCondCarga[Condição de Carga],PrevisaoGD[[#This Row],[Condição de Carga]],HoraCondCarga[Mês],MONTH(PrevisaoGD[[#This Row],[Mês/Ano]]))</f>
        <v>22</v>
      </c>
      <c r="G6" s="258">
        <f>SUMIFS('Previsão Potência Instalada'!$C$4:$C$87,'Previsão Potência Instalada'!$B$4:$B$87,PrevisaoGD[[#This Row],[Mês/Ano]])*SUMIFS(RelPotInst[PU_PI],RelPotInst[Barra],PrevisaoGD[[#This Row],[Nº Barra]])</f>
        <v>14.714421386085883</v>
      </c>
      <c r="H6" s="136">
        <f>$G6*SUMIFS(FatorHorario[Fator],FatorHorario[Meses],TEXT($D6,"MMM"),FatorHorario[UF],'Curva Tipica'!$E$1,FatorHorario[Hora],$F6)</f>
        <v>0</v>
      </c>
      <c r="I6" s="45">
        <v>0.92</v>
      </c>
    </row>
    <row r="7" spans="1:12" x14ac:dyDescent="0.25">
      <c r="A7" s="32">
        <v>5713</v>
      </c>
      <c r="B7" s="32">
        <v>2</v>
      </c>
      <c r="C7" s="134" t="s">
        <v>92</v>
      </c>
      <c r="D7" s="33">
        <v>44652</v>
      </c>
      <c r="E7" s="43" t="s">
        <v>66</v>
      </c>
      <c r="F7" s="44">
        <f>SUMIFS(HoraCondCarga[Hora],HoraCondCarga[Condição de Carga],PrevisaoGD[[#This Row],[Condição de Carga]],HoraCondCarga[Mês],MONTH(PrevisaoGD[[#This Row],[Mês/Ano]]))</f>
        <v>22</v>
      </c>
      <c r="G7" s="258">
        <f>SUMIFS('Previsão Potência Instalada'!$C$4:$C$87,'Previsão Potência Instalada'!$B$4:$B$87,PrevisaoGD[[#This Row],[Mês/Ano]])*SUMIFS(RelPotInst[PU_PI],RelPotInst[Barra],PrevisaoGD[[#This Row],[Nº Barra]])</f>
        <v>15.318359137472955</v>
      </c>
      <c r="H7" s="136">
        <f>$G7*SUMIFS(FatorHorario[Fator],FatorHorario[Meses],TEXT($D7,"MMM"),FatorHorario[UF],'Curva Tipica'!$E$1,FatorHorario[Hora],$F7)</f>
        <v>0</v>
      </c>
      <c r="I7" s="45">
        <v>0.92</v>
      </c>
    </row>
    <row r="8" spans="1:12" x14ac:dyDescent="0.25">
      <c r="A8" s="32">
        <v>5713</v>
      </c>
      <c r="B8" s="32">
        <v>2</v>
      </c>
      <c r="C8" s="134" t="s">
        <v>92</v>
      </c>
      <c r="D8" s="33">
        <v>44682</v>
      </c>
      <c r="E8" s="43" t="s">
        <v>66</v>
      </c>
      <c r="F8" s="44">
        <f>SUMIFS(HoraCondCarga[Hora],HoraCondCarga[Condição de Carga],PrevisaoGD[[#This Row],[Condição de Carga]],HoraCondCarga[Mês],MONTH(PrevisaoGD[[#This Row],[Mês/Ano]]))</f>
        <v>22</v>
      </c>
      <c r="G8" s="258">
        <f>SUMIFS('Previsão Potência Instalada'!$C$4:$C$87,'Previsão Potência Instalada'!$B$4:$B$87,PrevisaoGD[[#This Row],[Mês/Ano]])*SUMIFS(RelPotInst[PU_PI],RelPotInst[Barra],PrevisaoGD[[#This Row],[Nº Barra]])</f>
        <v>15.972124667193784</v>
      </c>
      <c r="H8" s="136">
        <f>$G8*SUMIFS(FatorHorario[Fator],FatorHorario[Meses],TEXT($D8,"MMM"),FatorHorario[UF],'Curva Tipica'!$E$1,FatorHorario[Hora],$F8)</f>
        <v>0</v>
      </c>
      <c r="I8" s="45">
        <v>0.92</v>
      </c>
    </row>
    <row r="9" spans="1:12" x14ac:dyDescent="0.25">
      <c r="A9" s="32">
        <v>5713</v>
      </c>
      <c r="B9" s="32">
        <v>2</v>
      </c>
      <c r="C9" s="134" t="s">
        <v>92</v>
      </c>
      <c r="D9" s="33">
        <v>44713</v>
      </c>
      <c r="E9" s="43" t="s">
        <v>66</v>
      </c>
      <c r="F9" s="44">
        <f>SUMIFS(HoraCondCarga[Hora],HoraCondCarga[Condição de Carga],PrevisaoGD[[#This Row],[Condição de Carga]],HoraCondCarga[Mês],MONTH(PrevisaoGD[[#This Row],[Mês/Ano]]))</f>
        <v>19</v>
      </c>
      <c r="G9" s="258">
        <f>SUMIFS('Previsão Potência Instalada'!$C$4:$C$87,'Previsão Potência Instalada'!$B$4:$B$87,PrevisaoGD[[#This Row],[Mês/Ano]])*SUMIFS(RelPotInst[PU_PI],RelPotInst[Barra],PrevisaoGD[[#This Row],[Nº Barra]])</f>
        <v>16.612229016622337</v>
      </c>
      <c r="H9" s="136">
        <f>$G9*SUMIFS(FatorHorario[Fator],FatorHorario[Meses],TEXT($D9,"MMM"),FatorHorario[UF],'Curva Tipica'!$E$1,FatorHorario[Hora],$F9)</f>
        <v>0</v>
      </c>
      <c r="I9" s="45">
        <v>0.92</v>
      </c>
    </row>
    <row r="10" spans="1:12" x14ac:dyDescent="0.25">
      <c r="A10" s="32">
        <v>5713</v>
      </c>
      <c r="B10" s="32">
        <v>2</v>
      </c>
      <c r="C10" s="134" t="s">
        <v>92</v>
      </c>
      <c r="D10" s="33">
        <v>44743</v>
      </c>
      <c r="E10" s="43" t="s">
        <v>66</v>
      </c>
      <c r="F10" s="44">
        <f>SUMIFS(HoraCondCarga[Hora],HoraCondCarga[Condição de Carga],PrevisaoGD[[#This Row],[Condição de Carga]],HoraCondCarga[Mês],MONTH(PrevisaoGD[[#This Row],[Mês/Ano]]))</f>
        <v>22</v>
      </c>
      <c r="G10" s="258">
        <f>SUMIFS('Previsão Potência Instalada'!$C$4:$C$87,'Previsão Potência Instalada'!$B$4:$B$87,PrevisaoGD[[#This Row],[Mês/Ano]])*SUMIFS(RelPotInst[PU_PI],RelPotInst[Barra],PrevisaoGD[[#This Row],[Nº Barra]])</f>
        <v>17.220516683715662</v>
      </c>
      <c r="H10" s="136">
        <f>$G10*SUMIFS(FatorHorario[Fator],FatorHorario[Meses],TEXT($D10,"MMM"),FatorHorario[UF],'Curva Tipica'!$E$1,FatorHorario[Hora],$F10)</f>
        <v>0</v>
      </c>
      <c r="I10" s="45">
        <v>0.92</v>
      </c>
    </row>
    <row r="11" spans="1:12" x14ac:dyDescent="0.25">
      <c r="A11" s="32">
        <v>5713</v>
      </c>
      <c r="B11" s="32">
        <v>2</v>
      </c>
      <c r="C11" s="134" t="s">
        <v>92</v>
      </c>
      <c r="D11" s="33">
        <v>44774</v>
      </c>
      <c r="E11" s="43" t="s">
        <v>66</v>
      </c>
      <c r="F11" s="44">
        <f>SUMIFS(HoraCondCarga[Hora],HoraCondCarga[Condição de Carga],PrevisaoGD[[#This Row],[Condição de Carga]],HoraCondCarga[Mês],MONTH(PrevisaoGD[[#This Row],[Mês/Ano]]))</f>
        <v>22</v>
      </c>
      <c r="G11" s="258">
        <f>SUMIFS('Previsão Potência Instalada'!$C$4:$C$87,'Previsão Potência Instalada'!$B$4:$B$87,PrevisaoGD[[#This Row],[Mês/Ano]])*SUMIFS(RelPotInst[PU_PI],RelPotInst[Barra],PrevisaoGD[[#This Row],[Nº Barra]])</f>
        <v>17.813260114343002</v>
      </c>
      <c r="H11" s="136">
        <f>$G11*SUMIFS(FatorHorario[Fator],FatorHorario[Meses],TEXT($D11,"MMM"),FatorHorario[UF],'Curva Tipica'!$E$1,FatorHorario[Hora],$F11)</f>
        <v>0</v>
      </c>
      <c r="I11" s="45">
        <v>0.92</v>
      </c>
    </row>
    <row r="12" spans="1:12" x14ac:dyDescent="0.25">
      <c r="A12" s="32">
        <v>5713</v>
      </c>
      <c r="B12" s="32">
        <v>2</v>
      </c>
      <c r="C12" s="134" t="s">
        <v>92</v>
      </c>
      <c r="D12" s="33">
        <v>44805</v>
      </c>
      <c r="E12" s="43" t="s">
        <v>66</v>
      </c>
      <c r="F12" s="44">
        <f>SUMIFS(HoraCondCarga[Hora],HoraCondCarga[Condição de Carga],PrevisaoGD[[#This Row],[Condição de Carga]],HoraCondCarga[Mês],MONTH(PrevisaoGD[[#This Row],[Mês/Ano]]))</f>
        <v>22</v>
      </c>
      <c r="G12" s="258">
        <f>SUMIFS('Previsão Potência Instalada'!$C$4:$C$87,'Previsão Potência Instalada'!$B$4:$B$87,PrevisaoGD[[#This Row],[Mês/Ano]])*SUMIFS(RelPotInst[PU_PI],RelPotInst[Barra],PrevisaoGD[[#This Row],[Nº Barra]])</f>
        <v>18.403299524054134</v>
      </c>
      <c r="H12" s="136">
        <f>$G12*SUMIFS(FatorHorario[Fator],FatorHorario[Meses],TEXT($D12,"MMM"),FatorHorario[UF],'Curva Tipica'!$E$1,FatorHorario[Hora],$F12)</f>
        <v>0</v>
      </c>
      <c r="I12" s="45">
        <v>0.92</v>
      </c>
    </row>
    <row r="13" spans="1:12" x14ac:dyDescent="0.25">
      <c r="A13" s="32">
        <v>5713</v>
      </c>
      <c r="B13" s="32">
        <v>2</v>
      </c>
      <c r="C13" s="134" t="s">
        <v>92</v>
      </c>
      <c r="D13" s="33">
        <v>44835</v>
      </c>
      <c r="E13" s="43" t="s">
        <v>66</v>
      </c>
      <c r="F13" s="44">
        <f>SUMIFS(HoraCondCarga[Hora],HoraCondCarga[Condição de Carga],PrevisaoGD[[#This Row],[Condição de Carga]],HoraCondCarga[Mês],MONTH(PrevisaoGD[[#This Row],[Mês/Ano]]))</f>
        <v>22</v>
      </c>
      <c r="G13" s="258">
        <f>SUMIFS('Previsão Potência Instalada'!$C$4:$C$87,'Previsão Potência Instalada'!$B$4:$B$87,PrevisaoGD[[#This Row],[Mês/Ano]])*SUMIFS(RelPotInst[PU_PI],RelPotInst[Barra],PrevisaoGD[[#This Row],[Nº Barra]])</f>
        <v>18.964331231009954</v>
      </c>
      <c r="H13" s="136">
        <f>$G13*SUMIFS(FatorHorario[Fator],FatorHorario[Meses],TEXT($D13,"MMM"),FatorHorario[UF],'Curva Tipica'!$E$1,FatorHorario[Hora],$F13)</f>
        <v>0</v>
      </c>
      <c r="I13" s="45">
        <v>0.92</v>
      </c>
    </row>
    <row r="14" spans="1:12" x14ac:dyDescent="0.25">
      <c r="A14" s="32">
        <v>5713</v>
      </c>
      <c r="B14" s="32">
        <v>2</v>
      </c>
      <c r="C14" s="134" t="s">
        <v>92</v>
      </c>
      <c r="D14" s="33">
        <v>44866</v>
      </c>
      <c r="E14" s="43" t="s">
        <v>66</v>
      </c>
      <c r="F14" s="44">
        <f>SUMIFS(HoraCondCarga[Hora],HoraCondCarga[Condição de Carga],PrevisaoGD[[#This Row],[Condição de Carga]],HoraCondCarga[Mês],MONTH(PrevisaoGD[[#This Row],[Mês/Ano]]))</f>
        <v>22</v>
      </c>
      <c r="G14" s="258">
        <f>SUMIFS('Previsão Potência Instalada'!$C$4:$C$87,'Previsão Potência Instalada'!$B$4:$B$87,PrevisaoGD[[#This Row],[Mês/Ano]])*SUMIFS(RelPotInst[PU_PI],RelPotInst[Barra],PrevisaoGD[[#This Row],[Nº Barra]])</f>
        <v>19.525467651249084</v>
      </c>
      <c r="H14" s="136">
        <f>$G14*SUMIFS(FatorHorario[Fator],FatorHorario[Meses],TEXT($D14,"MMM"),FatorHorario[UF],'Curva Tipica'!$E$1,FatorHorario[Hora],$F14)</f>
        <v>0</v>
      </c>
      <c r="I14" s="45">
        <v>0.92</v>
      </c>
    </row>
    <row r="15" spans="1:12" x14ac:dyDescent="0.25">
      <c r="A15" s="32">
        <v>5713</v>
      </c>
      <c r="B15" s="32">
        <v>2</v>
      </c>
      <c r="C15" s="134" t="s">
        <v>92</v>
      </c>
      <c r="D15" s="33">
        <v>44896</v>
      </c>
      <c r="E15" s="43" t="s">
        <v>66</v>
      </c>
      <c r="F15" s="44">
        <f>SUMIFS(HoraCondCarga[Hora],HoraCondCarga[Condição de Carga],PrevisaoGD[[#This Row],[Condição de Carga]],HoraCondCarga[Mês],MONTH(PrevisaoGD[[#This Row],[Mês/Ano]]))</f>
        <v>22</v>
      </c>
      <c r="G15" s="258">
        <f>SUMIFS('Previsão Potência Instalada'!$C$4:$C$87,'Previsão Potência Instalada'!$B$4:$B$87,PrevisaoGD[[#This Row],[Mês/Ano]])*SUMIFS(RelPotInst[PU_PI],RelPotInst[Barra],PrevisaoGD[[#This Row],[Nº Barra]])</f>
        <v>20.113261445253976</v>
      </c>
      <c r="H15" s="136">
        <f>$G15*SUMIFS(FatorHorario[Fator],FatorHorario[Meses],TEXT($D15,"MMM"),FatorHorario[UF],'Curva Tipica'!$E$1,FatorHorario[Hora],$F15)</f>
        <v>0</v>
      </c>
      <c r="I15" s="45">
        <v>0.92</v>
      </c>
      <c r="L15" s="261"/>
    </row>
    <row r="16" spans="1:12" x14ac:dyDescent="0.25">
      <c r="A16" s="32">
        <v>5713</v>
      </c>
      <c r="B16" s="32">
        <v>2</v>
      </c>
      <c r="C16" s="134" t="s">
        <v>92</v>
      </c>
      <c r="D16" s="33">
        <v>44927</v>
      </c>
      <c r="E16" s="43" t="s">
        <v>66</v>
      </c>
      <c r="F16" s="44">
        <f>SUMIFS(HoraCondCarga[Hora],HoraCondCarga[Condição de Carga],PrevisaoGD[[#This Row],[Condição de Carga]],HoraCondCarga[Mês],MONTH(PrevisaoGD[[#This Row],[Mês/Ano]]))</f>
        <v>22</v>
      </c>
      <c r="G16" s="258">
        <f>SUMIFS('Previsão Potência Instalada'!$C$4:$C$87,'Previsão Potência Instalada'!$B$4:$B$87,PrevisaoGD[[#This Row],[Mês/Ano]])*SUMIFS(RelPotInst[PU_PI],RelPotInst[Barra],PrevisaoGD[[#This Row],[Nº Barra]])</f>
        <v>20.314772232313093</v>
      </c>
      <c r="H16" s="136">
        <f>$G16*SUMIFS(FatorHorario[Fator],FatorHorario[Meses],TEXT($D16,"MMM"),FatorHorario[UF],'Curva Tipica'!$E$1,FatorHorario[Hora],$F16)</f>
        <v>0</v>
      </c>
      <c r="I16" s="45">
        <v>0.92</v>
      </c>
      <c r="L16" s="261"/>
    </row>
    <row r="17" spans="1:12" x14ac:dyDescent="0.25">
      <c r="A17" s="32">
        <v>5713</v>
      </c>
      <c r="B17" s="32">
        <v>2</v>
      </c>
      <c r="C17" s="134" t="s">
        <v>92</v>
      </c>
      <c r="D17" s="33">
        <v>44958</v>
      </c>
      <c r="E17" s="43" t="s">
        <v>66</v>
      </c>
      <c r="F17" s="44">
        <f>SUMIFS(HoraCondCarga[Hora],HoraCondCarga[Condição de Carga],PrevisaoGD[[#This Row],[Condição de Carga]],HoraCondCarga[Mês],MONTH(PrevisaoGD[[#This Row],[Mês/Ano]]))</f>
        <v>22</v>
      </c>
      <c r="G17" s="258">
        <f>SUMIFS('Previsão Potência Instalada'!$C$4:$C$87,'Previsão Potência Instalada'!$B$4:$B$87,PrevisaoGD[[#This Row],[Mês/Ano]])*SUMIFS(RelPotInst[PU_PI],RelPotInst[Barra],PrevisaoGD[[#This Row],[Nº Barra]])</f>
        <v>20.511891766691637</v>
      </c>
      <c r="H17" s="136">
        <f>$G17*SUMIFS(FatorHorario[Fator],FatorHorario[Meses],TEXT($D17,"MMM"),FatorHorario[UF],'Curva Tipica'!$E$1,FatorHorario[Hora],$F17)</f>
        <v>0</v>
      </c>
      <c r="I17" s="45">
        <v>0.92</v>
      </c>
      <c r="L17" s="261"/>
    </row>
    <row r="18" spans="1:12" x14ac:dyDescent="0.25">
      <c r="A18" s="32">
        <v>5713</v>
      </c>
      <c r="B18" s="32">
        <v>2</v>
      </c>
      <c r="C18" s="134" t="s">
        <v>92</v>
      </c>
      <c r="D18" s="33">
        <v>44986</v>
      </c>
      <c r="E18" s="43" t="s">
        <v>66</v>
      </c>
      <c r="F18" s="44">
        <f>SUMIFS(HoraCondCarga[Hora],HoraCondCarga[Condição de Carga],PrevisaoGD[[#This Row],[Condição de Carga]],HoraCondCarga[Mês],MONTH(PrevisaoGD[[#This Row],[Mês/Ano]]))</f>
        <v>22</v>
      </c>
      <c r="G18" s="258">
        <f>SUMIFS('Previsão Potência Instalada'!$C$4:$C$87,'Previsão Potência Instalada'!$B$4:$B$87,PrevisaoGD[[#This Row],[Mês/Ano]])*SUMIFS(RelPotInst[PU_PI],RelPotInst[Barra],PrevisaoGD[[#This Row],[Nº Barra]])</f>
        <v>20.710783848367324</v>
      </c>
      <c r="H18" s="136">
        <f>$G18*SUMIFS(FatorHorario[Fator],FatorHorario[Meses],TEXT($D18,"MMM"),FatorHorario[UF],'Curva Tipica'!$E$1,FatorHorario[Hora],$F18)</f>
        <v>0</v>
      </c>
      <c r="I18" s="45">
        <v>0.92</v>
      </c>
      <c r="L18" s="261"/>
    </row>
    <row r="19" spans="1:12" x14ac:dyDescent="0.25">
      <c r="A19" s="32">
        <v>5713</v>
      </c>
      <c r="B19" s="32">
        <v>2</v>
      </c>
      <c r="C19" s="134" t="s">
        <v>92</v>
      </c>
      <c r="D19" s="33">
        <v>45017</v>
      </c>
      <c r="E19" s="43" t="s">
        <v>66</v>
      </c>
      <c r="F19" s="44">
        <f>SUMIFS(HoraCondCarga[Hora],HoraCondCarga[Condição de Carga],PrevisaoGD[[#This Row],[Condição de Carga]],HoraCondCarga[Mês],MONTH(PrevisaoGD[[#This Row],[Mês/Ano]]))</f>
        <v>22</v>
      </c>
      <c r="G19" s="258">
        <f>SUMIFS('Previsão Potência Instalada'!$C$4:$C$87,'Previsão Potência Instalada'!$B$4:$B$87,PrevisaoGD[[#This Row],[Mês/Ano]])*SUMIFS(RelPotInst[PU_PI],RelPotInst[Barra],PrevisaoGD[[#This Row],[Nº Barra]])</f>
        <v>20.911204769214702</v>
      </c>
      <c r="H19" s="136">
        <f>$G19*SUMIFS(FatorHorario[Fator],FatorHorario[Meses],TEXT($D19,"MMM"),FatorHorario[UF],'Curva Tipica'!$E$1,FatorHorario[Hora],$F19)</f>
        <v>0</v>
      </c>
      <c r="I19" s="45">
        <v>0.92</v>
      </c>
      <c r="L19" s="261"/>
    </row>
    <row r="20" spans="1:12" x14ac:dyDescent="0.25">
      <c r="A20" s="32">
        <v>5713</v>
      </c>
      <c r="B20" s="32">
        <v>2</v>
      </c>
      <c r="C20" s="134" t="s">
        <v>92</v>
      </c>
      <c r="D20" s="33">
        <v>45047</v>
      </c>
      <c r="E20" s="43" t="s">
        <v>66</v>
      </c>
      <c r="F20" s="44">
        <f>SUMIFS(HoraCondCarga[Hora],HoraCondCarga[Condição de Carga],PrevisaoGD[[#This Row],[Condição de Carga]],HoraCondCarga[Mês],MONTH(PrevisaoGD[[#This Row],[Mês/Ano]]))</f>
        <v>22</v>
      </c>
      <c r="G20" s="258">
        <f>SUMIFS('Previsão Potência Instalada'!$C$4:$C$87,'Previsão Potência Instalada'!$B$4:$B$87,PrevisaoGD[[#This Row],[Mês/Ano]])*SUMIFS(RelPotInst[PU_PI],RelPotInst[Barra],PrevisaoGD[[#This Row],[Nº Barra]])</f>
        <v>21.128161383011392</v>
      </c>
      <c r="H20" s="136">
        <f>$G20*SUMIFS(FatorHorario[Fator],FatorHorario[Meses],TEXT($D20,"MMM"),FatorHorario[UF],'Curva Tipica'!$E$1,FatorHorario[Hora],$F20)</f>
        <v>0</v>
      </c>
      <c r="I20" s="45">
        <v>0.92</v>
      </c>
      <c r="L20" s="261"/>
    </row>
    <row r="21" spans="1:12" x14ac:dyDescent="0.25">
      <c r="A21" s="32">
        <v>5713</v>
      </c>
      <c r="B21" s="32">
        <v>2</v>
      </c>
      <c r="C21" s="134" t="s">
        <v>92</v>
      </c>
      <c r="D21" s="33">
        <v>45078</v>
      </c>
      <c r="E21" s="43" t="s">
        <v>66</v>
      </c>
      <c r="F21" s="44">
        <f>SUMIFS(HoraCondCarga[Hora],HoraCondCarga[Condição de Carga],PrevisaoGD[[#This Row],[Condição de Carga]],HoraCondCarga[Mês],MONTH(PrevisaoGD[[#This Row],[Mês/Ano]]))</f>
        <v>19</v>
      </c>
      <c r="G21" s="258">
        <f>SUMIFS('Previsão Potência Instalada'!$C$4:$C$87,'Previsão Potência Instalada'!$B$4:$B$87,PrevisaoGD[[#This Row],[Mês/Ano]])*SUMIFS(RelPotInst[PU_PI],RelPotInst[Barra],PrevisaoGD[[#This Row],[Nº Barra]])</f>
        <v>21.340584439619853</v>
      </c>
      <c r="H21" s="136">
        <f>$G21*SUMIFS(FatorHorario[Fator],FatorHorario[Meses],TEXT($D21,"MMM"),FatorHorario[UF],'Curva Tipica'!$E$1,FatorHorario[Hora],$F21)</f>
        <v>0</v>
      </c>
      <c r="I21" s="45">
        <v>0.92</v>
      </c>
    </row>
    <row r="22" spans="1:12" x14ac:dyDescent="0.25">
      <c r="A22" s="32">
        <v>5713</v>
      </c>
      <c r="B22" s="32">
        <v>2</v>
      </c>
      <c r="C22" s="134" t="s">
        <v>92</v>
      </c>
      <c r="D22" s="33">
        <v>45108</v>
      </c>
      <c r="E22" s="43" t="s">
        <v>66</v>
      </c>
      <c r="F22" s="44">
        <f>SUMIFS(HoraCondCarga[Hora],HoraCondCarga[Condição de Carga],PrevisaoGD[[#This Row],[Condição de Carga]],HoraCondCarga[Mês],MONTH(PrevisaoGD[[#This Row],[Mês/Ano]]))</f>
        <v>22</v>
      </c>
      <c r="G22" s="258">
        <f>SUMIFS('Previsão Potência Instalada'!$C$4:$C$87,'Previsão Potência Instalada'!$B$4:$B$87,PrevisaoGD[[#This Row],[Mês/Ano]])*SUMIFS(RelPotInst[PU_PI],RelPotInst[Barra],PrevisaoGD[[#This Row],[Nº Barra]])</f>
        <v>21.542448910087131</v>
      </c>
      <c r="H22" s="136">
        <f>$G22*SUMIFS(FatorHorario[Fator],FatorHorario[Meses],TEXT($D22,"MMM"),FatorHorario[UF],'Curva Tipica'!$E$1,FatorHorario[Hora],$F22)</f>
        <v>0</v>
      </c>
      <c r="I22" s="45">
        <v>0.92</v>
      </c>
    </row>
    <row r="23" spans="1:12" x14ac:dyDescent="0.25">
      <c r="A23" s="32">
        <v>5713</v>
      </c>
      <c r="B23" s="32">
        <v>2</v>
      </c>
      <c r="C23" s="134" t="s">
        <v>92</v>
      </c>
      <c r="D23" s="33">
        <v>45139</v>
      </c>
      <c r="E23" s="43" t="s">
        <v>66</v>
      </c>
      <c r="F23" s="44">
        <f>SUMIFS(HoraCondCarga[Hora],HoraCondCarga[Condição de Carga],PrevisaoGD[[#This Row],[Condição de Carga]],HoraCondCarga[Mês],MONTH(PrevisaoGD[[#This Row],[Mês/Ano]]))</f>
        <v>22</v>
      </c>
      <c r="G23" s="258">
        <f>SUMIFS('Previsão Potência Instalada'!$C$4:$C$87,'Previsão Potência Instalada'!$B$4:$B$87,PrevisaoGD[[#This Row],[Mês/Ano]])*SUMIFS(RelPotInst[PU_PI],RelPotInst[Barra],PrevisaoGD[[#This Row],[Nº Barra]])</f>
        <v>21.739154918147932</v>
      </c>
      <c r="H23" s="136">
        <f>$G23*SUMIFS(FatorHorario[Fator],FatorHorario[Meses],TEXT($D23,"MMM"),FatorHorario[UF],'Curva Tipica'!$E$1,FatorHorario[Hora],$F23)</f>
        <v>0</v>
      </c>
      <c r="I23" s="45">
        <v>0.92</v>
      </c>
    </row>
    <row r="24" spans="1:12" x14ac:dyDescent="0.25">
      <c r="A24" s="32">
        <v>5713</v>
      </c>
      <c r="B24" s="32">
        <v>2</v>
      </c>
      <c r="C24" s="134" t="s">
        <v>92</v>
      </c>
      <c r="D24" s="33">
        <v>45170</v>
      </c>
      <c r="E24" s="43" t="s">
        <v>66</v>
      </c>
      <c r="F24" s="44">
        <f>SUMIFS(HoraCondCarga[Hora],HoraCondCarga[Condição de Carga],PrevisaoGD[[#This Row],[Condição de Carga]],HoraCondCarga[Mês],MONTH(PrevisaoGD[[#This Row],[Mês/Ano]]))</f>
        <v>22</v>
      </c>
      <c r="G24" s="258">
        <f>SUMIFS('Previsão Potência Instalada'!$C$4:$C$87,'Previsão Potência Instalada'!$B$4:$B$87,PrevisaoGD[[#This Row],[Mês/Ano]])*SUMIFS(RelPotInst[PU_PI],RelPotInst[Barra],PrevisaoGD[[#This Row],[Nº Barra]])</f>
        <v>21.934963578161234</v>
      </c>
      <c r="H24" s="136">
        <f>$G24*SUMIFS(FatorHorario[Fator],FatorHorario[Meses],TEXT($D24,"MMM"),FatorHorario[UF],'Curva Tipica'!$E$1,FatorHorario[Hora],$F24)</f>
        <v>0</v>
      </c>
      <c r="I24" s="45">
        <v>0.92</v>
      </c>
    </row>
    <row r="25" spans="1:12" x14ac:dyDescent="0.25">
      <c r="A25" s="32">
        <v>5713</v>
      </c>
      <c r="B25" s="32">
        <v>2</v>
      </c>
      <c r="C25" s="134" t="s">
        <v>92</v>
      </c>
      <c r="D25" s="33">
        <v>45200</v>
      </c>
      <c r="E25" s="43" t="s">
        <v>66</v>
      </c>
      <c r="F25" s="44">
        <f>SUMIFS(HoraCondCarga[Hora],HoraCondCarga[Condição de Carga],PrevisaoGD[[#This Row],[Condição de Carga]],HoraCondCarga[Mês],MONTH(PrevisaoGD[[#This Row],[Mês/Ano]]))</f>
        <v>22</v>
      </c>
      <c r="G25" s="258">
        <f>SUMIFS('Previsão Potência Instalada'!$C$4:$C$87,'Previsão Potência Instalada'!$B$4:$B$87,PrevisaoGD[[#This Row],[Mês/Ano]])*SUMIFS(RelPotInst[PU_PI],RelPotInst[Barra],PrevisaoGD[[#This Row],[Nº Barra]])</f>
        <v>22.121145831339504</v>
      </c>
      <c r="H25" s="136">
        <f>$G25*SUMIFS(FatorHorario[Fator],FatorHorario[Meses],TEXT($D25,"MMM"),FatorHorario[UF],'Curva Tipica'!$E$1,FatorHorario[Hora],$F25)</f>
        <v>0</v>
      </c>
      <c r="I25" s="45">
        <v>0.92</v>
      </c>
    </row>
    <row r="26" spans="1:12" x14ac:dyDescent="0.25">
      <c r="A26" s="32">
        <v>5713</v>
      </c>
      <c r="B26" s="32">
        <v>2</v>
      </c>
      <c r="C26" s="134" t="s">
        <v>92</v>
      </c>
      <c r="D26" s="33">
        <v>45231</v>
      </c>
      <c r="E26" s="43" t="s">
        <v>66</v>
      </c>
      <c r="F26" s="44">
        <f>SUMIFS(HoraCondCarga[Hora],HoraCondCarga[Condição de Carga],PrevisaoGD[[#This Row],[Condição de Carga]],HoraCondCarga[Mês],MONTH(PrevisaoGD[[#This Row],[Mês/Ano]]))</f>
        <v>22</v>
      </c>
      <c r="G26" s="258">
        <f>SUMIFS('Previsão Potência Instalada'!$C$4:$C$87,'Previsão Potência Instalada'!$B$4:$B$87,PrevisaoGD[[#This Row],[Mês/Ano]])*SUMIFS(RelPotInst[PU_PI],RelPotInst[Barra],PrevisaoGD[[#This Row],[Nº Barra]])</f>
        <v>22.307362834345248</v>
      </c>
      <c r="H26" s="136">
        <f>$G26*SUMIFS(FatorHorario[Fator],FatorHorario[Meses],TEXT($D26,"MMM"),FatorHorario[UF],'Curva Tipica'!$E$1,FatorHorario[Hora],$F26)</f>
        <v>0</v>
      </c>
      <c r="I26" s="45">
        <v>0.92</v>
      </c>
    </row>
    <row r="27" spans="1:12" x14ac:dyDescent="0.25">
      <c r="A27" s="32">
        <v>5713</v>
      </c>
      <c r="B27" s="32">
        <v>2</v>
      </c>
      <c r="C27" s="134" t="s">
        <v>92</v>
      </c>
      <c r="D27" s="33">
        <v>45261</v>
      </c>
      <c r="E27" s="43" t="s">
        <v>66</v>
      </c>
      <c r="F27" s="44">
        <f>SUMIFS(HoraCondCarga[Hora],HoraCondCarga[Condição de Carga],PrevisaoGD[[#This Row],[Condição de Carga]],HoraCondCarga[Mês],MONTH(PrevisaoGD[[#This Row],[Mês/Ano]]))</f>
        <v>22</v>
      </c>
      <c r="G27" s="258">
        <f>SUMIFS('Previsão Potência Instalada'!$C$4:$C$87,'Previsão Potência Instalada'!$B$4:$B$87,PrevisaoGD[[#This Row],[Mês/Ano]])*SUMIFS(RelPotInst[PU_PI],RelPotInst[Barra],PrevisaoGD[[#This Row],[Nº Barra]])</f>
        <v>22.502426271251238</v>
      </c>
      <c r="H27" s="136">
        <f>$G27*SUMIFS(FatorHorario[Fator],FatorHorario[Meses],TEXT($D27,"MMM"),FatorHorario[UF],'Curva Tipica'!$E$1,FatorHorario[Hora],$F27)</f>
        <v>0</v>
      </c>
      <c r="I27" s="45">
        <v>0.92</v>
      </c>
    </row>
    <row r="28" spans="1:12" x14ac:dyDescent="0.25">
      <c r="A28" s="32">
        <v>5713</v>
      </c>
      <c r="B28" s="32">
        <v>2</v>
      </c>
      <c r="C28" s="134" t="s">
        <v>92</v>
      </c>
      <c r="D28" s="33">
        <v>45292</v>
      </c>
      <c r="E28" s="43" t="s">
        <v>66</v>
      </c>
      <c r="F28" s="44">
        <f>SUMIFS(HoraCondCarga[Hora],HoraCondCarga[Condição de Carga],PrevisaoGD[[#This Row],[Condição de Carga]],HoraCondCarga[Mês],MONTH(PrevisaoGD[[#This Row],[Mês/Ano]]))</f>
        <v>22</v>
      </c>
      <c r="G28" s="258">
        <f>SUMIFS('Previsão Potência Instalada'!$C$4:$C$87,'Previsão Potência Instalada'!$B$4:$B$87,PrevisaoGD[[#This Row],[Mês/Ano]])*SUMIFS(RelPotInst[PU_PI],RelPotInst[Barra],PrevisaoGD[[#This Row],[Nº Barra]])</f>
        <v>22.902523385125793</v>
      </c>
      <c r="H28" s="136">
        <f>$G28*SUMIFS(FatorHorario[Fator],FatorHorario[Meses],TEXT($D28,"MMM"),FatorHorario[UF],'Curva Tipica'!$E$1,FatorHorario[Hora],$F28)</f>
        <v>0</v>
      </c>
      <c r="I28" s="45">
        <v>0.92</v>
      </c>
    </row>
    <row r="29" spans="1:12" x14ac:dyDescent="0.25">
      <c r="A29" s="32">
        <v>5713</v>
      </c>
      <c r="B29" s="32">
        <v>2</v>
      </c>
      <c r="C29" s="134" t="s">
        <v>92</v>
      </c>
      <c r="D29" s="33">
        <v>45323</v>
      </c>
      <c r="E29" s="43" t="s">
        <v>66</v>
      </c>
      <c r="F29" s="44">
        <f>SUMIFS(HoraCondCarga[Hora],HoraCondCarga[Condição de Carga],PrevisaoGD[[#This Row],[Condição de Carga]],HoraCondCarga[Mês],MONTH(PrevisaoGD[[#This Row],[Mês/Ano]]))</f>
        <v>22</v>
      </c>
      <c r="G29" s="258">
        <f>SUMIFS('Previsão Potência Instalada'!$C$4:$C$87,'Previsão Potência Instalada'!$B$4:$B$87,PrevisaoGD[[#This Row],[Mês/Ano]])*SUMIFS(RelPotInst[PU_PI],RelPotInst[Barra],PrevisaoGD[[#This Row],[Nº Barra]])</f>
        <v>23.293901722455271</v>
      </c>
      <c r="H29" s="136">
        <f>$G29*SUMIFS(FatorHorario[Fator],FatorHorario[Meses],TEXT($D29,"MMM"),FatorHorario[UF],'Curva Tipica'!$E$1,FatorHorario[Hora],$F29)</f>
        <v>0</v>
      </c>
      <c r="I29" s="45">
        <v>0.92</v>
      </c>
    </row>
    <row r="30" spans="1:12" x14ac:dyDescent="0.25">
      <c r="A30" s="32">
        <v>5713</v>
      </c>
      <c r="B30" s="32">
        <v>2</v>
      </c>
      <c r="C30" s="134" t="s">
        <v>92</v>
      </c>
      <c r="D30" s="33">
        <v>45352</v>
      </c>
      <c r="E30" s="43" t="s">
        <v>66</v>
      </c>
      <c r="F30" s="44">
        <f>SUMIFS(HoraCondCarga[Hora],HoraCondCarga[Condição de Carga],PrevisaoGD[[#This Row],[Condição de Carga]],HoraCondCarga[Mês],MONTH(PrevisaoGD[[#This Row],[Mês/Ano]]))</f>
        <v>22</v>
      </c>
      <c r="G30" s="258">
        <f>SUMIFS('Previsão Potência Instalada'!$C$4:$C$87,'Previsão Potência Instalada'!$B$4:$B$87,PrevisaoGD[[#This Row],[Mês/Ano]])*SUMIFS(RelPotInst[PU_PI],RelPotInst[Barra],PrevisaoGD[[#This Row],[Nº Barra]])</f>
        <v>23.688799429978982</v>
      </c>
      <c r="H30" s="136">
        <f>$G30*SUMIFS(FatorHorario[Fator],FatorHorario[Meses],TEXT($D30,"MMM"),FatorHorario[UF],'Curva Tipica'!$E$1,FatorHorario[Hora],$F30)</f>
        <v>0</v>
      </c>
      <c r="I30" s="45">
        <v>0.92</v>
      </c>
    </row>
    <row r="31" spans="1:12" x14ac:dyDescent="0.25">
      <c r="A31" s="32">
        <v>5713</v>
      </c>
      <c r="B31" s="32">
        <v>2</v>
      </c>
      <c r="C31" s="134" t="s">
        <v>92</v>
      </c>
      <c r="D31" s="33">
        <v>45383</v>
      </c>
      <c r="E31" s="43" t="s">
        <v>66</v>
      </c>
      <c r="F31" s="44">
        <f>SUMIFS(HoraCondCarga[Hora],HoraCondCarga[Condição de Carga],PrevisaoGD[[#This Row],[Condição de Carga]],HoraCondCarga[Mês],MONTH(PrevisaoGD[[#This Row],[Mês/Ano]]))</f>
        <v>22</v>
      </c>
      <c r="G31" s="258">
        <f>SUMIFS('Previsão Potência Instalada'!$C$4:$C$87,'Previsão Potência Instalada'!$B$4:$B$87,PrevisaoGD[[#This Row],[Mês/Ano]])*SUMIFS(RelPotInst[PU_PI],RelPotInst[Barra],PrevisaoGD[[#This Row],[Nº Barra]])</f>
        <v>24.086732628302475</v>
      </c>
      <c r="H31" s="136">
        <f>$G31*SUMIFS(FatorHorario[Fator],FatorHorario[Meses],TEXT($D31,"MMM"),FatorHorario[UF],'Curva Tipica'!$E$1,FatorHorario[Hora],$F31)</f>
        <v>0</v>
      </c>
      <c r="I31" s="45">
        <v>0.92</v>
      </c>
    </row>
    <row r="32" spans="1:12" x14ac:dyDescent="0.25">
      <c r="A32" s="32">
        <v>5713</v>
      </c>
      <c r="B32" s="32">
        <v>2</v>
      </c>
      <c r="C32" s="134" t="s">
        <v>92</v>
      </c>
      <c r="D32" s="33">
        <v>45413</v>
      </c>
      <c r="E32" s="43" t="s">
        <v>66</v>
      </c>
      <c r="F32" s="44">
        <f>SUMIFS(HoraCondCarga[Hora],HoraCondCarga[Condição de Carga],PrevisaoGD[[#This Row],[Condição de Carga]],HoraCondCarga[Mês],MONTH(PrevisaoGD[[#This Row],[Mês/Ano]]))</f>
        <v>22</v>
      </c>
      <c r="G32" s="258">
        <f>SUMIFS('Previsão Potência Instalada'!$C$4:$C$87,'Previsão Potência Instalada'!$B$4:$B$87,PrevisaoGD[[#This Row],[Mês/Ano]])*SUMIFS(RelPotInst[PU_PI],RelPotInst[Barra],PrevisaoGD[[#This Row],[Nº Barra]])</f>
        <v>24.517497235412993</v>
      </c>
      <c r="H32" s="136">
        <f>$G32*SUMIFS(FatorHorario[Fator],FatorHorario[Meses],TEXT($D32,"MMM"),FatorHorario[UF],'Curva Tipica'!$E$1,FatorHorario[Hora],$F32)</f>
        <v>0</v>
      </c>
      <c r="I32" s="45">
        <v>0.92</v>
      </c>
    </row>
    <row r="33" spans="1:9" x14ac:dyDescent="0.25">
      <c r="A33" s="32">
        <v>5713</v>
      </c>
      <c r="B33" s="32">
        <v>2</v>
      </c>
      <c r="C33" s="134" t="s">
        <v>92</v>
      </c>
      <c r="D33" s="33">
        <v>45444</v>
      </c>
      <c r="E33" s="43" t="s">
        <v>66</v>
      </c>
      <c r="F33" s="44">
        <f>SUMIFS(HoraCondCarga[Hora],HoraCondCarga[Condição de Carga],PrevisaoGD[[#This Row],[Condição de Carga]],HoraCondCarga[Mês],MONTH(PrevisaoGD[[#This Row],[Mês/Ano]]))</f>
        <v>19</v>
      </c>
      <c r="G33" s="258">
        <f>SUMIFS('Previsão Potência Instalada'!$C$4:$C$87,'Previsão Potência Instalada'!$B$4:$B$87,PrevisaoGD[[#This Row],[Mês/Ano]])*SUMIFS(RelPotInst[PU_PI],RelPotInst[Barra],PrevisaoGD[[#This Row],[Nº Barra]])</f>
        <v>24.939260522181975</v>
      </c>
      <c r="H33" s="136">
        <f>$G33*SUMIFS(FatorHorario[Fator],FatorHorario[Meses],TEXT($D33,"MMM"),FatorHorario[UF],'Curva Tipica'!$E$1,FatorHorario[Hora],$F33)</f>
        <v>0</v>
      </c>
      <c r="I33" s="45">
        <v>0.92</v>
      </c>
    </row>
    <row r="34" spans="1:9" x14ac:dyDescent="0.25">
      <c r="A34" s="32">
        <v>5713</v>
      </c>
      <c r="B34" s="32">
        <v>2</v>
      </c>
      <c r="C34" s="134" t="s">
        <v>92</v>
      </c>
      <c r="D34" s="33">
        <v>45474</v>
      </c>
      <c r="E34" s="43" t="s">
        <v>66</v>
      </c>
      <c r="F34" s="44">
        <f>SUMIFS(HoraCondCarga[Hora],HoraCondCarga[Condição de Carga],PrevisaoGD[[#This Row],[Condição de Carga]],HoraCondCarga[Mês],MONTH(PrevisaoGD[[#This Row],[Mês/Ano]]))</f>
        <v>22</v>
      </c>
      <c r="G34" s="258">
        <f>SUMIFS('Previsão Potência Instalada'!$C$4:$C$87,'Previsão Potência Instalada'!$B$4:$B$87,PrevisaoGD[[#This Row],[Mês/Ano]])*SUMIFS(RelPotInst[PU_PI],RelPotInst[Barra],PrevisaoGD[[#This Row],[Nº Barra]])</f>
        <v>25.340059869981054</v>
      </c>
      <c r="H34" s="136">
        <f>$G34*SUMIFS(FatorHorario[Fator],FatorHorario[Meses],TEXT($D34,"MMM"),FatorHorario[UF],'Curva Tipica'!$E$1,FatorHorario[Hora],$F34)</f>
        <v>0</v>
      </c>
      <c r="I34" s="45">
        <v>0.92</v>
      </c>
    </row>
    <row r="35" spans="1:9" x14ac:dyDescent="0.25">
      <c r="A35" s="32">
        <v>5713</v>
      </c>
      <c r="B35" s="32">
        <v>2</v>
      </c>
      <c r="C35" s="134" t="s">
        <v>92</v>
      </c>
      <c r="D35" s="33">
        <v>45505</v>
      </c>
      <c r="E35" s="43" t="s">
        <v>66</v>
      </c>
      <c r="F35" s="44">
        <f>SUMIFS(HoraCondCarga[Hora],HoraCondCarga[Condição de Carga],PrevisaoGD[[#This Row],[Condição de Carga]],HoraCondCarga[Mês],MONTH(PrevisaoGD[[#This Row],[Mês/Ano]]))</f>
        <v>22</v>
      </c>
      <c r="G35" s="258">
        <f>SUMIFS('Previsão Potência Instalada'!$C$4:$C$87,'Previsão Potência Instalada'!$B$4:$B$87,PrevisaoGD[[#This Row],[Mês/Ano]])*SUMIFS(RelPotInst[PU_PI],RelPotInst[Barra],PrevisaoGD[[#This Row],[Nº Barra]])</f>
        <v>25.730617156047451</v>
      </c>
      <c r="H35" s="136">
        <f>$G35*SUMIFS(FatorHorario[Fator],FatorHorario[Meses],TEXT($D35,"MMM"),FatorHorario[UF],'Curva Tipica'!$E$1,FatorHorario[Hora],$F35)</f>
        <v>0</v>
      </c>
      <c r="I35" s="45">
        <v>0.92</v>
      </c>
    </row>
    <row r="36" spans="1:9" x14ac:dyDescent="0.25">
      <c r="A36" s="32">
        <v>5713</v>
      </c>
      <c r="B36" s="32">
        <v>2</v>
      </c>
      <c r="C36" s="134" t="s">
        <v>92</v>
      </c>
      <c r="D36" s="33">
        <v>45536</v>
      </c>
      <c r="E36" s="43" t="s">
        <v>66</v>
      </c>
      <c r="F36" s="44">
        <f>SUMIFS(HoraCondCarga[Hora],HoraCondCarga[Condição de Carga],PrevisaoGD[[#This Row],[Condição de Carga]],HoraCondCarga[Mês],MONTH(PrevisaoGD[[#This Row],[Mês/Ano]]))</f>
        <v>22</v>
      </c>
      <c r="G36" s="258">
        <f>SUMIFS('Previsão Potência Instalada'!$C$4:$C$87,'Previsão Potência Instalada'!$B$4:$B$87,PrevisaoGD[[#This Row],[Mês/Ano]])*SUMIFS(RelPotInst[PU_PI],RelPotInst[Barra],PrevisaoGD[[#This Row],[Nº Barra]])</f>
        <v>26.119392768938006</v>
      </c>
      <c r="H36" s="136">
        <f>$G36*SUMIFS(FatorHorario[Fator],FatorHorario[Meses],TEXT($D36,"MMM"),FatorHorario[UF],'Curva Tipica'!$E$1,FatorHorario[Hora],$F36)</f>
        <v>0</v>
      </c>
      <c r="I36" s="45">
        <v>0.92</v>
      </c>
    </row>
    <row r="37" spans="1:9" x14ac:dyDescent="0.25">
      <c r="A37" s="32">
        <v>5713</v>
      </c>
      <c r="B37" s="32">
        <v>2</v>
      </c>
      <c r="C37" s="134" t="s">
        <v>92</v>
      </c>
      <c r="D37" s="33">
        <v>45566</v>
      </c>
      <c r="E37" s="43" t="s">
        <v>66</v>
      </c>
      <c r="F37" s="44">
        <f>SUMIFS(HoraCondCarga[Hora],HoraCondCarga[Condição de Carga],PrevisaoGD[[#This Row],[Condição de Carga]],HoraCondCarga[Mês],MONTH(PrevisaoGD[[#This Row],[Mês/Ano]]))</f>
        <v>22</v>
      </c>
      <c r="G37" s="258">
        <f>SUMIFS('Previsão Potência Instalada'!$C$4:$C$87,'Previsão Potência Instalada'!$B$4:$B$87,PrevisaoGD[[#This Row],[Mês/Ano]])*SUMIFS(RelPotInst[PU_PI],RelPotInst[Barra],PrevisaoGD[[#This Row],[Nº Barra]])</f>
        <v>26.489055273057129</v>
      </c>
      <c r="H37" s="136">
        <f>$G37*SUMIFS(FatorHorario[Fator],FatorHorario[Meses],TEXT($D37,"MMM"),FatorHorario[UF],'Curva Tipica'!$E$1,FatorHorario[Hora],$F37)</f>
        <v>0</v>
      </c>
      <c r="I37" s="45">
        <v>0.92</v>
      </c>
    </row>
    <row r="38" spans="1:9" x14ac:dyDescent="0.25">
      <c r="A38" s="32">
        <v>5713</v>
      </c>
      <c r="B38" s="32">
        <v>2</v>
      </c>
      <c r="C38" s="134" t="s">
        <v>92</v>
      </c>
      <c r="D38" s="33">
        <v>45597</v>
      </c>
      <c r="E38" s="43" t="s">
        <v>66</v>
      </c>
      <c r="F38" s="44">
        <f>SUMIFS(HoraCondCarga[Hora],HoraCondCarga[Condição de Carga],PrevisaoGD[[#This Row],[Condição de Carga]],HoraCondCarga[Mês],MONTH(PrevisaoGD[[#This Row],[Mês/Ano]]))</f>
        <v>22</v>
      </c>
      <c r="G38" s="258">
        <f>SUMIFS('Previsão Potência Instalada'!$C$4:$C$87,'Previsão Potência Instalada'!$B$4:$B$87,PrevisaoGD[[#This Row],[Mês/Ano]])*SUMIFS(RelPotInst[PU_PI],RelPotInst[Barra],PrevisaoGD[[#This Row],[Nº Barra]])</f>
        <v>26.8587867725183</v>
      </c>
      <c r="H38" s="136">
        <f>$G38*SUMIFS(FatorHorario[Fator],FatorHorario[Meses],TEXT($D38,"MMM"),FatorHorario[UF],'Curva Tipica'!$E$1,FatorHorario[Hora],$F38)</f>
        <v>0</v>
      </c>
      <c r="I38" s="45">
        <v>0.92</v>
      </c>
    </row>
    <row r="39" spans="1:9" x14ac:dyDescent="0.25">
      <c r="A39" s="32">
        <v>5713</v>
      </c>
      <c r="B39" s="32">
        <v>2</v>
      </c>
      <c r="C39" s="134" t="s">
        <v>92</v>
      </c>
      <c r="D39" s="33">
        <v>45627</v>
      </c>
      <c r="E39" s="43" t="s">
        <v>66</v>
      </c>
      <c r="F39" s="44">
        <f>SUMIFS(HoraCondCarga[Hora],HoraCondCarga[Condição de Carga],PrevisaoGD[[#This Row],[Condição de Carga]],HoraCondCarga[Mês],MONTH(PrevisaoGD[[#This Row],[Mês/Ano]]))</f>
        <v>22</v>
      </c>
      <c r="G39" s="258">
        <f>SUMIFS('Previsão Potência Instalada'!$C$4:$C$87,'Previsão Potência Instalada'!$B$4:$B$87,PrevisaoGD[[#This Row],[Mês/Ano]])*SUMIFS(RelPotInst[PU_PI],RelPotInst[Barra],PrevisaoGD[[#This Row],[Nº Barra]])</f>
        <v>27.246082754373813</v>
      </c>
      <c r="H39" s="136">
        <f>$G39*SUMIFS(FatorHorario[Fator],FatorHorario[Meses],TEXT($D39,"MMM"),FatorHorario[UF],'Curva Tipica'!$E$1,FatorHorario[Hora],$F39)</f>
        <v>0</v>
      </c>
      <c r="I39" s="45">
        <v>0.92</v>
      </c>
    </row>
    <row r="40" spans="1:9" x14ac:dyDescent="0.25">
      <c r="A40" s="32">
        <v>5713</v>
      </c>
      <c r="B40" s="32">
        <v>2</v>
      </c>
      <c r="C40" s="134" t="s">
        <v>92</v>
      </c>
      <c r="D40" s="33">
        <v>45658</v>
      </c>
      <c r="E40" s="43" t="s">
        <v>66</v>
      </c>
      <c r="F40" s="44">
        <f>SUMIFS(HoraCondCarga[Hora],HoraCondCarga[Condição de Carga],PrevisaoGD[[#This Row],[Condição de Carga]],HoraCondCarga[Mês],MONTH(PrevisaoGD[[#This Row],[Mês/Ano]]))</f>
        <v>22</v>
      </c>
      <c r="G40" s="258">
        <f>SUMIFS('Previsão Potência Instalada'!$C$4:$C$87,'Previsão Potência Instalada'!$B$4:$B$87,PrevisaoGD[[#This Row],[Mês/Ano]])*SUMIFS(RelPotInst[PU_PI],RelPotInst[Barra],PrevisaoGD[[#This Row],[Nº Barra]])</f>
        <v>27.704265981635984</v>
      </c>
      <c r="H40" s="136">
        <f>$G40*SUMIFS(FatorHorario[Fator],FatorHorario[Meses],TEXT($D40,"MMM"),FatorHorario[UF],'Curva Tipica'!$E$1,FatorHorario[Hora],$F40)</f>
        <v>0</v>
      </c>
      <c r="I40" s="45">
        <v>0.92</v>
      </c>
    </row>
    <row r="41" spans="1:9" x14ac:dyDescent="0.25">
      <c r="A41" s="32">
        <v>5713</v>
      </c>
      <c r="B41" s="32">
        <v>2</v>
      </c>
      <c r="C41" s="134" t="s">
        <v>92</v>
      </c>
      <c r="D41" s="33">
        <v>45689</v>
      </c>
      <c r="E41" s="43" t="s">
        <v>66</v>
      </c>
      <c r="F41" s="44">
        <f>SUMIFS(HoraCondCarga[Hora],HoraCondCarga[Condição de Carga],PrevisaoGD[[#This Row],[Condição de Carga]],HoraCondCarga[Mês],MONTH(PrevisaoGD[[#This Row],[Mês/Ano]]))</f>
        <v>22</v>
      </c>
      <c r="G41" s="258">
        <f>SUMIFS('Previsão Potência Instalada'!$C$4:$C$87,'Previsão Potência Instalada'!$B$4:$B$87,PrevisaoGD[[#This Row],[Mês/Ano]])*SUMIFS(RelPotInst[PU_PI],RelPotInst[Barra],PrevisaoGD[[#This Row],[Nº Barra]])</f>
        <v>28.152464640060558</v>
      </c>
      <c r="H41" s="136">
        <f>$G41*SUMIFS(FatorHorario[Fator],FatorHorario[Meses],TEXT($D41,"MMM"),FatorHorario[UF],'Curva Tipica'!$E$1,FatorHorario[Hora],$F41)</f>
        <v>0</v>
      </c>
      <c r="I41" s="45">
        <v>0.92</v>
      </c>
    </row>
    <row r="42" spans="1:9" x14ac:dyDescent="0.25">
      <c r="A42" s="32">
        <v>5713</v>
      </c>
      <c r="B42" s="32">
        <v>2</v>
      </c>
      <c r="C42" s="134" t="s">
        <v>92</v>
      </c>
      <c r="D42" s="33">
        <v>45717</v>
      </c>
      <c r="E42" s="43" t="s">
        <v>66</v>
      </c>
      <c r="F42" s="44">
        <f>SUMIFS(HoraCondCarga[Hora],HoraCondCarga[Condição de Carga],PrevisaoGD[[#This Row],[Condição de Carga]],HoraCondCarga[Mês],MONTH(PrevisaoGD[[#This Row],[Mês/Ano]]))</f>
        <v>22</v>
      </c>
      <c r="G42" s="258">
        <f>SUMIFS('Previsão Potência Instalada'!$C$4:$C$87,'Previsão Potência Instalada'!$B$4:$B$87,PrevisaoGD[[#This Row],[Mês/Ano]])*SUMIFS(RelPotInst[PU_PI],RelPotInst[Barra],PrevisaoGD[[#This Row],[Nº Barra]])</f>
        <v>28.604693610970802</v>
      </c>
      <c r="H42" s="136">
        <f>$G42*SUMIFS(FatorHorario[Fator],FatorHorario[Meses],TEXT($D42,"MMM"),FatorHorario[UF],'Curva Tipica'!$E$1,FatorHorario[Hora],$F42)</f>
        <v>0</v>
      </c>
      <c r="I42" s="45">
        <v>0.92</v>
      </c>
    </row>
    <row r="43" spans="1:9" x14ac:dyDescent="0.25">
      <c r="A43" s="32">
        <v>5713</v>
      </c>
      <c r="B43" s="32">
        <v>2</v>
      </c>
      <c r="C43" s="134" t="s">
        <v>92</v>
      </c>
      <c r="D43" s="33">
        <v>45748</v>
      </c>
      <c r="E43" s="43" t="s">
        <v>66</v>
      </c>
      <c r="F43" s="44">
        <f>SUMIFS(HoraCondCarga[Hora],HoraCondCarga[Condição de Carga],PrevisaoGD[[#This Row],[Condição de Carga]],HoraCondCarga[Mês],MONTH(PrevisaoGD[[#This Row],[Mês/Ano]]))</f>
        <v>22</v>
      </c>
      <c r="G43" s="258">
        <f>SUMIFS('Previsão Potência Instalada'!$C$4:$C$87,'Previsão Potência Instalada'!$B$4:$B$87,PrevisaoGD[[#This Row],[Mês/Ano]])*SUMIFS(RelPotInst[PU_PI],RelPotInst[Barra],PrevisaoGD[[#This Row],[Nº Barra]])</f>
        <v>29.060398765344345</v>
      </c>
      <c r="H43" s="136">
        <f>$G43*SUMIFS(FatorHorario[Fator],FatorHorario[Meses],TEXT($D43,"MMM"),FatorHorario[UF],'Curva Tipica'!$E$1,FatorHorario[Hora],$F43)</f>
        <v>0</v>
      </c>
      <c r="I43" s="45">
        <v>0.92</v>
      </c>
    </row>
    <row r="44" spans="1:9" x14ac:dyDescent="0.25">
      <c r="A44" s="32">
        <v>5713</v>
      </c>
      <c r="B44" s="32">
        <v>2</v>
      </c>
      <c r="C44" s="134" t="s">
        <v>92</v>
      </c>
      <c r="D44" s="33">
        <v>45778</v>
      </c>
      <c r="E44" s="43" t="s">
        <v>66</v>
      </c>
      <c r="F44" s="44">
        <f>SUMIFS(HoraCondCarga[Hora],HoraCondCarga[Condição de Carga],PrevisaoGD[[#This Row],[Condição de Carga]],HoraCondCarga[Mês],MONTH(PrevisaoGD[[#This Row],[Mês/Ano]]))</f>
        <v>22</v>
      </c>
      <c r="G44" s="258">
        <f>SUMIFS('Previsão Potência Instalada'!$C$4:$C$87,'Previsão Potência Instalada'!$B$4:$B$87,PrevisaoGD[[#This Row],[Mês/Ano]])*SUMIFS(RelPotInst[PU_PI],RelPotInst[Barra],PrevisaoGD[[#This Row],[Nº Barra]])</f>
        <v>29.553701793613872</v>
      </c>
      <c r="H44" s="136">
        <f>$G44*SUMIFS(FatorHorario[Fator],FatorHorario[Meses],TEXT($D44,"MMM"),FatorHorario[UF],'Curva Tipica'!$E$1,FatorHorario[Hora],$F44)</f>
        <v>0</v>
      </c>
      <c r="I44" s="45">
        <v>0.92</v>
      </c>
    </row>
    <row r="45" spans="1:9" x14ac:dyDescent="0.25">
      <c r="A45" s="32">
        <v>5713</v>
      </c>
      <c r="B45" s="32">
        <v>2</v>
      </c>
      <c r="C45" s="134" t="s">
        <v>92</v>
      </c>
      <c r="D45" s="33">
        <v>45809</v>
      </c>
      <c r="E45" s="43" t="s">
        <v>66</v>
      </c>
      <c r="F45" s="44">
        <f>SUMIFS(HoraCondCarga[Hora],HoraCondCarga[Condição de Carga],PrevisaoGD[[#This Row],[Condição de Carga]],HoraCondCarga[Mês],MONTH(PrevisaoGD[[#This Row],[Mês/Ano]]))</f>
        <v>19</v>
      </c>
      <c r="G45" s="258">
        <f>SUMIFS('Previsão Potência Instalada'!$C$4:$C$87,'Previsão Potência Instalada'!$B$4:$B$87,PrevisaoGD[[#This Row],[Mês/Ano]])*SUMIFS(RelPotInst[PU_PI],RelPotInst[Barra],PrevisaoGD[[#This Row],[Nº Barra]])</f>
        <v>30.036696689530825</v>
      </c>
      <c r="H45" s="136">
        <f>$G45*SUMIFS(FatorHorario[Fator],FatorHorario[Meses],TEXT($D45,"MMM"),FatorHorario[UF],'Curva Tipica'!$E$1,FatorHorario[Hora],$F45)</f>
        <v>0</v>
      </c>
      <c r="I45" s="45">
        <v>0.92</v>
      </c>
    </row>
    <row r="46" spans="1:9" x14ac:dyDescent="0.25">
      <c r="A46" s="32">
        <v>5713</v>
      </c>
      <c r="B46" s="32">
        <v>2</v>
      </c>
      <c r="C46" s="134" t="s">
        <v>92</v>
      </c>
      <c r="D46" s="33">
        <v>45839</v>
      </c>
      <c r="E46" s="43" t="s">
        <v>66</v>
      </c>
      <c r="F46" s="44">
        <f>SUMIFS(HoraCondCarga[Hora],HoraCondCarga[Condição de Carga],PrevisaoGD[[#This Row],[Condição de Carga]],HoraCondCarga[Mês],MONTH(PrevisaoGD[[#This Row],[Mês/Ano]]))</f>
        <v>22</v>
      </c>
      <c r="G46" s="258">
        <f>SUMIFS('Previsão Potência Instalada'!$C$4:$C$87,'Previsão Potência Instalada'!$B$4:$B$87,PrevisaoGD[[#This Row],[Mês/Ano]])*SUMIFS(RelPotInst[PU_PI],RelPotInst[Barra],PrevisaoGD[[#This Row],[Nº Barra]])</f>
        <v>30.495684101063947</v>
      </c>
      <c r="H46" s="136">
        <f>$G46*SUMIFS(FatorHorario[Fator],FatorHorario[Meses],TEXT($D46,"MMM"),FatorHorario[UF],'Curva Tipica'!$E$1,FatorHorario[Hora],$F46)</f>
        <v>0</v>
      </c>
      <c r="I46" s="45">
        <v>0.92</v>
      </c>
    </row>
    <row r="47" spans="1:9" x14ac:dyDescent="0.25">
      <c r="A47" s="32">
        <v>5713</v>
      </c>
      <c r="B47" s="32">
        <v>2</v>
      </c>
      <c r="C47" s="134" t="s">
        <v>92</v>
      </c>
      <c r="D47" s="33">
        <v>45870</v>
      </c>
      <c r="E47" s="43" t="s">
        <v>66</v>
      </c>
      <c r="F47" s="44">
        <f>SUMIFS(HoraCondCarga[Hora],HoraCondCarga[Condição de Carga],PrevisaoGD[[#This Row],[Condição de Carga]],HoraCondCarga[Mês],MONTH(PrevisaoGD[[#This Row],[Mês/Ano]]))</f>
        <v>22</v>
      </c>
      <c r="G47" s="258">
        <f>SUMIFS('Previsão Potência Instalada'!$C$4:$C$87,'Previsão Potência Instalada'!$B$4:$B$87,PrevisaoGD[[#This Row],[Mês/Ano]])*SUMIFS(RelPotInst[PU_PI],RelPotInst[Barra],PrevisaoGD[[#This Row],[Nº Barra]])</f>
        <v>30.942942507973527</v>
      </c>
      <c r="H47" s="136">
        <f>$G47*SUMIFS(FatorHorario[Fator],FatorHorario[Meses],TEXT($D47,"MMM"),FatorHorario[UF],'Curva Tipica'!$E$1,FatorHorario[Hora],$F47)</f>
        <v>0</v>
      </c>
      <c r="I47" s="45">
        <v>0.92</v>
      </c>
    </row>
    <row r="48" spans="1:9" x14ac:dyDescent="0.25">
      <c r="A48" s="32">
        <v>5713</v>
      </c>
      <c r="B48" s="32">
        <v>2</v>
      </c>
      <c r="C48" s="134" t="s">
        <v>92</v>
      </c>
      <c r="D48" s="33">
        <v>45901</v>
      </c>
      <c r="E48" s="43" t="s">
        <v>66</v>
      </c>
      <c r="F48" s="44">
        <f>SUMIFS(HoraCondCarga[Hora],HoraCondCarga[Condição de Carga],PrevisaoGD[[#This Row],[Condição de Carga]],HoraCondCarga[Mês],MONTH(PrevisaoGD[[#This Row],[Mês/Ano]]))</f>
        <v>22</v>
      </c>
      <c r="G48" s="258">
        <f>SUMIFS('Previsão Potência Instalada'!$C$4:$C$87,'Previsão Potência Instalada'!$B$4:$B$87,PrevisaoGD[[#This Row],[Mês/Ano]])*SUMIFS(RelPotInst[PU_PI],RelPotInst[Barra],PrevisaoGD[[#This Row],[Nº Barra]])</f>
        <v>31.388160578331497</v>
      </c>
      <c r="H48" s="136">
        <f>$G48*SUMIFS(FatorHorario[Fator],FatorHorario[Meses],TEXT($D48,"MMM"),FatorHorario[UF],'Curva Tipica'!$E$1,FatorHorario[Hora],$F48)</f>
        <v>0</v>
      </c>
      <c r="I48" s="45">
        <v>0.92</v>
      </c>
    </row>
    <row r="49" spans="1:9" x14ac:dyDescent="0.25">
      <c r="A49" s="32">
        <v>5713</v>
      </c>
      <c r="B49" s="32">
        <v>2</v>
      </c>
      <c r="C49" s="134" t="s">
        <v>92</v>
      </c>
      <c r="D49" s="33">
        <v>45931</v>
      </c>
      <c r="E49" s="43" t="s">
        <v>66</v>
      </c>
      <c r="F49" s="44">
        <f>SUMIFS(HoraCondCarga[Hora],HoraCondCarga[Condição de Carga],PrevisaoGD[[#This Row],[Condição de Carga]],HoraCondCarga[Mês],MONTH(PrevisaoGD[[#This Row],[Mês/Ano]]))</f>
        <v>22</v>
      </c>
      <c r="G49" s="258">
        <f>SUMIFS('Previsão Potência Instalada'!$C$4:$C$87,'Previsão Potência Instalada'!$B$4:$B$87,PrevisaoGD[[#This Row],[Mês/Ano]])*SUMIFS(RelPotInst[PU_PI],RelPotInst[Barra],PrevisaoGD[[#This Row],[Nº Barra]])</f>
        <v>31.811490698098918</v>
      </c>
      <c r="H49" s="136">
        <f>$G49*SUMIFS(FatorHorario[Fator],FatorHorario[Meses],TEXT($D49,"MMM"),FatorHorario[UF],'Curva Tipica'!$E$1,FatorHorario[Hora],$F49)</f>
        <v>0</v>
      </c>
      <c r="I49" s="45">
        <v>0.92</v>
      </c>
    </row>
    <row r="50" spans="1:9" x14ac:dyDescent="0.25">
      <c r="A50" s="32">
        <v>5713</v>
      </c>
      <c r="B50" s="32">
        <v>2</v>
      </c>
      <c r="C50" s="134" t="s">
        <v>92</v>
      </c>
      <c r="D50" s="33">
        <v>45962</v>
      </c>
      <c r="E50" s="43" t="s">
        <v>66</v>
      </c>
      <c r="F50" s="44">
        <f>SUMIFS(HoraCondCarga[Hora],HoraCondCarga[Condição de Carga],PrevisaoGD[[#This Row],[Condição de Carga]],HoraCondCarga[Mês],MONTH(PrevisaoGD[[#This Row],[Mês/Ano]]))</f>
        <v>22</v>
      </c>
      <c r="G50" s="258">
        <f>SUMIFS('Previsão Potência Instalada'!$C$4:$C$87,'Previsão Potência Instalada'!$B$4:$B$87,PrevisaoGD[[#This Row],[Mês/Ano]])*SUMIFS(RelPotInst[PU_PI],RelPotInst[Barra],PrevisaoGD[[#This Row],[Nº Barra]])</f>
        <v>32.234899829954628</v>
      </c>
      <c r="H50" s="136">
        <f>$G50*SUMIFS(FatorHorario[Fator],FatorHorario[Meses],TEXT($D50,"MMM"),FatorHorario[UF],'Curva Tipica'!$E$1,FatorHorario[Hora],$F50)</f>
        <v>0</v>
      </c>
      <c r="I50" s="45">
        <v>0.92</v>
      </c>
    </row>
    <row r="51" spans="1:9" x14ac:dyDescent="0.25">
      <c r="A51" s="32">
        <v>5713</v>
      </c>
      <c r="B51" s="32">
        <v>2</v>
      </c>
      <c r="C51" s="134" t="s">
        <v>92</v>
      </c>
      <c r="D51" s="33">
        <v>45992</v>
      </c>
      <c r="E51" s="43" t="s">
        <v>66</v>
      </c>
      <c r="F51" s="44">
        <f>SUMIFS(HoraCondCarga[Hora],HoraCondCarga[Condição de Carga],PrevisaoGD[[#This Row],[Condição de Carga]],HoraCondCarga[Mês],MONTH(PrevisaoGD[[#This Row],[Mês/Ano]]))</f>
        <v>22</v>
      </c>
      <c r="G51" s="258">
        <f>SUMIFS('Previsão Potência Instalada'!$C$4:$C$87,'Previsão Potência Instalada'!$B$4:$B$87,PrevisaoGD[[#This Row],[Mês/Ano]])*SUMIFS(RelPotInst[PU_PI],RelPotInst[Barra],PrevisaoGD[[#This Row],[Nº Barra]])</f>
        <v>32.678423456390654</v>
      </c>
      <c r="H51" s="136">
        <f>$G51*SUMIFS(FatorHorario[Fator],FatorHorario[Meses],TEXT($D51,"MMM"),FatorHorario[UF],'Curva Tipica'!$E$1,FatorHorario[Hora],$F51)</f>
        <v>0</v>
      </c>
      <c r="I51" s="45">
        <v>0.92</v>
      </c>
    </row>
    <row r="52" spans="1:9" x14ac:dyDescent="0.25">
      <c r="A52" s="32">
        <v>5713</v>
      </c>
      <c r="B52" s="32">
        <v>2</v>
      </c>
      <c r="C52" s="134" t="s">
        <v>92</v>
      </c>
      <c r="D52" s="33">
        <v>46023</v>
      </c>
      <c r="E52" s="43" t="s">
        <v>66</v>
      </c>
      <c r="F52" s="44">
        <f>SUMIFS(HoraCondCarga[Hora],HoraCondCarga[Condição de Carga],PrevisaoGD[[#This Row],[Condição de Carga]],HoraCondCarga[Mês],MONTH(PrevisaoGD[[#This Row],[Mês/Ano]]))</f>
        <v>22</v>
      </c>
      <c r="G52" s="258">
        <f>SUMIFS('Previsão Potência Instalada'!$C$4:$C$87,'Previsão Potência Instalada'!$B$4:$B$87,PrevisaoGD[[#This Row],[Mês/Ano]])*SUMIFS(RelPotInst[PU_PI],RelPotInst[Barra],PrevisaoGD[[#This Row],[Nº Barra]])</f>
        <v>32.817784065743254</v>
      </c>
      <c r="H52" s="136">
        <f>$G52*SUMIFS(FatorHorario[Fator],FatorHorario[Meses],TEXT($D52,"MMM"),FatorHorario[UF],'Curva Tipica'!$E$1,FatorHorario[Hora],$F52)</f>
        <v>0</v>
      </c>
      <c r="I52" s="45">
        <v>0.92</v>
      </c>
    </row>
    <row r="53" spans="1:9" x14ac:dyDescent="0.25">
      <c r="A53" s="32">
        <v>5713</v>
      </c>
      <c r="B53" s="32">
        <v>2</v>
      </c>
      <c r="C53" s="134" t="s">
        <v>92</v>
      </c>
      <c r="D53" s="33">
        <v>46054</v>
      </c>
      <c r="E53" s="43" t="s">
        <v>66</v>
      </c>
      <c r="F53" s="44">
        <f>SUMIFS(HoraCondCarga[Hora],HoraCondCarga[Condição de Carga],PrevisaoGD[[#This Row],[Condição de Carga]],HoraCondCarga[Mês],MONTH(PrevisaoGD[[#This Row],[Mês/Ano]]))</f>
        <v>22</v>
      </c>
      <c r="G53" s="258">
        <f>SUMIFS('Previsão Potência Instalada'!$C$4:$C$87,'Previsão Potência Instalada'!$B$4:$B$87,PrevisaoGD[[#This Row],[Mês/Ano]])*SUMIFS(RelPotInst[PU_PI],RelPotInst[Barra],PrevisaoGD[[#This Row],[Nº Barra]])</f>
        <v>32.954107777377793</v>
      </c>
      <c r="H53" s="136">
        <f>$G53*SUMIFS(FatorHorario[Fator],FatorHorario[Meses],TEXT($D53,"MMM"),FatorHorario[UF],'Curva Tipica'!$E$1,FatorHorario[Hora],$F53)</f>
        <v>0</v>
      </c>
      <c r="I53" s="45">
        <v>0.92</v>
      </c>
    </row>
    <row r="54" spans="1:9" x14ac:dyDescent="0.25">
      <c r="A54" s="32">
        <v>5713</v>
      </c>
      <c r="B54" s="32">
        <v>2</v>
      </c>
      <c r="C54" s="134" t="s">
        <v>92</v>
      </c>
      <c r="D54" s="33">
        <v>46082</v>
      </c>
      <c r="E54" s="43" t="s">
        <v>66</v>
      </c>
      <c r="F54" s="44">
        <f>SUMIFS(HoraCondCarga[Hora],HoraCondCarga[Condição de Carga],PrevisaoGD[[#This Row],[Condição de Carga]],HoraCondCarga[Mês],MONTH(PrevisaoGD[[#This Row],[Mês/Ano]]))</f>
        <v>22</v>
      </c>
      <c r="G54" s="258">
        <f>SUMIFS('Previsão Potência Instalada'!$C$4:$C$87,'Previsão Potência Instalada'!$B$4:$B$87,PrevisaoGD[[#This Row],[Mês/Ano]])*SUMIFS(RelPotInst[PU_PI],RelPotInst[Barra],PrevisaoGD[[#This Row],[Nº Barra]])</f>
        <v>33.091657345330205</v>
      </c>
      <c r="H54" s="136">
        <f>$G54*SUMIFS(FatorHorario[Fator],FatorHorario[Meses],TEXT($D54,"MMM"),FatorHorario[UF],'Curva Tipica'!$E$1,FatorHorario[Hora],$F54)</f>
        <v>0</v>
      </c>
      <c r="I54" s="45">
        <v>0.92</v>
      </c>
    </row>
    <row r="55" spans="1:9" x14ac:dyDescent="0.25">
      <c r="A55" s="32">
        <v>5713</v>
      </c>
      <c r="B55" s="32">
        <v>2</v>
      </c>
      <c r="C55" s="134" t="s">
        <v>92</v>
      </c>
      <c r="D55" s="33">
        <v>46113</v>
      </c>
      <c r="E55" s="43" t="s">
        <v>66</v>
      </c>
      <c r="F55" s="44">
        <f>SUMIFS(HoraCondCarga[Hora],HoraCondCarga[Condição de Carga],PrevisaoGD[[#This Row],[Condição de Carga]],HoraCondCarga[Mês],MONTH(PrevisaoGD[[#This Row],[Mês/Ano]]))</f>
        <v>22</v>
      </c>
      <c r="G55" s="258">
        <f>SUMIFS('Previsão Potência Instalada'!$C$4:$C$87,'Previsão Potência Instalada'!$B$4:$B$87,PrevisaoGD[[#This Row],[Mês/Ano]])*SUMIFS(RelPotInst[PU_PI],RelPotInst[Barra],PrevisaoGD[[#This Row],[Nº Barra]])</f>
        <v>33.230264226202081</v>
      </c>
      <c r="H55" s="136">
        <f>$G55*SUMIFS(FatorHorario[Fator],FatorHorario[Meses],TEXT($D55,"MMM"),FatorHorario[UF],'Curva Tipica'!$E$1,FatorHorario[Hora],$F55)</f>
        <v>0</v>
      </c>
      <c r="I55" s="45">
        <v>0.92</v>
      </c>
    </row>
    <row r="56" spans="1:9" x14ac:dyDescent="0.25">
      <c r="A56" s="32">
        <v>5713</v>
      </c>
      <c r="B56" s="32">
        <v>2</v>
      </c>
      <c r="C56" s="134" t="s">
        <v>92</v>
      </c>
      <c r="D56" s="33">
        <v>46143</v>
      </c>
      <c r="E56" s="43" t="s">
        <v>66</v>
      </c>
      <c r="F56" s="44">
        <f>SUMIFS(HoraCondCarga[Hora],HoraCondCarga[Condição de Carga],PrevisaoGD[[#This Row],[Condição de Carga]],HoraCondCarga[Mês],MONTH(PrevisaoGD[[#This Row],[Mês/Ano]]))</f>
        <v>22</v>
      </c>
      <c r="G56" s="258">
        <f>SUMIFS('Previsão Potência Instalada'!$C$4:$C$87,'Previsão Potência Instalada'!$B$4:$B$87,PrevisaoGD[[#This Row],[Mês/Ano]])*SUMIFS(RelPotInst[PU_PI],RelPotInst[Barra],PrevisaoGD[[#This Row],[Nº Barra]])</f>
        <v>33.380306843488434</v>
      </c>
      <c r="H56" s="136">
        <f>$G56*SUMIFS(FatorHorario[Fator],FatorHorario[Meses],TEXT($D56,"MMM"),FatorHorario[UF],'Curva Tipica'!$E$1,FatorHorario[Hora],$F56)</f>
        <v>0</v>
      </c>
      <c r="I56" s="45">
        <v>0.92</v>
      </c>
    </row>
    <row r="57" spans="1:9" x14ac:dyDescent="0.25">
      <c r="A57" s="32">
        <v>5713</v>
      </c>
      <c r="B57" s="32">
        <v>2</v>
      </c>
      <c r="C57" s="134" t="s">
        <v>92</v>
      </c>
      <c r="D57" s="33">
        <v>46174</v>
      </c>
      <c r="E57" s="43" t="s">
        <v>66</v>
      </c>
      <c r="F57" s="44">
        <f>SUMIFS(HoraCondCarga[Hora],HoraCondCarga[Condição de Carga],PrevisaoGD[[#This Row],[Condição de Carga]],HoraCondCarga[Mês],MONTH(PrevisaoGD[[#This Row],[Mês/Ano]]))</f>
        <v>19</v>
      </c>
      <c r="G57" s="258">
        <f>SUMIFS('Previsão Potência Instalada'!$C$4:$C$87,'Previsão Potência Instalada'!$B$4:$B$87,PrevisaoGD[[#This Row],[Mês/Ano]])*SUMIFS(RelPotInst[PU_PI],RelPotInst[Barra],PrevisaoGD[[#This Row],[Nº Barra]])</f>
        <v>33.52721414826123</v>
      </c>
      <c r="H57" s="136">
        <f>$G57*SUMIFS(FatorHorario[Fator],FatorHorario[Meses],TEXT($D57,"MMM"),FatorHorario[UF],'Curva Tipica'!$E$1,FatorHorario[Hora],$F57)</f>
        <v>0</v>
      </c>
      <c r="I57" s="45">
        <v>0.92</v>
      </c>
    </row>
    <row r="58" spans="1:9" x14ac:dyDescent="0.25">
      <c r="A58" s="32">
        <v>5713</v>
      </c>
      <c r="B58" s="32">
        <v>2</v>
      </c>
      <c r="C58" s="134" t="s">
        <v>92</v>
      </c>
      <c r="D58" s="33">
        <v>46204</v>
      </c>
      <c r="E58" s="43" t="s">
        <v>66</v>
      </c>
      <c r="F58" s="44">
        <f>SUMIFS(HoraCondCarga[Hora],HoraCondCarga[Condição de Carga],PrevisaoGD[[#This Row],[Condição de Carga]],HoraCondCarga[Mês],MONTH(PrevisaoGD[[#This Row],[Mês/Ano]]))</f>
        <v>22</v>
      </c>
      <c r="G58" s="258">
        <f>SUMIFS('Previsão Potência Instalada'!$C$4:$C$87,'Previsão Potência Instalada'!$B$4:$B$87,PrevisaoGD[[#This Row],[Mês/Ano]])*SUMIFS(RelPotInst[PU_PI],RelPotInst[Barra],PrevisaoGD[[#This Row],[Nº Barra]])</f>
        <v>33.666819357597774</v>
      </c>
      <c r="H58" s="136">
        <f>$G58*SUMIFS(FatorHorario[Fator],FatorHorario[Meses],TEXT($D58,"MMM"),FatorHorario[UF],'Curva Tipica'!$E$1,FatorHorario[Hora],$F58)</f>
        <v>0</v>
      </c>
      <c r="I58" s="45">
        <v>0.92</v>
      </c>
    </row>
    <row r="59" spans="1:9" x14ac:dyDescent="0.25">
      <c r="A59" s="32">
        <v>5713</v>
      </c>
      <c r="B59" s="32">
        <v>2</v>
      </c>
      <c r="C59" s="134" t="s">
        <v>92</v>
      </c>
      <c r="D59" s="33">
        <v>46235</v>
      </c>
      <c r="E59" s="43" t="s">
        <v>66</v>
      </c>
      <c r="F59" s="44">
        <f>SUMIFS(HoraCondCarga[Hora],HoraCondCarga[Condição de Carga],PrevisaoGD[[#This Row],[Condição de Carga]],HoraCondCarga[Mês],MONTH(PrevisaoGD[[#This Row],[Mês/Ano]]))</f>
        <v>22</v>
      </c>
      <c r="G59" s="258">
        <f>SUMIFS('Previsão Potência Instalada'!$C$4:$C$87,'Previsão Potência Instalada'!$B$4:$B$87,PrevisaoGD[[#This Row],[Mês/Ano]])*SUMIFS(RelPotInst[PU_PI],RelPotInst[Barra],PrevisaoGD[[#This Row],[Nº Barra]])</f>
        <v>33.802857083154521</v>
      </c>
      <c r="H59" s="136">
        <f>$G59*SUMIFS(FatorHorario[Fator],FatorHorario[Meses],TEXT($D59,"MMM"),FatorHorario[UF],'Curva Tipica'!$E$1,FatorHorario[Hora],$F59)</f>
        <v>0</v>
      </c>
      <c r="I59" s="45">
        <v>0.92</v>
      </c>
    </row>
    <row r="60" spans="1:9" x14ac:dyDescent="0.25">
      <c r="A60" s="32">
        <v>5713</v>
      </c>
      <c r="B60" s="32">
        <v>2</v>
      </c>
      <c r="C60" s="134" t="s">
        <v>92</v>
      </c>
      <c r="D60" s="33">
        <v>46266</v>
      </c>
      <c r="E60" s="43" t="s">
        <v>66</v>
      </c>
      <c r="F60" s="44">
        <f>SUMIFS(HoraCondCarga[Hora],HoraCondCarga[Condição de Carga],PrevisaoGD[[#This Row],[Condição de Carga]],HoraCondCarga[Mês],MONTH(PrevisaoGD[[#This Row],[Mês/Ano]]))</f>
        <v>22</v>
      </c>
      <c r="G60" s="258">
        <f>SUMIFS('Previsão Potência Instalada'!$C$4:$C$87,'Previsão Potência Instalada'!$B$4:$B$87,PrevisaoGD[[#This Row],[Mês/Ano]])*SUMIFS(RelPotInst[PU_PI],RelPotInst[Barra],PrevisaoGD[[#This Row],[Nº Barra]])</f>
        <v>33.938274221731646</v>
      </c>
      <c r="H60" s="136">
        <f>$G60*SUMIFS(FatorHorario[Fator],FatorHorario[Meses],TEXT($D60,"MMM"),FatorHorario[UF],'Curva Tipica'!$E$1,FatorHorario[Hora],$F60)</f>
        <v>0</v>
      </c>
      <c r="I60" s="45">
        <v>0.92</v>
      </c>
    </row>
    <row r="61" spans="1:9" x14ac:dyDescent="0.25">
      <c r="A61" s="32">
        <v>5713</v>
      </c>
      <c r="B61" s="32">
        <v>2</v>
      </c>
      <c r="C61" s="134" t="s">
        <v>92</v>
      </c>
      <c r="D61" s="33">
        <v>46296</v>
      </c>
      <c r="E61" s="43" t="s">
        <v>66</v>
      </c>
      <c r="F61" s="44">
        <f>SUMIFS(HoraCondCarga[Hora],HoraCondCarga[Condição de Carga],PrevisaoGD[[#This Row],[Condição de Carga]],HoraCondCarga[Mês],MONTH(PrevisaoGD[[#This Row],[Mês/Ano]]))</f>
        <v>22</v>
      </c>
      <c r="G61" s="258">
        <f>SUMIFS('Previsão Potência Instalada'!$C$4:$C$87,'Previsão Potência Instalada'!$B$4:$B$87,PrevisaoGD[[#This Row],[Mês/Ano]])*SUMIFS(RelPotInst[PU_PI],RelPotInst[Barra],PrevisaoGD[[#This Row],[Nº Barra]])</f>
        <v>34.067033940415854</v>
      </c>
      <c r="H61" s="136">
        <f>$G61*SUMIFS(FatorHorario[Fator],FatorHorario[Meses],TEXT($D61,"MMM"),FatorHorario[UF],'Curva Tipica'!$E$1,FatorHorario[Hora],$F61)</f>
        <v>0</v>
      </c>
      <c r="I61" s="45">
        <v>0.92</v>
      </c>
    </row>
    <row r="62" spans="1:9" x14ac:dyDescent="0.25">
      <c r="A62" s="32">
        <v>5713</v>
      </c>
      <c r="B62" s="32">
        <v>2</v>
      </c>
      <c r="C62" s="134" t="s">
        <v>92</v>
      </c>
      <c r="D62" s="33">
        <v>46327</v>
      </c>
      <c r="E62" s="43" t="s">
        <v>66</v>
      </c>
      <c r="F62" s="44">
        <f>SUMIFS(HoraCondCarga[Hora],HoraCondCarga[Condição de Carga],PrevisaoGD[[#This Row],[Condição de Carga]],HoraCondCarga[Mês],MONTH(PrevisaoGD[[#This Row],[Mês/Ano]]))</f>
        <v>22</v>
      </c>
      <c r="G62" s="258">
        <f>SUMIFS('Previsão Potência Instalada'!$C$4:$C$87,'Previsão Potência Instalada'!$B$4:$B$87,PrevisaoGD[[#This Row],[Mês/Ano]])*SUMIFS(RelPotInst[PU_PI],RelPotInst[Barra],PrevisaoGD[[#This Row],[Nº Barra]])</f>
        <v>34.195817691347678</v>
      </c>
      <c r="H62" s="136">
        <f>$G62*SUMIFS(FatorHorario[Fator],FatorHorario[Meses],TEXT($D62,"MMM"),FatorHorario[UF],'Curva Tipica'!$E$1,FatorHorario[Hora],$F62)</f>
        <v>0</v>
      </c>
      <c r="I62" s="45">
        <v>0.92</v>
      </c>
    </row>
    <row r="63" spans="1:9" x14ac:dyDescent="0.25">
      <c r="A63" s="32">
        <v>5713</v>
      </c>
      <c r="B63" s="32">
        <v>2</v>
      </c>
      <c r="C63" s="134" t="s">
        <v>92</v>
      </c>
      <c r="D63" s="33">
        <v>46357</v>
      </c>
      <c r="E63" s="43" t="s">
        <v>66</v>
      </c>
      <c r="F63" s="44">
        <f>SUMIFS(HoraCondCarga[Hora],HoraCondCarga[Condição de Carga],PrevisaoGD[[#This Row],[Condição de Carga]],HoraCondCarga[Mês],MONTH(PrevisaoGD[[#This Row],[Mês/Ano]]))</f>
        <v>22</v>
      </c>
      <c r="G63" s="258">
        <f>SUMIFS('Previsão Potência Instalada'!$C$4:$C$87,'Previsão Potência Instalada'!$B$4:$B$87,PrevisaoGD[[#This Row],[Mês/Ano]])*SUMIFS(RelPotInst[PU_PI],RelPotInst[Barra],PrevisaoGD[[#This Row],[Nº Barra]])</f>
        <v>34.330719449344663</v>
      </c>
      <c r="H63" s="136">
        <f>$G63*SUMIFS(FatorHorario[Fator],FatorHorario[Meses],TEXT($D63,"MMM"),FatorHorario[UF],'Curva Tipica'!$E$1,FatorHorario[Hora],$F63)</f>
        <v>0</v>
      </c>
      <c r="I63" s="45">
        <v>0.92</v>
      </c>
    </row>
    <row r="64" spans="1:9" x14ac:dyDescent="0.25">
      <c r="A64" s="32">
        <v>5713</v>
      </c>
      <c r="B64" s="32">
        <v>2</v>
      </c>
      <c r="C64" s="134" t="s">
        <v>92</v>
      </c>
      <c r="D64" s="33">
        <v>46388</v>
      </c>
      <c r="E64" s="43" t="s">
        <v>66</v>
      </c>
      <c r="F64" s="44">
        <f>SUMIFS(HoraCondCarga[Hora],HoraCondCarga[Condição de Carga],PrevisaoGD[[#This Row],[Condição de Carga]],HoraCondCarga[Mês],MONTH(PrevisaoGD[[#This Row],[Mês/Ano]]))</f>
        <v>22</v>
      </c>
      <c r="G64" s="258">
        <f>SUMIFS('Previsão Potência Instalada'!$C$4:$C$87,'Previsão Potência Instalada'!$B$4:$B$87,PrevisaoGD[[#This Row],[Mês/Ano]])*SUMIFS(RelPotInst[PU_PI],RelPotInst[Barra],PrevisaoGD[[#This Row],[Nº Barra]])</f>
        <v>34.490636541494375</v>
      </c>
      <c r="H64" s="136">
        <f>$G64*SUMIFS(FatorHorario[Fator],FatorHorario[Meses],TEXT($D64,"MMM"),FatorHorario[UF],'Curva Tipica'!$E$1,FatorHorario[Hora],$F64)</f>
        <v>0</v>
      </c>
      <c r="I64" s="45">
        <v>0.92</v>
      </c>
    </row>
    <row r="65" spans="1:9" x14ac:dyDescent="0.25">
      <c r="A65" s="32">
        <v>5713</v>
      </c>
      <c r="B65" s="32">
        <v>2</v>
      </c>
      <c r="C65" s="134" t="s">
        <v>92</v>
      </c>
      <c r="D65" s="33">
        <v>46419</v>
      </c>
      <c r="E65" s="43" t="s">
        <v>66</v>
      </c>
      <c r="F65" s="44">
        <f>SUMIFS(HoraCondCarga[Hora],HoraCondCarga[Condição de Carga],PrevisaoGD[[#This Row],[Condição de Carga]],HoraCondCarga[Mês],MONTH(PrevisaoGD[[#This Row],[Mês/Ano]]))</f>
        <v>22</v>
      </c>
      <c r="G65" s="258">
        <f>SUMIFS('Previsão Potência Instalada'!$C$4:$C$87,'Previsão Potência Instalada'!$B$4:$B$87,PrevisaoGD[[#This Row],[Mês/Ano]])*SUMIFS(RelPotInst[PU_PI],RelPotInst[Barra],PrevisaoGD[[#This Row],[Nº Barra]])</f>
        <v>34.647068776233617</v>
      </c>
      <c r="H65" s="136">
        <f>$G65*SUMIFS(FatorHorario[Fator],FatorHorario[Meses],TEXT($D65,"MMM"),FatorHorario[UF],'Curva Tipica'!$E$1,FatorHorario[Hora],$F65)</f>
        <v>0</v>
      </c>
      <c r="I65" s="45">
        <v>0.92</v>
      </c>
    </row>
    <row r="66" spans="1:9" x14ac:dyDescent="0.25">
      <c r="A66" s="32">
        <v>5713</v>
      </c>
      <c r="B66" s="32">
        <v>2</v>
      </c>
      <c r="C66" s="134" t="s">
        <v>92</v>
      </c>
      <c r="D66" s="33">
        <v>46447</v>
      </c>
      <c r="E66" s="43" t="s">
        <v>66</v>
      </c>
      <c r="F66" s="44">
        <f>SUMIFS(HoraCondCarga[Hora],HoraCondCarga[Condição de Carga],PrevisaoGD[[#This Row],[Condição de Carga]],HoraCondCarga[Mês],MONTH(PrevisaoGD[[#This Row],[Mês/Ano]]))</f>
        <v>22</v>
      </c>
      <c r="G66" s="258">
        <f>SUMIFS('Previsão Potência Instalada'!$C$4:$C$87,'Previsão Potência Instalada'!$B$4:$B$87,PrevisaoGD[[#This Row],[Mês/Ano]])*SUMIFS(RelPotInst[PU_PI],RelPotInst[Barra],PrevisaoGD[[#This Row],[Nº Barra]])</f>
        <v>34.804907688072355</v>
      </c>
      <c r="H66" s="136">
        <f>$G66*SUMIFS(FatorHorario[Fator],FatorHorario[Meses],TEXT($D66,"MMM"),FatorHorario[UF],'Curva Tipica'!$E$1,FatorHorario[Hora],$F66)</f>
        <v>0</v>
      </c>
      <c r="I66" s="45">
        <v>0.92</v>
      </c>
    </row>
    <row r="67" spans="1:9" x14ac:dyDescent="0.25">
      <c r="A67" s="32">
        <v>5713</v>
      </c>
      <c r="B67" s="32">
        <v>2</v>
      </c>
      <c r="C67" s="134" t="s">
        <v>92</v>
      </c>
      <c r="D67" s="33">
        <v>46478</v>
      </c>
      <c r="E67" s="43" t="s">
        <v>66</v>
      </c>
      <c r="F67" s="44">
        <f>SUMIFS(HoraCondCarga[Hora],HoraCondCarga[Condição de Carga],PrevisaoGD[[#This Row],[Condição de Carga]],HoraCondCarga[Mês],MONTH(PrevisaoGD[[#This Row],[Mês/Ano]]))</f>
        <v>22</v>
      </c>
      <c r="G67" s="258">
        <f>SUMIFS('Previsão Potência Instalada'!$C$4:$C$87,'Previsão Potência Instalada'!$B$4:$B$87,PrevisaoGD[[#This Row],[Mês/Ano]])*SUMIFS(RelPotInst[PU_PI],RelPotInst[Barra],PrevisaoGD[[#This Row],[Nº Barra]])</f>
        <v>34.963959872501952</v>
      </c>
      <c r="H67" s="136">
        <f>$G67*SUMIFS(FatorHorario[Fator],FatorHorario[Meses],TEXT($D67,"MMM"),FatorHorario[UF],'Curva Tipica'!$E$1,FatorHorario[Hora],$F67)</f>
        <v>0</v>
      </c>
      <c r="I67" s="45">
        <v>0.92</v>
      </c>
    </row>
    <row r="68" spans="1:9" x14ac:dyDescent="0.25">
      <c r="A68" s="32">
        <v>5713</v>
      </c>
      <c r="B68" s="32">
        <v>2</v>
      </c>
      <c r="C68" s="134" t="s">
        <v>92</v>
      </c>
      <c r="D68" s="33">
        <v>46508</v>
      </c>
      <c r="E68" s="43" t="s">
        <v>66</v>
      </c>
      <c r="F68" s="44">
        <f>SUMIFS(HoraCondCarga[Hora],HoraCondCarga[Condição de Carga],PrevisaoGD[[#This Row],[Condição de Carga]],HoraCondCarga[Mês],MONTH(PrevisaoGD[[#This Row],[Mês/Ano]]))</f>
        <v>22</v>
      </c>
      <c r="G68" s="258">
        <f>SUMIFS('Previsão Potência Instalada'!$C$4:$C$87,'Previsão Potência Instalada'!$B$4:$B$87,PrevisaoGD[[#This Row],[Mês/Ano]])*SUMIFS(RelPotInst[PU_PI],RelPotInst[Barra],PrevisaoGD[[#This Row],[Nº Barra]])</f>
        <v>35.136134629532876</v>
      </c>
      <c r="H68" s="136">
        <f>$G68*SUMIFS(FatorHorario[Fator],FatorHorario[Meses],TEXT($D68,"MMM"),FatorHorario[UF],'Curva Tipica'!$E$1,FatorHorario[Hora],$F68)</f>
        <v>0</v>
      </c>
      <c r="I68" s="45">
        <v>0.92</v>
      </c>
    </row>
    <row r="69" spans="1:9" x14ac:dyDescent="0.25">
      <c r="A69" s="32">
        <v>5713</v>
      </c>
      <c r="B69" s="32">
        <v>2</v>
      </c>
      <c r="C69" s="134" t="s">
        <v>92</v>
      </c>
      <c r="D69" s="33">
        <v>46539</v>
      </c>
      <c r="E69" s="43" t="s">
        <v>66</v>
      </c>
      <c r="F69" s="44">
        <f>SUMIFS(HoraCondCarga[Hora],HoraCondCarga[Condição de Carga],PrevisaoGD[[#This Row],[Condição de Carga]],HoraCondCarga[Mês],MONTH(PrevisaoGD[[#This Row],[Mês/Ano]]))</f>
        <v>19</v>
      </c>
      <c r="G69" s="258">
        <f>SUMIFS('Previsão Potência Instalada'!$C$4:$C$87,'Previsão Potência Instalada'!$B$4:$B$87,PrevisaoGD[[#This Row],[Mês/Ano]])*SUMIFS(RelPotInst[PU_PI],RelPotInst[Barra],PrevisaoGD[[#This Row],[Nº Barra]])</f>
        <v>35.304711597615544</v>
      </c>
      <c r="H69" s="136">
        <f>$G69*SUMIFS(FatorHorario[Fator],FatorHorario[Meses],TEXT($D69,"MMM"),FatorHorario[UF],'Curva Tipica'!$E$1,FatorHorario[Hora],$F69)</f>
        <v>0</v>
      </c>
      <c r="I69" s="45">
        <v>0.92</v>
      </c>
    </row>
    <row r="70" spans="1:9" x14ac:dyDescent="0.25">
      <c r="A70" s="32">
        <v>5713</v>
      </c>
      <c r="B70" s="32">
        <v>2</v>
      </c>
      <c r="C70" s="134" t="s">
        <v>92</v>
      </c>
      <c r="D70" s="33">
        <v>46569</v>
      </c>
      <c r="E70" s="43" t="s">
        <v>66</v>
      </c>
      <c r="F70" s="44">
        <f>SUMIFS(HoraCondCarga[Hora],HoraCondCarga[Condição de Carga],PrevisaoGD[[#This Row],[Condição de Carga]],HoraCondCarga[Mês],MONTH(PrevisaoGD[[#This Row],[Mês/Ano]]))</f>
        <v>22</v>
      </c>
      <c r="G70" s="258">
        <f>SUMIFS('Previsão Potência Instalada'!$C$4:$C$87,'Previsão Potência Instalada'!$B$4:$B$87,PrevisaoGD[[#This Row],[Mês/Ano]])*SUMIFS(RelPotInst[PU_PI],RelPotInst[Barra],PrevisaoGD[[#This Row],[Nº Barra]])</f>
        <v>35.464909369638534</v>
      </c>
      <c r="H70" s="136">
        <f>$G70*SUMIFS(FatorHorario[Fator],FatorHorario[Meses],TEXT($D70,"MMM"),FatorHorario[UF],'Curva Tipica'!$E$1,FatorHorario[Hora],$F70)</f>
        <v>0</v>
      </c>
      <c r="I70" s="45">
        <v>0.92</v>
      </c>
    </row>
    <row r="71" spans="1:9" x14ac:dyDescent="0.25">
      <c r="A71" s="32">
        <v>5713</v>
      </c>
      <c r="B71" s="32">
        <v>2</v>
      </c>
      <c r="C71" s="134" t="s">
        <v>92</v>
      </c>
      <c r="D71" s="33">
        <v>46600</v>
      </c>
      <c r="E71" s="43" t="s">
        <v>66</v>
      </c>
      <c r="F71" s="44">
        <f>SUMIFS(HoraCondCarga[Hora],HoraCondCarga[Condição de Carga],PrevisaoGD[[#This Row],[Condição de Carga]],HoraCondCarga[Mês],MONTH(PrevisaoGD[[#This Row],[Mês/Ano]]))</f>
        <v>22</v>
      </c>
      <c r="G71" s="258">
        <f>SUMIFS('Previsão Potência Instalada'!$C$4:$C$87,'Previsão Potência Instalada'!$B$4:$B$87,PrevisaoGD[[#This Row],[Mês/Ano]])*SUMIFS(RelPotInst[PU_PI],RelPotInst[Barra],PrevisaoGD[[#This Row],[Nº Barra]])</f>
        <v>35.621013433726333</v>
      </c>
      <c r="H71" s="136">
        <f>$G71*SUMIFS(FatorHorario[Fator],FatorHorario[Meses],TEXT($D71,"MMM"),FatorHorario[UF],'Curva Tipica'!$E$1,FatorHorario[Hora],$F71)</f>
        <v>0</v>
      </c>
      <c r="I71" s="45">
        <v>0.92</v>
      </c>
    </row>
    <row r="72" spans="1:9" x14ac:dyDescent="0.25">
      <c r="A72" s="32">
        <v>5713</v>
      </c>
      <c r="B72" s="32">
        <v>2</v>
      </c>
      <c r="C72" s="134" t="s">
        <v>92</v>
      </c>
      <c r="D72" s="33">
        <v>46631</v>
      </c>
      <c r="E72" s="43" t="s">
        <v>66</v>
      </c>
      <c r="F72" s="44">
        <f>SUMIFS(HoraCondCarga[Hora],HoraCondCarga[Condição de Carga],PrevisaoGD[[#This Row],[Condição de Carga]],HoraCondCarga[Mês],MONTH(PrevisaoGD[[#This Row],[Mês/Ano]]))</f>
        <v>22</v>
      </c>
      <c r="G72" s="258">
        <f>SUMIFS('Previsão Potência Instalada'!$C$4:$C$87,'Previsão Potência Instalada'!$B$4:$B$87,PrevisaoGD[[#This Row],[Mês/Ano]])*SUMIFS(RelPotInst[PU_PI],RelPotInst[Barra],PrevisaoGD[[#This Row],[Nº Barra]])</f>
        <v>35.776405370724092</v>
      </c>
      <c r="H72" s="136">
        <f>$G72*SUMIFS(FatorHorario[Fator],FatorHorario[Meses],TEXT($D72,"MMM"),FatorHorario[UF],'Curva Tipica'!$E$1,FatorHorario[Hora],$F72)</f>
        <v>0</v>
      </c>
      <c r="I72" s="45">
        <v>0.92</v>
      </c>
    </row>
    <row r="73" spans="1:9" x14ac:dyDescent="0.25">
      <c r="A73" s="32">
        <v>5713</v>
      </c>
      <c r="B73" s="32">
        <v>2</v>
      </c>
      <c r="C73" s="134" t="s">
        <v>92</v>
      </c>
      <c r="D73" s="33">
        <v>46661</v>
      </c>
      <c r="E73" s="43" t="s">
        <v>66</v>
      </c>
      <c r="F73" s="44">
        <f>SUMIFS(HoraCondCarga[Hora],HoraCondCarga[Condição de Carga],PrevisaoGD[[#This Row],[Condição de Carga]],HoraCondCarga[Mês],MONTH(PrevisaoGD[[#This Row],[Mês/Ano]]))</f>
        <v>22</v>
      </c>
      <c r="G73" s="258">
        <f>SUMIFS('Previsão Potência Instalada'!$C$4:$C$87,'Previsão Potência Instalada'!$B$4:$B$87,PrevisaoGD[[#This Row],[Mês/Ano]])*SUMIFS(RelPotInst[PU_PI],RelPotInst[Barra],PrevisaoGD[[#This Row],[Nº Barra]])</f>
        <v>35.924157880516113</v>
      </c>
      <c r="H73" s="136">
        <f>$G73*SUMIFS(FatorHorario[Fator],FatorHorario[Meses],TEXT($D73,"MMM"),FatorHorario[UF],'Curva Tipica'!$E$1,FatorHorario[Hora],$F73)</f>
        <v>0</v>
      </c>
      <c r="I73" s="45">
        <v>0.92</v>
      </c>
    </row>
    <row r="74" spans="1:9" x14ac:dyDescent="0.25">
      <c r="A74" s="32">
        <v>5713</v>
      </c>
      <c r="B74" s="32">
        <v>2</v>
      </c>
      <c r="C74" s="134" t="s">
        <v>92</v>
      </c>
      <c r="D74" s="33">
        <v>46692</v>
      </c>
      <c r="E74" s="43" t="s">
        <v>66</v>
      </c>
      <c r="F74" s="44">
        <f>SUMIFS(HoraCondCarga[Hora],HoraCondCarga[Condição de Carga],PrevisaoGD[[#This Row],[Condição de Carga]],HoraCondCarga[Mês],MONTH(PrevisaoGD[[#This Row],[Mês/Ano]]))</f>
        <v>22</v>
      </c>
      <c r="G74" s="258">
        <f>SUMIFS('Previsão Potência Instalada'!$C$4:$C$87,'Previsão Potência Instalada'!$B$4:$B$87,PrevisaoGD[[#This Row],[Mês/Ano]])*SUMIFS(RelPotInst[PU_PI],RelPotInst[Barra],PrevisaoGD[[#This Row],[Nº Barra]])</f>
        <v>36.07193796744901</v>
      </c>
      <c r="H74" s="136">
        <f>$G74*SUMIFS(FatorHorario[Fator],FatorHorario[Meses],TEXT($D74,"MMM"),FatorHorario[UF],'Curva Tipica'!$E$1,FatorHorario[Hora],$F74)</f>
        <v>0</v>
      </c>
      <c r="I74" s="45">
        <v>0.92</v>
      </c>
    </row>
    <row r="75" spans="1:9" x14ac:dyDescent="0.25">
      <c r="A75" s="32">
        <v>5713</v>
      </c>
      <c r="B75" s="32">
        <v>2</v>
      </c>
      <c r="C75" s="134" t="s">
        <v>92</v>
      </c>
      <c r="D75" s="33">
        <v>46722</v>
      </c>
      <c r="E75" s="43" t="s">
        <v>66</v>
      </c>
      <c r="F75" s="44">
        <f>SUMIFS(HoraCondCarga[Hora],HoraCondCarga[Condição de Carga],PrevisaoGD[[#This Row],[Condição de Carga]],HoraCondCarga[Mês],MONTH(PrevisaoGD[[#This Row],[Mês/Ano]]))</f>
        <v>22</v>
      </c>
      <c r="G75" s="258">
        <f>SUMIFS('Previsão Potência Instalada'!$C$4:$C$87,'Previsão Potência Instalada'!$B$4:$B$87,PrevisaoGD[[#This Row],[Mês/Ano]])*SUMIFS(RelPotInst[PU_PI],RelPotInst[Barra],PrevisaoGD[[#This Row],[Nº Barra]])</f>
        <v>36.226738502298701</v>
      </c>
      <c r="H75" s="136">
        <f>$G75*SUMIFS(FatorHorario[Fator],FatorHorario[Meses],TEXT($D75,"MMM"),FatorHorario[UF],'Curva Tipica'!$E$1,FatorHorario[Hora],$F75)</f>
        <v>0</v>
      </c>
      <c r="I75" s="45">
        <v>0.92</v>
      </c>
    </row>
    <row r="76" spans="1:9" x14ac:dyDescent="0.25">
      <c r="A76" s="32">
        <v>5713</v>
      </c>
      <c r="B76" s="32">
        <v>2</v>
      </c>
      <c r="C76" s="134" t="s">
        <v>92</v>
      </c>
      <c r="D76" s="33">
        <v>46753</v>
      </c>
      <c r="E76" s="43" t="s">
        <v>66</v>
      </c>
      <c r="F76" s="44">
        <f>SUMIFS(HoraCondCarga[Hora],HoraCondCarga[Condição de Carga],PrevisaoGD[[#This Row],[Condição de Carga]],HoraCondCarga[Mês],MONTH(PrevisaoGD[[#This Row],[Mês/Ano]]))</f>
        <v>22</v>
      </c>
      <c r="G76" s="258">
        <f>SUMIFS('Previsão Potência Instalada'!$C$4:$C$87,'Previsão Potência Instalada'!$B$4:$B$87,PrevisaoGD[[#This Row],[Mês/Ano]])*SUMIFS(RelPotInst[PU_PI],RelPotInst[Barra],PrevisaoGD[[#This Row],[Nº Barra]])</f>
        <v>36.485235993073523</v>
      </c>
      <c r="H76" s="136">
        <f>$G76*SUMIFS(FatorHorario[Fator],FatorHorario[Meses],TEXT($D76,"MMM"),FatorHorario[UF],'Curva Tipica'!$E$1,FatorHorario[Hora],$F76)</f>
        <v>0</v>
      </c>
      <c r="I76" s="45">
        <v>0.92</v>
      </c>
    </row>
    <row r="77" spans="1:9" x14ac:dyDescent="0.25">
      <c r="A77" s="32">
        <v>5713</v>
      </c>
      <c r="B77" s="32">
        <v>2</v>
      </c>
      <c r="C77" s="134" t="s">
        <v>92</v>
      </c>
      <c r="D77" s="33">
        <v>46784</v>
      </c>
      <c r="E77" s="43" t="s">
        <v>66</v>
      </c>
      <c r="F77" s="44">
        <f>SUMIFS(HoraCondCarga[Hora],HoraCondCarga[Condição de Carga],PrevisaoGD[[#This Row],[Condição de Carga]],HoraCondCarga[Mês],MONTH(PrevisaoGD[[#This Row],[Mês/Ano]]))</f>
        <v>22</v>
      </c>
      <c r="G77" s="258">
        <f>SUMIFS('Previsão Potência Instalada'!$C$4:$C$87,'Previsão Potência Instalada'!$B$4:$B$87,PrevisaoGD[[#This Row],[Mês/Ano]])*SUMIFS(RelPotInst[PU_PI],RelPotInst[Barra],PrevisaoGD[[#This Row],[Nº Barra]])</f>
        <v>36.738100396826788</v>
      </c>
      <c r="H77" s="136">
        <f>$G77*SUMIFS(FatorHorario[Fator],FatorHorario[Meses],TEXT($D77,"MMM"),FatorHorario[UF],'Curva Tipica'!$E$1,FatorHorario[Hora],$F77)</f>
        <v>0</v>
      </c>
      <c r="I77" s="45">
        <v>0.92</v>
      </c>
    </row>
    <row r="78" spans="1:9" x14ac:dyDescent="0.25">
      <c r="A78" s="32">
        <v>5713</v>
      </c>
      <c r="B78" s="32">
        <v>2</v>
      </c>
      <c r="C78" s="134" t="s">
        <v>92</v>
      </c>
      <c r="D78" s="33">
        <v>46813</v>
      </c>
      <c r="E78" s="43" t="s">
        <v>66</v>
      </c>
      <c r="F78" s="44">
        <f>SUMIFS(HoraCondCarga[Hora],HoraCondCarga[Condição de Carga],PrevisaoGD[[#This Row],[Condição de Carga]],HoraCondCarga[Mês],MONTH(PrevisaoGD[[#This Row],[Mês/Ano]]))</f>
        <v>22</v>
      </c>
      <c r="G78" s="258">
        <f>SUMIFS('Previsão Potência Instalada'!$C$4:$C$87,'Previsão Potência Instalada'!$B$4:$B$87,PrevisaoGD[[#This Row],[Mês/Ano]])*SUMIFS(RelPotInst[PU_PI],RelPotInst[Barra],PrevisaoGD[[#This Row],[Nº Barra]])</f>
        <v>36.993238619442451</v>
      </c>
      <c r="H78" s="136">
        <f>$G78*SUMIFS(FatorHorario[Fator],FatorHorario[Meses],TEXT($D78,"MMM"),FatorHorario[UF],'Curva Tipica'!$E$1,FatorHorario[Hora],$F78)</f>
        <v>0</v>
      </c>
      <c r="I78" s="45">
        <v>0.92</v>
      </c>
    </row>
    <row r="79" spans="1:9" x14ac:dyDescent="0.25">
      <c r="A79" s="32">
        <v>5713</v>
      </c>
      <c r="B79" s="32">
        <v>2</v>
      </c>
      <c r="C79" s="134" t="s">
        <v>92</v>
      </c>
      <c r="D79" s="33">
        <v>46844</v>
      </c>
      <c r="E79" s="43" t="s">
        <v>66</v>
      </c>
      <c r="F79" s="44">
        <f>SUMIFS(HoraCondCarga[Hora],HoraCondCarga[Condição de Carga],PrevisaoGD[[#This Row],[Condição de Carga]],HoraCondCarga[Mês],MONTH(PrevisaoGD[[#This Row],[Mês/Ano]]))</f>
        <v>22</v>
      </c>
      <c r="G79" s="258">
        <f>SUMIFS('Previsão Potência Instalada'!$C$4:$C$87,'Previsão Potência Instalada'!$B$4:$B$87,PrevisaoGD[[#This Row],[Mês/Ano]])*SUMIFS(RelPotInst[PU_PI],RelPotInst[Barra],PrevisaoGD[[#This Row],[Nº Barra]])</f>
        <v>37.250338032798567</v>
      </c>
      <c r="H79" s="136">
        <f>$G79*SUMIFS(FatorHorario[Fator],FatorHorario[Meses],TEXT($D79,"MMM"),FatorHorario[UF],'Curva Tipica'!$E$1,FatorHorario[Hora],$F79)</f>
        <v>0</v>
      </c>
      <c r="I79" s="45">
        <v>0.92</v>
      </c>
    </row>
    <row r="80" spans="1:9" x14ac:dyDescent="0.25">
      <c r="A80" s="32">
        <v>5713</v>
      </c>
      <c r="B80" s="32">
        <v>2</v>
      </c>
      <c r="C80" s="134" t="s">
        <v>92</v>
      </c>
      <c r="D80" s="33">
        <v>46874</v>
      </c>
      <c r="E80" s="43" t="s">
        <v>66</v>
      </c>
      <c r="F80" s="44">
        <f>SUMIFS(HoraCondCarga[Hora],HoraCondCarga[Condição de Carga],PrevisaoGD[[#This Row],[Condição de Carga]],HoraCondCarga[Mês],MONTH(PrevisaoGD[[#This Row],[Mês/Ano]]))</f>
        <v>22</v>
      </c>
      <c r="G80" s="258">
        <f>SUMIFS('Previsão Potência Instalada'!$C$4:$C$87,'Previsão Potência Instalada'!$B$4:$B$87,PrevisaoGD[[#This Row],[Mês/Ano]])*SUMIFS(RelPotInst[PU_PI],RelPotInst[Barra],PrevisaoGD[[#This Row],[Nº Barra]])</f>
        <v>37.528649388195106</v>
      </c>
      <c r="H80" s="136">
        <f>$G80*SUMIFS(FatorHorario[Fator],FatorHorario[Meses],TEXT($D80,"MMM"),FatorHorario[UF],'Curva Tipica'!$E$1,FatorHorario[Hora],$F80)</f>
        <v>0</v>
      </c>
      <c r="I80" s="45">
        <v>0.92</v>
      </c>
    </row>
    <row r="81" spans="1:9" x14ac:dyDescent="0.25">
      <c r="A81" s="32">
        <v>5713</v>
      </c>
      <c r="B81" s="32">
        <v>2</v>
      </c>
      <c r="C81" s="134" t="s">
        <v>92</v>
      </c>
      <c r="D81" s="33">
        <v>46905</v>
      </c>
      <c r="E81" s="43" t="s">
        <v>66</v>
      </c>
      <c r="F81" s="44">
        <f>SUMIFS(HoraCondCarga[Hora],HoraCondCarga[Condição de Carga],PrevisaoGD[[#This Row],[Condição de Carga]],HoraCondCarga[Mês],MONTH(PrevisaoGD[[#This Row],[Mês/Ano]]))</f>
        <v>19</v>
      </c>
      <c r="G81" s="258">
        <f>SUMIFS('Previsão Potência Instalada'!$C$4:$C$87,'Previsão Potência Instalada'!$B$4:$B$87,PrevisaoGD[[#This Row],[Mês/Ano]])*SUMIFS(RelPotInst[PU_PI],RelPotInst[Barra],PrevisaoGD[[#This Row],[Nº Barra]])</f>
        <v>37.80114510873387</v>
      </c>
      <c r="H81" s="136">
        <f>$G81*SUMIFS(FatorHorario[Fator],FatorHorario[Meses],TEXT($D81,"MMM"),FatorHorario[UF],'Curva Tipica'!$E$1,FatorHorario[Hora],$F81)</f>
        <v>0</v>
      </c>
      <c r="I81" s="45">
        <v>0.92</v>
      </c>
    </row>
    <row r="82" spans="1:9" x14ac:dyDescent="0.25">
      <c r="A82" s="32">
        <v>5713</v>
      </c>
      <c r="B82" s="32">
        <v>2</v>
      </c>
      <c r="C82" s="134" t="s">
        <v>92</v>
      </c>
      <c r="D82" s="33">
        <v>46935</v>
      </c>
      <c r="E82" s="43" t="s">
        <v>66</v>
      </c>
      <c r="F82" s="44">
        <f>SUMIFS(HoraCondCarga[Hora],HoraCondCarga[Condição de Carga],PrevisaoGD[[#This Row],[Condição de Carga]],HoraCondCarga[Mês],MONTH(PrevisaoGD[[#This Row],[Mês/Ano]]))</f>
        <v>22</v>
      </c>
      <c r="G82" s="258">
        <f>SUMIFS('Previsão Potência Instalada'!$C$4:$C$87,'Previsão Potência Instalada'!$B$4:$B$87,PrevisaoGD[[#This Row],[Mês/Ano]])*SUMIFS(RelPotInst[PU_PI],RelPotInst[Barra],PrevisaoGD[[#This Row],[Nº Barra]])</f>
        <v>38.060096303624846</v>
      </c>
      <c r="H82" s="136">
        <f>$G82*SUMIFS(FatorHorario[Fator],FatorHorario[Meses],TEXT($D82,"MMM"),FatorHorario[UF],'Curva Tipica'!$E$1,FatorHorario[Hora],$F82)</f>
        <v>0</v>
      </c>
      <c r="I82" s="45">
        <v>0.92</v>
      </c>
    </row>
    <row r="83" spans="1:9" x14ac:dyDescent="0.25">
      <c r="A83" s="32">
        <v>5713</v>
      </c>
      <c r="B83" s="32">
        <v>2</v>
      </c>
      <c r="C83" s="134" t="s">
        <v>92</v>
      </c>
      <c r="D83" s="33">
        <v>46966</v>
      </c>
      <c r="E83" s="43" t="s">
        <v>66</v>
      </c>
      <c r="F83" s="44">
        <f>SUMIFS(HoraCondCarga[Hora],HoraCondCarga[Condição de Carga],PrevisaoGD[[#This Row],[Condição de Carga]],HoraCondCarga[Mês],MONTH(PrevisaoGD[[#This Row],[Mês/Ano]]))</f>
        <v>22</v>
      </c>
      <c r="G83" s="258">
        <f>SUMIFS('Previsão Potência Instalada'!$C$4:$C$87,'Previsão Potência Instalada'!$B$4:$B$87,PrevisaoGD[[#This Row],[Mês/Ano]])*SUMIFS(RelPotInst[PU_PI],RelPotInst[Barra],PrevisaoGD[[#This Row],[Nº Barra]])</f>
        <v>38.312430236939953</v>
      </c>
      <c r="H83" s="136">
        <f>$G83*SUMIFS(FatorHorario[Fator],FatorHorario[Meses],TEXT($D83,"MMM"),FatorHorario[UF],'Curva Tipica'!$E$1,FatorHorario[Hora],$F83)</f>
        <v>0</v>
      </c>
      <c r="I83" s="45">
        <v>0.92</v>
      </c>
    </row>
    <row r="84" spans="1:9" x14ac:dyDescent="0.25">
      <c r="A84" s="32">
        <v>5713</v>
      </c>
      <c r="B84" s="32">
        <v>2</v>
      </c>
      <c r="C84" s="134" t="s">
        <v>92</v>
      </c>
      <c r="D84" s="33">
        <v>46997</v>
      </c>
      <c r="E84" s="43" t="s">
        <v>66</v>
      </c>
      <c r="F84" s="44">
        <f>SUMIFS(HoraCondCarga[Hora],HoraCondCarga[Condição de Carga],PrevisaoGD[[#This Row],[Condição de Carga]],HoraCondCarga[Mês],MONTH(PrevisaoGD[[#This Row],[Mês/Ano]]))</f>
        <v>22</v>
      </c>
      <c r="G84" s="258">
        <f>SUMIFS('Previsão Potência Instalada'!$C$4:$C$87,'Previsão Potência Instalada'!$B$4:$B$87,PrevisaoGD[[#This Row],[Mês/Ano]])*SUMIFS(RelPotInst[PU_PI],RelPotInst[Barra],PrevisaoGD[[#This Row],[Nº Barra]])</f>
        <v>38.563613054614962</v>
      </c>
      <c r="H84" s="136">
        <f>$G84*SUMIFS(FatorHorario[Fator],FatorHorario[Meses],TEXT($D84,"MMM"),FatorHorario[UF],'Curva Tipica'!$E$1,FatorHorario[Hora],$F84)</f>
        <v>0</v>
      </c>
      <c r="I84" s="45">
        <v>0.92</v>
      </c>
    </row>
    <row r="85" spans="1:9" x14ac:dyDescent="0.25">
      <c r="A85" s="32">
        <v>5713</v>
      </c>
      <c r="B85" s="32">
        <v>2</v>
      </c>
      <c r="C85" s="134" t="s">
        <v>92</v>
      </c>
      <c r="D85" s="33">
        <v>47027</v>
      </c>
      <c r="E85" s="43" t="s">
        <v>66</v>
      </c>
      <c r="F85" s="44">
        <f>SUMIFS(HoraCondCarga[Hora],HoraCondCarga[Condição de Carga],PrevisaoGD[[#This Row],[Condição de Carga]],HoraCondCarga[Mês],MONTH(PrevisaoGD[[#This Row],[Mês/Ano]]))</f>
        <v>22</v>
      </c>
      <c r="G85" s="258">
        <f>SUMIFS('Previsão Potência Instalada'!$C$4:$C$87,'Previsão Potência Instalada'!$B$4:$B$87,PrevisaoGD[[#This Row],[Mês/Ano]])*SUMIFS(RelPotInst[PU_PI],RelPotInst[Barra],PrevisaoGD[[#This Row],[Nº Barra]])</f>
        <v>38.802447143726368</v>
      </c>
      <c r="H85" s="136">
        <f>$G85*SUMIFS(FatorHorario[Fator],FatorHorario[Meses],TEXT($D85,"MMM"),FatorHorario[UF],'Curva Tipica'!$E$1,FatorHorario[Hora],$F85)</f>
        <v>0</v>
      </c>
      <c r="I85" s="45">
        <v>0.92</v>
      </c>
    </row>
    <row r="86" spans="1:9" x14ac:dyDescent="0.25">
      <c r="A86" s="32">
        <v>5713</v>
      </c>
      <c r="B86" s="32">
        <v>2</v>
      </c>
      <c r="C86" s="134" t="s">
        <v>92</v>
      </c>
      <c r="D86" s="33">
        <v>47058</v>
      </c>
      <c r="E86" s="43" t="s">
        <v>66</v>
      </c>
      <c r="F86" s="44">
        <f>SUMIFS(HoraCondCarga[Hora],HoraCondCarga[Condição de Carga],PrevisaoGD[[#This Row],[Condição de Carga]],HoraCondCarga[Mês],MONTH(PrevisaoGD[[#This Row],[Mês/Ano]]))</f>
        <v>22</v>
      </c>
      <c r="G86" s="258">
        <f>SUMIFS('Previsão Potência Instalada'!$C$4:$C$87,'Previsão Potência Instalada'!$B$4:$B$87,PrevisaoGD[[#This Row],[Mês/Ano]])*SUMIFS(RelPotInst[PU_PI],RelPotInst[Barra],PrevisaoGD[[#This Row],[Nº Barra]])</f>
        <v>39.041325809822148</v>
      </c>
      <c r="H86" s="136">
        <f>$G86*SUMIFS(FatorHorario[Fator],FatorHorario[Meses],TEXT($D86,"MMM"),FatorHorario[UF],'Curva Tipica'!$E$1,FatorHorario[Hora],$F86)</f>
        <v>0</v>
      </c>
      <c r="I86" s="45">
        <v>0.92</v>
      </c>
    </row>
    <row r="87" spans="1:9" x14ac:dyDescent="0.25">
      <c r="A87" s="32">
        <v>5713</v>
      </c>
      <c r="B87" s="32">
        <v>2</v>
      </c>
      <c r="C87" s="134" t="s">
        <v>92</v>
      </c>
      <c r="D87" s="33">
        <v>47088</v>
      </c>
      <c r="E87" s="43" t="s">
        <v>66</v>
      </c>
      <c r="F87" s="44">
        <f>SUMIFS(HoraCondCarga[Hora],HoraCondCarga[Condição de Carga],PrevisaoGD[[#This Row],[Condição de Carga]],HoraCondCarga[Mês],MONTH(PrevisaoGD[[#This Row],[Mês/Ano]]))</f>
        <v>22</v>
      </c>
      <c r="G87" s="258">
        <f>SUMIFS('Previsão Potência Instalada'!$C$4:$C$87,'Previsão Potência Instalada'!$B$4:$B$87,PrevisaoGD[[#This Row],[Mês/Ano]])*SUMIFS(RelPotInst[PU_PI],RelPotInst[Barra],PrevisaoGD[[#This Row],[Nº Barra]])</f>
        <v>39.29155265731751</v>
      </c>
      <c r="H87" s="136">
        <f>$G87*SUMIFS(FatorHorario[Fator],FatorHorario[Meses],TEXT($D87,"MMM"),FatorHorario[UF],'Curva Tipica'!$E$1,FatorHorario[Hora],$F87)</f>
        <v>0</v>
      </c>
      <c r="I87" s="45">
        <v>0.92</v>
      </c>
    </row>
    <row r="88" spans="1:9" x14ac:dyDescent="0.25">
      <c r="A88" s="32">
        <v>5713</v>
      </c>
      <c r="B88" s="32">
        <v>2</v>
      </c>
      <c r="C88" s="134" t="s">
        <v>92</v>
      </c>
      <c r="D88" s="33">
        <v>44562</v>
      </c>
      <c r="E88" s="43" t="s">
        <v>67</v>
      </c>
      <c r="F88" s="44">
        <f>SUMIFS(HoraCondCarga[Hora],HoraCondCarga[Condição de Carga],PrevisaoGD[[#This Row],[Condição de Carga]],HoraCondCarga[Mês],MONTH(PrevisaoGD[[#This Row],[Mês/Ano]]))</f>
        <v>12</v>
      </c>
      <c r="G88" s="258">
        <f>SUMIFS('Previsão Potência Instalada'!$C$4:$C$87,'Previsão Potência Instalada'!$B$4:$B$87,PrevisaoGD[[#This Row],[Mês/Ano]])*SUMIFS(RelPotInst[PU_PI],RelPotInst[Barra],PrevisaoGD[[#This Row],[Nº Barra]])</f>
        <v>13.52110102855158</v>
      </c>
      <c r="H88" s="136">
        <f>$G88*SUMIFS(FatorHorario[Fator],FatorHorario[Meses],TEXT($D88,"MMM"),FatorHorario[UF],'Curva Tipica'!$E$1,FatorHorario[Hora],$F88)</f>
        <v>8.0077925014329132</v>
      </c>
      <c r="I88" s="45">
        <v>0.92</v>
      </c>
    </row>
    <row r="89" spans="1:9" x14ac:dyDescent="0.25">
      <c r="A89" s="32">
        <v>5713</v>
      </c>
      <c r="B89" s="32">
        <v>2</v>
      </c>
      <c r="C89" s="134" t="s">
        <v>92</v>
      </c>
      <c r="D89" s="33">
        <v>44593</v>
      </c>
      <c r="E89" s="43" t="s">
        <v>67</v>
      </c>
      <c r="F89" s="44">
        <f>SUMIFS(HoraCondCarga[Hora],HoraCondCarga[Condição de Carga],PrevisaoGD[[#This Row],[Condição de Carga]],HoraCondCarga[Mês],MONTH(PrevisaoGD[[#This Row],[Mês/Ano]]))</f>
        <v>12</v>
      </c>
      <c r="G89" s="258">
        <f>SUMIFS('Previsão Potência Instalada'!$C$4:$C$87,'Previsão Potência Instalada'!$B$4:$B$87,PrevisaoGD[[#This Row],[Mês/Ano]])*SUMIFS(RelPotInst[PU_PI],RelPotInst[Barra],PrevisaoGD[[#This Row],[Nº Barra]])</f>
        <v>14.115090557407688</v>
      </c>
      <c r="H89" s="136">
        <f>$G89*SUMIFS(FatorHorario[Fator],FatorHorario[Meses],TEXT($D89,"MMM"),FatorHorario[UF],'Curva Tipica'!$E$1,FatorHorario[Hora],$F89)</f>
        <v>8.4104741859540901</v>
      </c>
      <c r="I89" s="45">
        <v>0.92</v>
      </c>
    </row>
    <row r="90" spans="1:9" x14ac:dyDescent="0.25">
      <c r="A90" s="32">
        <v>5713</v>
      </c>
      <c r="B90" s="32">
        <v>2</v>
      </c>
      <c r="C90" s="134" t="s">
        <v>92</v>
      </c>
      <c r="D90" s="33">
        <v>44621</v>
      </c>
      <c r="E90" s="43" t="s">
        <v>67</v>
      </c>
      <c r="F90" s="44">
        <f>SUMIFS(HoraCondCarga[Hora],HoraCondCarga[Condição de Carga],PrevisaoGD[[#This Row],[Condição de Carga]],HoraCondCarga[Mês],MONTH(PrevisaoGD[[#This Row],[Mês/Ano]]))</f>
        <v>12</v>
      </c>
      <c r="G90" s="258">
        <f>SUMIFS('Previsão Potência Instalada'!$C$4:$C$87,'Previsão Potência Instalada'!$B$4:$B$87,PrevisaoGD[[#This Row],[Mês/Ano]])*SUMIFS(RelPotInst[PU_PI],RelPotInst[Barra],PrevisaoGD[[#This Row],[Nº Barra]])</f>
        <v>14.714421386085883</v>
      </c>
      <c r="H90" s="136">
        <f>$G90*SUMIFS(FatorHorario[Fator],FatorHorario[Meses],TEXT($D90,"MMM"),FatorHorario[UF],'Curva Tipica'!$E$1,FatorHorario[Hora],$F90)</f>
        <v>8.933381357962638</v>
      </c>
      <c r="I90" s="45">
        <v>0.92</v>
      </c>
    </row>
    <row r="91" spans="1:9" x14ac:dyDescent="0.25">
      <c r="A91" s="32">
        <v>5713</v>
      </c>
      <c r="B91" s="32">
        <v>2</v>
      </c>
      <c r="C91" s="134" t="s">
        <v>92</v>
      </c>
      <c r="D91" s="33">
        <v>44652</v>
      </c>
      <c r="E91" s="43" t="s">
        <v>67</v>
      </c>
      <c r="F91" s="44">
        <f>SUMIFS(HoraCondCarga[Hora],HoraCondCarga[Condição de Carga],PrevisaoGD[[#This Row],[Condição de Carga]],HoraCondCarga[Mês],MONTH(PrevisaoGD[[#This Row],[Mês/Ano]]))</f>
        <v>12</v>
      </c>
      <c r="G91" s="258">
        <f>SUMIFS('Previsão Potência Instalada'!$C$4:$C$87,'Previsão Potência Instalada'!$B$4:$B$87,PrevisaoGD[[#This Row],[Mês/Ano]])*SUMIFS(RelPotInst[PU_PI],RelPotInst[Barra],PrevisaoGD[[#This Row],[Nº Barra]])</f>
        <v>15.318359137472955</v>
      </c>
      <c r="H91" s="136">
        <f>$G91*SUMIFS(FatorHorario[Fator],FatorHorario[Meses],TEXT($D91,"MMM"),FatorHorario[UF],'Curva Tipica'!$E$1,FatorHorario[Hora],$F91)</f>
        <v>8.3315824841415722</v>
      </c>
      <c r="I91" s="45">
        <v>0.92</v>
      </c>
    </row>
    <row r="92" spans="1:9" x14ac:dyDescent="0.25">
      <c r="A92" s="32">
        <v>5713</v>
      </c>
      <c r="B92" s="32">
        <v>2</v>
      </c>
      <c r="C92" s="134" t="s">
        <v>92</v>
      </c>
      <c r="D92" s="33">
        <v>44682</v>
      </c>
      <c r="E92" s="43" t="s">
        <v>67</v>
      </c>
      <c r="F92" s="44">
        <f>SUMIFS(HoraCondCarga[Hora],HoraCondCarga[Condição de Carga],PrevisaoGD[[#This Row],[Condição de Carga]],HoraCondCarga[Mês],MONTH(PrevisaoGD[[#This Row],[Mês/Ano]]))</f>
        <v>12</v>
      </c>
      <c r="G92" s="258">
        <f>SUMIFS('Previsão Potência Instalada'!$C$4:$C$87,'Previsão Potência Instalada'!$B$4:$B$87,PrevisaoGD[[#This Row],[Mês/Ano]])*SUMIFS(RelPotInst[PU_PI],RelPotInst[Barra],PrevisaoGD[[#This Row],[Nº Barra]])</f>
        <v>15.972124667193784</v>
      </c>
      <c r="H92" s="136">
        <f>$G92*SUMIFS(FatorHorario[Fator],FatorHorario[Meses],TEXT($D92,"MMM"),FatorHorario[UF],'Curva Tipica'!$E$1,FatorHorario[Hora],$F92)</f>
        <v>7.5422555485103642</v>
      </c>
      <c r="I92" s="45">
        <v>0.92</v>
      </c>
    </row>
    <row r="93" spans="1:9" x14ac:dyDescent="0.25">
      <c r="A93" s="32">
        <v>5713</v>
      </c>
      <c r="B93" s="32">
        <v>2</v>
      </c>
      <c r="C93" s="134" t="s">
        <v>92</v>
      </c>
      <c r="D93" s="33">
        <v>44713</v>
      </c>
      <c r="E93" s="43" t="s">
        <v>67</v>
      </c>
      <c r="F93" s="44">
        <f>SUMIFS(HoraCondCarga[Hora],HoraCondCarga[Condição de Carga],PrevisaoGD[[#This Row],[Condição de Carga]],HoraCondCarga[Mês],MONTH(PrevisaoGD[[#This Row],[Mês/Ano]]))</f>
        <v>12</v>
      </c>
      <c r="G93" s="258">
        <f>SUMIFS('Previsão Potência Instalada'!$C$4:$C$87,'Previsão Potência Instalada'!$B$4:$B$87,PrevisaoGD[[#This Row],[Mês/Ano]])*SUMIFS(RelPotInst[PU_PI],RelPotInst[Barra],PrevisaoGD[[#This Row],[Nº Barra]])</f>
        <v>16.612229016622337</v>
      </c>
      <c r="H93" s="136">
        <f>$G93*SUMIFS(FatorHorario[Fator],FatorHorario[Meses],TEXT($D93,"MMM"),FatorHorario[UF],'Curva Tipica'!$E$1,FatorHorario[Hora],$F93)</f>
        <v>7.4187572743581107</v>
      </c>
      <c r="I93" s="45">
        <v>0.92</v>
      </c>
    </row>
    <row r="94" spans="1:9" x14ac:dyDescent="0.25">
      <c r="A94" s="32">
        <v>5713</v>
      </c>
      <c r="B94" s="32">
        <v>2</v>
      </c>
      <c r="C94" s="134" t="s">
        <v>92</v>
      </c>
      <c r="D94" s="33">
        <v>44743</v>
      </c>
      <c r="E94" s="43" t="s">
        <v>67</v>
      </c>
      <c r="F94" s="44">
        <f>SUMIFS(HoraCondCarga[Hora],HoraCondCarga[Condição de Carga],PrevisaoGD[[#This Row],[Condição de Carga]],HoraCondCarga[Mês],MONTH(PrevisaoGD[[#This Row],[Mês/Ano]]))</f>
        <v>12</v>
      </c>
      <c r="G94" s="258">
        <f>SUMIFS('Previsão Potência Instalada'!$C$4:$C$87,'Previsão Potência Instalada'!$B$4:$B$87,PrevisaoGD[[#This Row],[Mês/Ano]])*SUMIFS(RelPotInst[PU_PI],RelPotInst[Barra],PrevisaoGD[[#This Row],[Nº Barra]])</f>
        <v>17.220516683715662</v>
      </c>
      <c r="H94" s="136">
        <f>$G94*SUMIFS(FatorHorario[Fator],FatorHorario[Meses],TEXT($D94,"MMM"),FatorHorario[UF],'Curva Tipica'!$E$1,FatorHorario[Hora],$F94)</f>
        <v>7.756575207356911</v>
      </c>
      <c r="I94" s="45">
        <v>0.92</v>
      </c>
    </row>
    <row r="95" spans="1:9" x14ac:dyDescent="0.25">
      <c r="A95" s="32">
        <v>5713</v>
      </c>
      <c r="B95" s="32">
        <v>2</v>
      </c>
      <c r="C95" s="134" t="s">
        <v>92</v>
      </c>
      <c r="D95" s="33">
        <v>44774</v>
      </c>
      <c r="E95" s="43" t="s">
        <v>67</v>
      </c>
      <c r="F95" s="44">
        <f>SUMIFS(HoraCondCarga[Hora],HoraCondCarga[Condição de Carga],PrevisaoGD[[#This Row],[Condição de Carga]],HoraCondCarga[Mês],MONTH(PrevisaoGD[[#This Row],[Mês/Ano]]))</f>
        <v>12</v>
      </c>
      <c r="G95" s="258">
        <f>SUMIFS('Previsão Potência Instalada'!$C$4:$C$87,'Previsão Potência Instalada'!$B$4:$B$87,PrevisaoGD[[#This Row],[Mês/Ano]])*SUMIFS(RelPotInst[PU_PI],RelPotInst[Barra],PrevisaoGD[[#This Row],[Nº Barra]])</f>
        <v>17.813260114343002</v>
      </c>
      <c r="H95" s="136">
        <f>$G95*SUMIFS(FatorHorario[Fator],FatorHorario[Meses],TEXT($D95,"MMM"),FatorHorario[UF],'Curva Tipica'!$E$1,FatorHorario[Hora],$F95)</f>
        <v>8.7809125309703209</v>
      </c>
      <c r="I95" s="45">
        <v>0.92</v>
      </c>
    </row>
    <row r="96" spans="1:9" x14ac:dyDescent="0.25">
      <c r="A96" s="32">
        <v>5713</v>
      </c>
      <c r="B96" s="32">
        <v>2</v>
      </c>
      <c r="C96" s="134" t="s">
        <v>92</v>
      </c>
      <c r="D96" s="33">
        <v>44805</v>
      </c>
      <c r="E96" s="43" t="s">
        <v>67</v>
      </c>
      <c r="F96" s="44">
        <f>SUMIFS(HoraCondCarga[Hora],HoraCondCarga[Condição de Carga],PrevisaoGD[[#This Row],[Condição de Carga]],HoraCondCarga[Mês],MONTH(PrevisaoGD[[#This Row],[Mês/Ano]]))</f>
        <v>12</v>
      </c>
      <c r="G96" s="258">
        <f>SUMIFS('Previsão Potência Instalada'!$C$4:$C$87,'Previsão Potência Instalada'!$B$4:$B$87,PrevisaoGD[[#This Row],[Mês/Ano]])*SUMIFS(RelPotInst[PU_PI],RelPotInst[Barra],PrevisaoGD[[#This Row],[Nº Barra]])</f>
        <v>18.403299524054134</v>
      </c>
      <c r="H96" s="136">
        <f>$G96*SUMIFS(FatorHorario[Fator],FatorHorario[Meses],TEXT($D96,"MMM"),FatorHorario[UF],'Curva Tipica'!$E$1,FatorHorario[Hora],$F96)</f>
        <v>10.142778536918849</v>
      </c>
      <c r="I96" s="45">
        <v>0.92</v>
      </c>
    </row>
    <row r="97" spans="1:9" x14ac:dyDescent="0.25">
      <c r="A97" s="32">
        <v>5713</v>
      </c>
      <c r="B97" s="32">
        <v>2</v>
      </c>
      <c r="C97" s="134" t="s">
        <v>92</v>
      </c>
      <c r="D97" s="33">
        <v>44835</v>
      </c>
      <c r="E97" s="43" t="s">
        <v>67</v>
      </c>
      <c r="F97" s="44">
        <f>SUMIFS(HoraCondCarga[Hora],HoraCondCarga[Condição de Carga],PrevisaoGD[[#This Row],[Condição de Carga]],HoraCondCarga[Mês],MONTH(PrevisaoGD[[#This Row],[Mês/Ano]]))</f>
        <v>12</v>
      </c>
      <c r="G97" s="258">
        <f>SUMIFS('Previsão Potência Instalada'!$C$4:$C$87,'Previsão Potência Instalada'!$B$4:$B$87,PrevisaoGD[[#This Row],[Mês/Ano]])*SUMIFS(RelPotInst[PU_PI],RelPotInst[Barra],PrevisaoGD[[#This Row],[Nº Barra]])</f>
        <v>18.964331231009954</v>
      </c>
      <c r="H97" s="136">
        <f>$G97*SUMIFS(FatorHorario[Fator],FatorHorario[Meses],TEXT($D97,"MMM"),FatorHorario[UF],'Curva Tipica'!$E$1,FatorHorario[Hora],$F97)</f>
        <v>10.770091874016456</v>
      </c>
      <c r="I97" s="45">
        <v>0.92</v>
      </c>
    </row>
    <row r="98" spans="1:9" x14ac:dyDescent="0.25">
      <c r="A98" s="32">
        <v>5713</v>
      </c>
      <c r="B98" s="32">
        <v>2</v>
      </c>
      <c r="C98" s="134" t="s">
        <v>92</v>
      </c>
      <c r="D98" s="33">
        <v>44866</v>
      </c>
      <c r="E98" s="43" t="s">
        <v>67</v>
      </c>
      <c r="F98" s="44">
        <f>SUMIFS(HoraCondCarga[Hora],HoraCondCarga[Condição de Carga],PrevisaoGD[[#This Row],[Condição de Carga]],HoraCondCarga[Mês],MONTH(PrevisaoGD[[#This Row],[Mês/Ano]]))</f>
        <v>12</v>
      </c>
      <c r="G98" s="258">
        <f>SUMIFS('Previsão Potência Instalada'!$C$4:$C$87,'Previsão Potência Instalada'!$B$4:$B$87,PrevisaoGD[[#This Row],[Mês/Ano]])*SUMIFS(RelPotInst[PU_PI],RelPotInst[Barra],PrevisaoGD[[#This Row],[Nº Barra]])</f>
        <v>19.525467651249084</v>
      </c>
      <c r="H98" s="136">
        <f>$G98*SUMIFS(FatorHorario[Fator],FatorHorario[Meses],TEXT($D98,"MMM"),FatorHorario[UF],'Curva Tipica'!$E$1,FatorHorario[Hora],$F98)</f>
        <v>11.773978840387397</v>
      </c>
      <c r="I98" s="45">
        <v>0.92</v>
      </c>
    </row>
    <row r="99" spans="1:9" x14ac:dyDescent="0.25">
      <c r="A99" s="32">
        <v>5713</v>
      </c>
      <c r="B99" s="32">
        <v>2</v>
      </c>
      <c r="C99" s="134" t="s">
        <v>92</v>
      </c>
      <c r="D99" s="33">
        <v>44896</v>
      </c>
      <c r="E99" s="43" t="s">
        <v>67</v>
      </c>
      <c r="F99" s="44">
        <f>SUMIFS(HoraCondCarga[Hora],HoraCondCarga[Condição de Carga],PrevisaoGD[[#This Row],[Condição de Carga]],HoraCondCarga[Mês],MONTH(PrevisaoGD[[#This Row],[Mês/Ano]]))</f>
        <v>12</v>
      </c>
      <c r="G99" s="258">
        <f>SUMIFS('Previsão Potência Instalada'!$C$4:$C$87,'Previsão Potência Instalada'!$B$4:$B$87,PrevisaoGD[[#This Row],[Mês/Ano]])*SUMIFS(RelPotInst[PU_PI],RelPotInst[Barra],PrevisaoGD[[#This Row],[Nº Barra]])</f>
        <v>20.113261445253976</v>
      </c>
      <c r="H99" s="136">
        <f>$G99*SUMIFS(FatorHorario[Fator],FatorHorario[Meses],TEXT($D99,"MMM"),FatorHorario[UF],'Curva Tipica'!$E$1,FatorHorario[Hora],$F99)</f>
        <v>12.032851120229799</v>
      </c>
      <c r="I99" s="45">
        <v>0.92</v>
      </c>
    </row>
    <row r="100" spans="1:9" x14ac:dyDescent="0.25">
      <c r="A100" s="32">
        <v>5713</v>
      </c>
      <c r="B100" s="32">
        <v>2</v>
      </c>
      <c r="C100" s="134" t="s">
        <v>92</v>
      </c>
      <c r="D100" s="33">
        <v>44927</v>
      </c>
      <c r="E100" s="43" t="s">
        <v>67</v>
      </c>
      <c r="F100" s="44">
        <f>SUMIFS(HoraCondCarga[Hora],HoraCondCarga[Condição de Carga],PrevisaoGD[[#This Row],[Condição de Carga]],HoraCondCarga[Mês],MONTH(PrevisaoGD[[#This Row],[Mês/Ano]]))</f>
        <v>12</v>
      </c>
      <c r="G100" s="258">
        <f>SUMIFS('Previsão Potência Instalada'!$C$4:$C$87,'Previsão Potência Instalada'!$B$4:$B$87,PrevisaoGD[[#This Row],[Mês/Ano]])*SUMIFS(RelPotInst[PU_PI],RelPotInst[Barra],PrevisaoGD[[#This Row],[Nº Barra]])</f>
        <v>20.314772232313093</v>
      </c>
      <c r="H100" s="136">
        <f>$G100*SUMIFS(FatorHorario[Fator],FatorHorario[Meses],TEXT($D100,"MMM"),FatorHorario[UF],'Curva Tipica'!$E$1,FatorHorario[Hora],$F100)</f>
        <v>12.03130428555497</v>
      </c>
      <c r="I100" s="45">
        <v>0.92</v>
      </c>
    </row>
    <row r="101" spans="1:9" x14ac:dyDescent="0.25">
      <c r="A101" s="32">
        <v>5713</v>
      </c>
      <c r="B101" s="32">
        <v>2</v>
      </c>
      <c r="C101" s="134" t="s">
        <v>92</v>
      </c>
      <c r="D101" s="33">
        <v>44958</v>
      </c>
      <c r="E101" s="43" t="s">
        <v>67</v>
      </c>
      <c r="F101" s="44">
        <f>SUMIFS(HoraCondCarga[Hora],HoraCondCarga[Condição de Carga],PrevisaoGD[[#This Row],[Condição de Carga]],HoraCondCarga[Mês],MONTH(PrevisaoGD[[#This Row],[Mês/Ano]]))</f>
        <v>12</v>
      </c>
      <c r="G101" s="258">
        <f>SUMIFS('Previsão Potência Instalada'!$C$4:$C$87,'Previsão Potência Instalada'!$B$4:$B$87,PrevisaoGD[[#This Row],[Mês/Ano]])*SUMIFS(RelPotInst[PU_PI],RelPotInst[Barra],PrevisaoGD[[#This Row],[Nº Barra]])</f>
        <v>20.511891766691637</v>
      </c>
      <c r="H101" s="136">
        <f>$G101*SUMIFS(FatorHorario[Fator],FatorHorario[Meses],TEXT($D101,"MMM"),FatorHorario[UF],'Curva Tipica'!$E$1,FatorHorario[Hora],$F101)</f>
        <v>12.222007043256793</v>
      </c>
      <c r="I101" s="45">
        <v>0.92</v>
      </c>
    </row>
    <row r="102" spans="1:9" x14ac:dyDescent="0.25">
      <c r="A102" s="32">
        <v>5713</v>
      </c>
      <c r="B102" s="32">
        <v>2</v>
      </c>
      <c r="C102" s="134" t="s">
        <v>92</v>
      </c>
      <c r="D102" s="33">
        <v>44986</v>
      </c>
      <c r="E102" s="43" t="s">
        <v>67</v>
      </c>
      <c r="F102" s="44">
        <f>SUMIFS(HoraCondCarga[Hora],HoraCondCarga[Condição de Carga],PrevisaoGD[[#This Row],[Condição de Carga]],HoraCondCarga[Mês],MONTH(PrevisaoGD[[#This Row],[Mês/Ano]]))</f>
        <v>12</v>
      </c>
      <c r="G102" s="258">
        <f>SUMIFS('Previsão Potência Instalada'!$C$4:$C$87,'Previsão Potência Instalada'!$B$4:$B$87,PrevisaoGD[[#This Row],[Mês/Ano]])*SUMIFS(RelPotInst[PU_PI],RelPotInst[Barra],PrevisaoGD[[#This Row],[Nº Barra]])</f>
        <v>20.710783848367324</v>
      </c>
      <c r="H102" s="136">
        <f>$G102*SUMIFS(FatorHorario[Fator],FatorHorario[Meses],TEXT($D102,"MMM"),FatorHorario[UF],'Curva Tipica'!$E$1,FatorHorario[Hora],$F102)</f>
        <v>12.57387738771385</v>
      </c>
      <c r="I102" s="45">
        <v>0.92</v>
      </c>
    </row>
    <row r="103" spans="1:9" x14ac:dyDescent="0.25">
      <c r="A103" s="32">
        <v>5713</v>
      </c>
      <c r="B103" s="32">
        <v>2</v>
      </c>
      <c r="C103" s="134" t="s">
        <v>92</v>
      </c>
      <c r="D103" s="33">
        <v>45017</v>
      </c>
      <c r="E103" s="43" t="s">
        <v>67</v>
      </c>
      <c r="F103" s="44">
        <f>SUMIFS(HoraCondCarga[Hora],HoraCondCarga[Condição de Carga],PrevisaoGD[[#This Row],[Condição de Carga]],HoraCondCarga[Mês],MONTH(PrevisaoGD[[#This Row],[Mês/Ano]]))</f>
        <v>12</v>
      </c>
      <c r="G103" s="258">
        <f>SUMIFS('Previsão Potência Instalada'!$C$4:$C$87,'Previsão Potência Instalada'!$B$4:$B$87,PrevisaoGD[[#This Row],[Mês/Ano]])*SUMIFS(RelPotInst[PU_PI],RelPotInst[Barra],PrevisaoGD[[#This Row],[Nº Barra]])</f>
        <v>20.911204769214702</v>
      </c>
      <c r="H103" s="136">
        <f>$G103*SUMIFS(FatorHorario[Fator],FatorHorario[Meses],TEXT($D103,"MMM"),FatorHorario[UF],'Curva Tipica'!$E$1,FatorHorario[Hora],$F103)</f>
        <v>11.373504551886898</v>
      </c>
      <c r="I103" s="45">
        <v>0.92</v>
      </c>
    </row>
    <row r="104" spans="1:9" x14ac:dyDescent="0.25">
      <c r="A104" s="32">
        <v>5713</v>
      </c>
      <c r="B104" s="32">
        <v>2</v>
      </c>
      <c r="C104" s="134" t="s">
        <v>92</v>
      </c>
      <c r="D104" s="33">
        <v>45047</v>
      </c>
      <c r="E104" s="43" t="s">
        <v>67</v>
      </c>
      <c r="F104" s="44">
        <f>SUMIFS(HoraCondCarga[Hora],HoraCondCarga[Condição de Carga],PrevisaoGD[[#This Row],[Condição de Carga]],HoraCondCarga[Mês],MONTH(PrevisaoGD[[#This Row],[Mês/Ano]]))</f>
        <v>12</v>
      </c>
      <c r="G104" s="258">
        <f>SUMIFS('Previsão Potência Instalada'!$C$4:$C$87,'Previsão Potência Instalada'!$B$4:$B$87,PrevisaoGD[[#This Row],[Mês/Ano]])*SUMIFS(RelPotInst[PU_PI],RelPotInst[Barra],PrevisaoGD[[#This Row],[Nº Barra]])</f>
        <v>21.128161383011392</v>
      </c>
      <c r="H104" s="136">
        <f>$G104*SUMIFS(FatorHorario[Fator],FatorHorario[Meses],TEXT($D104,"MMM"),FatorHorario[UF],'Curva Tipica'!$E$1,FatorHorario[Hora],$F104)</f>
        <v>9.9770065499268181</v>
      </c>
      <c r="I104" s="45">
        <v>0.92</v>
      </c>
    </row>
    <row r="105" spans="1:9" x14ac:dyDescent="0.25">
      <c r="A105" s="32">
        <v>5713</v>
      </c>
      <c r="B105" s="32">
        <v>2</v>
      </c>
      <c r="C105" s="134" t="s">
        <v>92</v>
      </c>
      <c r="D105" s="33">
        <v>45078</v>
      </c>
      <c r="E105" s="43" t="s">
        <v>67</v>
      </c>
      <c r="F105" s="44">
        <f>SUMIFS(HoraCondCarga[Hora],HoraCondCarga[Condição de Carga],PrevisaoGD[[#This Row],[Condição de Carga]],HoraCondCarga[Mês],MONTH(PrevisaoGD[[#This Row],[Mês/Ano]]))</f>
        <v>12</v>
      </c>
      <c r="G105" s="258">
        <f>SUMIFS('Previsão Potência Instalada'!$C$4:$C$87,'Previsão Potência Instalada'!$B$4:$B$87,PrevisaoGD[[#This Row],[Mês/Ano]])*SUMIFS(RelPotInst[PU_PI],RelPotInst[Barra],PrevisaoGD[[#This Row],[Nº Barra]])</f>
        <v>21.340584439619853</v>
      </c>
      <c r="H105" s="136">
        <f>$G105*SUMIFS(FatorHorario[Fator],FatorHorario[Meses],TEXT($D105,"MMM"),FatorHorario[UF],'Curva Tipica'!$E$1,FatorHorario[Hora],$F105)</f>
        <v>9.5303656054865584</v>
      </c>
      <c r="I105" s="45">
        <v>0.92</v>
      </c>
    </row>
    <row r="106" spans="1:9" x14ac:dyDescent="0.25">
      <c r="A106" s="32">
        <v>5713</v>
      </c>
      <c r="B106" s="32">
        <v>2</v>
      </c>
      <c r="C106" s="134" t="s">
        <v>92</v>
      </c>
      <c r="D106" s="33">
        <v>45108</v>
      </c>
      <c r="E106" s="43" t="s">
        <v>67</v>
      </c>
      <c r="F106" s="44">
        <f>SUMIFS(HoraCondCarga[Hora],HoraCondCarga[Condição de Carga],PrevisaoGD[[#This Row],[Condição de Carga]],HoraCondCarga[Mês],MONTH(PrevisaoGD[[#This Row],[Mês/Ano]]))</f>
        <v>12</v>
      </c>
      <c r="G106" s="258">
        <f>SUMIFS('Previsão Potência Instalada'!$C$4:$C$87,'Previsão Potência Instalada'!$B$4:$B$87,PrevisaoGD[[#This Row],[Mês/Ano]])*SUMIFS(RelPotInst[PU_PI],RelPotInst[Barra],PrevisaoGD[[#This Row],[Nº Barra]])</f>
        <v>21.542448910087131</v>
      </c>
      <c r="H106" s="136">
        <f>$G106*SUMIFS(FatorHorario[Fator],FatorHorario[Meses],TEXT($D106,"MMM"),FatorHorario[UF],'Curva Tipica'!$E$1,FatorHorario[Hora],$F106)</f>
        <v>9.7032875488426189</v>
      </c>
      <c r="I106" s="45">
        <v>0.92</v>
      </c>
    </row>
    <row r="107" spans="1:9" x14ac:dyDescent="0.25">
      <c r="A107" s="32">
        <v>5713</v>
      </c>
      <c r="B107" s="32">
        <v>2</v>
      </c>
      <c r="C107" s="134" t="s">
        <v>92</v>
      </c>
      <c r="D107" s="33">
        <v>45139</v>
      </c>
      <c r="E107" s="43" t="s">
        <v>67</v>
      </c>
      <c r="F107" s="44">
        <f>SUMIFS(HoraCondCarga[Hora],HoraCondCarga[Condição de Carga],PrevisaoGD[[#This Row],[Condição de Carga]],HoraCondCarga[Mês],MONTH(PrevisaoGD[[#This Row],[Mês/Ano]]))</f>
        <v>12</v>
      </c>
      <c r="G107" s="258">
        <f>SUMIFS('Previsão Potência Instalada'!$C$4:$C$87,'Previsão Potência Instalada'!$B$4:$B$87,PrevisaoGD[[#This Row],[Mês/Ano]])*SUMIFS(RelPotInst[PU_PI],RelPotInst[Barra],PrevisaoGD[[#This Row],[Nº Barra]])</f>
        <v>21.739154918147932</v>
      </c>
      <c r="H107" s="136">
        <f>$G107*SUMIFS(FatorHorario[Fator],FatorHorario[Meses],TEXT($D107,"MMM"),FatorHorario[UF],'Curva Tipica'!$E$1,FatorHorario[Hora],$F107)</f>
        <v>10.716152832673703</v>
      </c>
      <c r="I107" s="45">
        <v>0.92</v>
      </c>
    </row>
    <row r="108" spans="1:9" x14ac:dyDescent="0.25">
      <c r="A108" s="32">
        <v>5713</v>
      </c>
      <c r="B108" s="32">
        <v>2</v>
      </c>
      <c r="C108" s="134" t="s">
        <v>92</v>
      </c>
      <c r="D108" s="33">
        <v>45170</v>
      </c>
      <c r="E108" s="43" t="s">
        <v>67</v>
      </c>
      <c r="F108" s="44">
        <f>SUMIFS(HoraCondCarga[Hora],HoraCondCarga[Condição de Carga],PrevisaoGD[[#This Row],[Condição de Carga]],HoraCondCarga[Mês],MONTH(PrevisaoGD[[#This Row],[Mês/Ano]]))</f>
        <v>12</v>
      </c>
      <c r="G108" s="258">
        <f>SUMIFS('Previsão Potência Instalada'!$C$4:$C$87,'Previsão Potência Instalada'!$B$4:$B$87,PrevisaoGD[[#This Row],[Mês/Ano]])*SUMIFS(RelPotInst[PU_PI],RelPotInst[Barra],PrevisaoGD[[#This Row],[Nº Barra]])</f>
        <v>21.934963578161234</v>
      </c>
      <c r="H108" s="136">
        <f>$G108*SUMIFS(FatorHorario[Fator],FatorHorario[Meses],TEXT($D108,"MMM"),FatorHorario[UF],'Curva Tipica'!$E$1,FatorHorario[Hora],$F108)</f>
        <v>12.089216800382713</v>
      </c>
      <c r="I108" s="45">
        <v>0.92</v>
      </c>
    </row>
    <row r="109" spans="1:9" x14ac:dyDescent="0.25">
      <c r="A109" s="32">
        <v>5713</v>
      </c>
      <c r="B109" s="32">
        <v>2</v>
      </c>
      <c r="C109" s="134" t="s">
        <v>92</v>
      </c>
      <c r="D109" s="33">
        <v>45200</v>
      </c>
      <c r="E109" s="43" t="s">
        <v>67</v>
      </c>
      <c r="F109" s="44">
        <f>SUMIFS(HoraCondCarga[Hora],HoraCondCarga[Condição de Carga],PrevisaoGD[[#This Row],[Condição de Carga]],HoraCondCarga[Mês],MONTH(PrevisaoGD[[#This Row],[Mês/Ano]]))</f>
        <v>12</v>
      </c>
      <c r="G109" s="258">
        <f>SUMIFS('Previsão Potência Instalada'!$C$4:$C$87,'Previsão Potência Instalada'!$B$4:$B$87,PrevisaoGD[[#This Row],[Mês/Ano]])*SUMIFS(RelPotInst[PU_PI],RelPotInst[Barra],PrevisaoGD[[#This Row],[Nº Barra]])</f>
        <v>22.121145831339504</v>
      </c>
      <c r="H109" s="136">
        <f>$G109*SUMIFS(FatorHorario[Fator],FatorHorario[Meses],TEXT($D109,"MMM"),FatorHorario[UF],'Curva Tipica'!$E$1,FatorHorario[Hora],$F109)</f>
        <v>12.562888195733896</v>
      </c>
      <c r="I109" s="45">
        <v>0.92</v>
      </c>
    </row>
    <row r="110" spans="1:9" x14ac:dyDescent="0.25">
      <c r="A110" s="32">
        <v>5713</v>
      </c>
      <c r="B110" s="32">
        <v>2</v>
      </c>
      <c r="C110" s="134" t="s">
        <v>92</v>
      </c>
      <c r="D110" s="33">
        <v>45231</v>
      </c>
      <c r="E110" s="43" t="s">
        <v>67</v>
      </c>
      <c r="F110" s="44">
        <f>SUMIFS(HoraCondCarga[Hora],HoraCondCarga[Condição de Carga],PrevisaoGD[[#This Row],[Condição de Carga]],HoraCondCarga[Mês],MONTH(PrevisaoGD[[#This Row],[Mês/Ano]]))</f>
        <v>12</v>
      </c>
      <c r="G110" s="258">
        <f>SUMIFS('Previsão Potência Instalada'!$C$4:$C$87,'Previsão Potência Instalada'!$B$4:$B$87,PrevisaoGD[[#This Row],[Mês/Ano]])*SUMIFS(RelPotInst[PU_PI],RelPotInst[Barra],PrevisaoGD[[#This Row],[Nº Barra]])</f>
        <v>22.307362834345248</v>
      </c>
      <c r="H110" s="136">
        <f>$G110*SUMIFS(FatorHorario[Fator],FatorHorario[Meses],TEXT($D110,"MMM"),FatorHorario[UF],'Curva Tipica'!$E$1,FatorHorario[Hora],$F110)</f>
        <v>13.451478995926797</v>
      </c>
      <c r="I110" s="45">
        <v>0.92</v>
      </c>
    </row>
    <row r="111" spans="1:9" x14ac:dyDescent="0.25">
      <c r="A111" s="32">
        <v>5713</v>
      </c>
      <c r="B111" s="32">
        <v>2</v>
      </c>
      <c r="C111" s="134" t="s">
        <v>92</v>
      </c>
      <c r="D111" s="33">
        <v>45261</v>
      </c>
      <c r="E111" s="43" t="s">
        <v>67</v>
      </c>
      <c r="F111" s="44">
        <f>SUMIFS(HoraCondCarga[Hora],HoraCondCarga[Condição de Carga],PrevisaoGD[[#This Row],[Condição de Carga]],HoraCondCarga[Mês],MONTH(PrevisaoGD[[#This Row],[Mês/Ano]]))</f>
        <v>12</v>
      </c>
      <c r="G111" s="258">
        <f>SUMIFS('Previsão Potência Instalada'!$C$4:$C$87,'Previsão Potência Instalada'!$B$4:$B$87,PrevisaoGD[[#This Row],[Mês/Ano]])*SUMIFS(RelPotInst[PU_PI],RelPotInst[Barra],PrevisaoGD[[#This Row],[Nº Barra]])</f>
        <v>22.502426271251238</v>
      </c>
      <c r="H111" s="136">
        <f>$G111*SUMIFS(FatorHorario[Fator],FatorHorario[Meses],TEXT($D111,"MMM"),FatorHorario[UF],'Curva Tipica'!$E$1,FatorHorario[Hora],$F111)</f>
        <v>13.462179960366685</v>
      </c>
      <c r="I111" s="45">
        <v>0.92</v>
      </c>
    </row>
    <row r="112" spans="1:9" x14ac:dyDescent="0.25">
      <c r="A112" s="32">
        <v>5713</v>
      </c>
      <c r="B112" s="32">
        <v>2</v>
      </c>
      <c r="C112" s="134" t="s">
        <v>92</v>
      </c>
      <c r="D112" s="33">
        <v>45292</v>
      </c>
      <c r="E112" s="43" t="s">
        <v>67</v>
      </c>
      <c r="F112" s="44">
        <f>SUMIFS(HoraCondCarga[Hora],HoraCondCarga[Condição de Carga],PrevisaoGD[[#This Row],[Condição de Carga]],HoraCondCarga[Mês],MONTH(PrevisaoGD[[#This Row],[Mês/Ano]]))</f>
        <v>12</v>
      </c>
      <c r="G112" s="258">
        <f>SUMIFS('Previsão Potência Instalada'!$C$4:$C$87,'Previsão Potência Instalada'!$B$4:$B$87,PrevisaoGD[[#This Row],[Mês/Ano]])*SUMIFS(RelPotInst[PU_PI],RelPotInst[Barra],PrevisaoGD[[#This Row],[Nº Barra]])</f>
        <v>22.902523385125793</v>
      </c>
      <c r="H112" s="136">
        <f>$G112*SUMIFS(FatorHorario[Fator],FatorHorario[Meses],TEXT($D112,"MMM"),FatorHorario[UF],'Curva Tipica'!$E$1,FatorHorario[Hora],$F112)</f>
        <v>13.563884674778476</v>
      </c>
      <c r="I112" s="45">
        <v>0.92</v>
      </c>
    </row>
    <row r="113" spans="1:9" x14ac:dyDescent="0.25">
      <c r="A113" s="32">
        <v>5713</v>
      </c>
      <c r="B113" s="32">
        <v>2</v>
      </c>
      <c r="C113" s="134" t="s">
        <v>92</v>
      </c>
      <c r="D113" s="33">
        <v>45323</v>
      </c>
      <c r="E113" s="43" t="s">
        <v>67</v>
      </c>
      <c r="F113" s="44">
        <f>SUMIFS(HoraCondCarga[Hora],HoraCondCarga[Condição de Carga],PrevisaoGD[[#This Row],[Condição de Carga]],HoraCondCarga[Mês],MONTH(PrevisaoGD[[#This Row],[Mês/Ano]]))</f>
        <v>12</v>
      </c>
      <c r="G113" s="258">
        <f>SUMIFS('Previsão Potência Instalada'!$C$4:$C$87,'Previsão Potência Instalada'!$B$4:$B$87,PrevisaoGD[[#This Row],[Mês/Ano]])*SUMIFS(RelPotInst[PU_PI],RelPotInst[Barra],PrevisaoGD[[#This Row],[Nº Barra]])</f>
        <v>23.293901722455271</v>
      </c>
      <c r="H113" s="136">
        <f>$G113*SUMIFS(FatorHorario[Fator],FatorHorario[Meses],TEXT($D113,"MMM"),FatorHorario[UF],'Curva Tipica'!$E$1,FatorHorario[Hora],$F113)</f>
        <v>13.879667178192159</v>
      </c>
      <c r="I113" s="45">
        <v>0.92</v>
      </c>
    </row>
    <row r="114" spans="1:9" x14ac:dyDescent="0.25">
      <c r="A114" s="32">
        <v>5713</v>
      </c>
      <c r="B114" s="32">
        <v>2</v>
      </c>
      <c r="C114" s="134" t="s">
        <v>92</v>
      </c>
      <c r="D114" s="33">
        <v>45352</v>
      </c>
      <c r="E114" s="43" t="s">
        <v>67</v>
      </c>
      <c r="F114" s="44">
        <f>SUMIFS(HoraCondCarga[Hora],HoraCondCarga[Condição de Carga],PrevisaoGD[[#This Row],[Condição de Carga]],HoraCondCarga[Mês],MONTH(PrevisaoGD[[#This Row],[Mês/Ano]]))</f>
        <v>12</v>
      </c>
      <c r="G114" s="258">
        <f>SUMIFS('Previsão Potência Instalada'!$C$4:$C$87,'Previsão Potência Instalada'!$B$4:$B$87,PrevisaoGD[[#This Row],[Mês/Ano]])*SUMIFS(RelPotInst[PU_PI],RelPotInst[Barra],PrevisaoGD[[#This Row],[Nº Barra]])</f>
        <v>23.688799429978982</v>
      </c>
      <c r="H114" s="136">
        <f>$G114*SUMIFS(FatorHorario[Fator],FatorHorario[Meses],TEXT($D114,"MMM"),FatorHorario[UF],'Curva Tipica'!$E$1,FatorHorario[Hora],$F114)</f>
        <v>14.381882485736163</v>
      </c>
      <c r="I114" s="45">
        <v>0.92</v>
      </c>
    </row>
    <row r="115" spans="1:9" x14ac:dyDescent="0.25">
      <c r="A115" s="32">
        <v>5713</v>
      </c>
      <c r="B115" s="32">
        <v>2</v>
      </c>
      <c r="C115" s="134" t="s">
        <v>92</v>
      </c>
      <c r="D115" s="33">
        <v>45383</v>
      </c>
      <c r="E115" s="43" t="s">
        <v>67</v>
      </c>
      <c r="F115" s="44">
        <f>SUMIFS(HoraCondCarga[Hora],HoraCondCarga[Condição de Carga],PrevisaoGD[[#This Row],[Condição de Carga]],HoraCondCarga[Mês],MONTH(PrevisaoGD[[#This Row],[Mês/Ano]]))</f>
        <v>12</v>
      </c>
      <c r="G115" s="258">
        <f>SUMIFS('Previsão Potência Instalada'!$C$4:$C$87,'Previsão Potência Instalada'!$B$4:$B$87,PrevisaoGD[[#This Row],[Mês/Ano]])*SUMIFS(RelPotInst[PU_PI],RelPotInst[Barra],PrevisaoGD[[#This Row],[Nº Barra]])</f>
        <v>24.086732628302475</v>
      </c>
      <c r="H115" s="136">
        <f>$G115*SUMIFS(FatorHorario[Fator],FatorHorario[Meses],TEXT($D115,"MMM"),FatorHorario[UF],'Curva Tipica'!$E$1,FatorHorario[Hora],$F115)</f>
        <v>13.100659010875765</v>
      </c>
      <c r="I115" s="45">
        <v>0.92</v>
      </c>
    </row>
    <row r="116" spans="1:9" x14ac:dyDescent="0.25">
      <c r="A116" s="32">
        <v>5713</v>
      </c>
      <c r="B116" s="32">
        <v>2</v>
      </c>
      <c r="C116" s="134" t="s">
        <v>92</v>
      </c>
      <c r="D116" s="33">
        <v>45413</v>
      </c>
      <c r="E116" s="43" t="s">
        <v>67</v>
      </c>
      <c r="F116" s="44">
        <f>SUMIFS(HoraCondCarga[Hora],HoraCondCarga[Condição de Carga],PrevisaoGD[[#This Row],[Condição de Carga]],HoraCondCarga[Mês],MONTH(PrevisaoGD[[#This Row],[Mês/Ano]]))</f>
        <v>12</v>
      </c>
      <c r="G116" s="258">
        <f>SUMIFS('Previsão Potência Instalada'!$C$4:$C$87,'Previsão Potência Instalada'!$B$4:$B$87,PrevisaoGD[[#This Row],[Mês/Ano]])*SUMIFS(RelPotInst[PU_PI],RelPotInst[Barra],PrevisaoGD[[#This Row],[Nº Barra]])</f>
        <v>24.517497235412993</v>
      </c>
      <c r="H116" s="136">
        <f>$G116*SUMIFS(FatorHorario[Fator],FatorHorario[Meses],TEXT($D116,"MMM"),FatorHorario[UF],'Curva Tipica'!$E$1,FatorHorario[Hora],$F116)</f>
        <v>11.577497259284174</v>
      </c>
      <c r="I116" s="45">
        <v>0.92</v>
      </c>
    </row>
    <row r="117" spans="1:9" x14ac:dyDescent="0.25">
      <c r="A117" s="32">
        <v>5713</v>
      </c>
      <c r="B117" s="32">
        <v>2</v>
      </c>
      <c r="C117" s="134" t="s">
        <v>92</v>
      </c>
      <c r="D117" s="33">
        <v>45444</v>
      </c>
      <c r="E117" s="43" t="s">
        <v>67</v>
      </c>
      <c r="F117" s="44">
        <f>SUMIFS(HoraCondCarga[Hora],HoraCondCarga[Condição de Carga],PrevisaoGD[[#This Row],[Condição de Carga]],HoraCondCarga[Mês],MONTH(PrevisaoGD[[#This Row],[Mês/Ano]]))</f>
        <v>12</v>
      </c>
      <c r="G117" s="258">
        <f>SUMIFS('Previsão Potência Instalada'!$C$4:$C$87,'Previsão Potência Instalada'!$B$4:$B$87,PrevisaoGD[[#This Row],[Mês/Ano]])*SUMIFS(RelPotInst[PU_PI],RelPotInst[Barra],PrevisaoGD[[#This Row],[Nº Barra]])</f>
        <v>24.939260522181975</v>
      </c>
      <c r="H117" s="136">
        <f>$G117*SUMIFS(FatorHorario[Fator],FatorHorario[Meses],TEXT($D117,"MMM"),FatorHorario[UF],'Curva Tipica'!$E$1,FatorHorario[Hora],$F117)</f>
        <v>11.137477109839907</v>
      </c>
      <c r="I117" s="45">
        <v>0.92</v>
      </c>
    </row>
    <row r="118" spans="1:9" x14ac:dyDescent="0.25">
      <c r="A118" s="32">
        <v>5713</v>
      </c>
      <c r="B118" s="32">
        <v>2</v>
      </c>
      <c r="C118" s="134" t="s">
        <v>92</v>
      </c>
      <c r="D118" s="33">
        <v>45474</v>
      </c>
      <c r="E118" s="43" t="s">
        <v>67</v>
      </c>
      <c r="F118" s="44">
        <f>SUMIFS(HoraCondCarga[Hora],HoraCondCarga[Condição de Carga],PrevisaoGD[[#This Row],[Condição de Carga]],HoraCondCarga[Mês],MONTH(PrevisaoGD[[#This Row],[Mês/Ano]]))</f>
        <v>12</v>
      </c>
      <c r="G118" s="258">
        <f>SUMIFS('Previsão Potência Instalada'!$C$4:$C$87,'Previsão Potência Instalada'!$B$4:$B$87,PrevisaoGD[[#This Row],[Mês/Ano]])*SUMIFS(RelPotInst[PU_PI],RelPotInst[Barra],PrevisaoGD[[#This Row],[Nº Barra]])</f>
        <v>25.340059869981054</v>
      </c>
      <c r="H118" s="136">
        <f>$G118*SUMIFS(FatorHorario[Fator],FatorHorario[Meses],TEXT($D118,"MMM"),FatorHorario[UF],'Curva Tipica'!$E$1,FatorHorario[Hora],$F118)</f>
        <v>11.413831753741833</v>
      </c>
      <c r="I118" s="45">
        <v>0.92</v>
      </c>
    </row>
    <row r="119" spans="1:9" x14ac:dyDescent="0.25">
      <c r="A119" s="32">
        <v>5713</v>
      </c>
      <c r="B119" s="32">
        <v>2</v>
      </c>
      <c r="C119" s="134" t="s">
        <v>92</v>
      </c>
      <c r="D119" s="33">
        <v>45505</v>
      </c>
      <c r="E119" s="43" t="s">
        <v>67</v>
      </c>
      <c r="F119" s="44">
        <f>SUMIFS(HoraCondCarga[Hora],HoraCondCarga[Condição de Carga],PrevisaoGD[[#This Row],[Condição de Carga]],HoraCondCarga[Mês],MONTH(PrevisaoGD[[#This Row],[Mês/Ano]]))</f>
        <v>12</v>
      </c>
      <c r="G119" s="258">
        <f>SUMIFS('Previsão Potência Instalada'!$C$4:$C$87,'Previsão Potência Instalada'!$B$4:$B$87,PrevisaoGD[[#This Row],[Mês/Ano]])*SUMIFS(RelPotInst[PU_PI],RelPotInst[Barra],PrevisaoGD[[#This Row],[Nº Barra]])</f>
        <v>25.730617156047451</v>
      </c>
      <c r="H119" s="136">
        <f>$G119*SUMIFS(FatorHorario[Fator],FatorHorario[Meses],TEXT($D119,"MMM"),FatorHorario[UF],'Curva Tipica'!$E$1,FatorHorario[Hora],$F119)</f>
        <v>12.683714107627859</v>
      </c>
      <c r="I119" s="45">
        <v>0.92</v>
      </c>
    </row>
    <row r="120" spans="1:9" x14ac:dyDescent="0.25">
      <c r="A120" s="32">
        <v>5713</v>
      </c>
      <c r="B120" s="32">
        <v>2</v>
      </c>
      <c r="C120" s="134" t="s">
        <v>92</v>
      </c>
      <c r="D120" s="33">
        <v>45536</v>
      </c>
      <c r="E120" s="43" t="s">
        <v>67</v>
      </c>
      <c r="F120" s="44">
        <f>SUMIFS(HoraCondCarga[Hora],HoraCondCarga[Condição de Carga],PrevisaoGD[[#This Row],[Condição de Carga]],HoraCondCarga[Mês],MONTH(PrevisaoGD[[#This Row],[Mês/Ano]]))</f>
        <v>12</v>
      </c>
      <c r="G120" s="258">
        <f>SUMIFS('Previsão Potência Instalada'!$C$4:$C$87,'Previsão Potência Instalada'!$B$4:$B$87,PrevisaoGD[[#This Row],[Mês/Ano]])*SUMIFS(RelPotInst[PU_PI],RelPotInst[Barra],PrevisaoGD[[#This Row],[Nº Barra]])</f>
        <v>26.119392768938006</v>
      </c>
      <c r="H120" s="136">
        <f>$G120*SUMIFS(FatorHorario[Fator],FatorHorario[Meses],TEXT($D120,"MMM"),FatorHorario[UF],'Curva Tipica'!$E$1,FatorHorario[Hora],$F120)</f>
        <v>14.39541947507122</v>
      </c>
      <c r="I120" s="45">
        <v>0.92</v>
      </c>
    </row>
    <row r="121" spans="1:9" x14ac:dyDescent="0.25">
      <c r="A121" s="32">
        <v>5713</v>
      </c>
      <c r="B121" s="32">
        <v>2</v>
      </c>
      <c r="C121" s="134" t="s">
        <v>92</v>
      </c>
      <c r="D121" s="33">
        <v>45566</v>
      </c>
      <c r="E121" s="43" t="s">
        <v>67</v>
      </c>
      <c r="F121" s="44">
        <f>SUMIFS(HoraCondCarga[Hora],HoraCondCarga[Condição de Carga],PrevisaoGD[[#This Row],[Condição de Carga]],HoraCondCarga[Mês],MONTH(PrevisaoGD[[#This Row],[Mês/Ano]]))</f>
        <v>12</v>
      </c>
      <c r="G121" s="258">
        <f>SUMIFS('Previsão Potência Instalada'!$C$4:$C$87,'Previsão Potência Instalada'!$B$4:$B$87,PrevisaoGD[[#This Row],[Mês/Ano]])*SUMIFS(RelPotInst[PU_PI],RelPotInst[Barra],PrevisaoGD[[#This Row],[Nº Barra]])</f>
        <v>26.489055273057129</v>
      </c>
      <c r="H121" s="136">
        <f>$G121*SUMIFS(FatorHorario[Fator],FatorHorario[Meses],TEXT($D121,"MMM"),FatorHorario[UF],'Curva Tipica'!$E$1,FatorHorario[Hora],$F121)</f>
        <v>15.043481126306617</v>
      </c>
      <c r="I121" s="45">
        <v>0.92</v>
      </c>
    </row>
    <row r="122" spans="1:9" x14ac:dyDescent="0.25">
      <c r="A122" s="32">
        <v>5713</v>
      </c>
      <c r="B122" s="32">
        <v>2</v>
      </c>
      <c r="C122" s="134" t="s">
        <v>92</v>
      </c>
      <c r="D122" s="33">
        <v>45597</v>
      </c>
      <c r="E122" s="43" t="s">
        <v>67</v>
      </c>
      <c r="F122" s="44">
        <f>SUMIFS(HoraCondCarga[Hora],HoraCondCarga[Condição de Carga],PrevisaoGD[[#This Row],[Condição de Carga]],HoraCondCarga[Mês],MONTH(PrevisaoGD[[#This Row],[Mês/Ano]]))</f>
        <v>12</v>
      </c>
      <c r="G122" s="258">
        <f>SUMIFS('Previsão Potência Instalada'!$C$4:$C$87,'Previsão Potência Instalada'!$B$4:$B$87,PrevisaoGD[[#This Row],[Mês/Ano]])*SUMIFS(RelPotInst[PU_PI],RelPotInst[Barra],PrevisaoGD[[#This Row],[Nº Barra]])</f>
        <v>26.8587867725183</v>
      </c>
      <c r="H122" s="136">
        <f>$G122*SUMIFS(FatorHorario[Fator],FatorHorario[Meses],TEXT($D122,"MMM"),FatorHorario[UF],'Curva Tipica'!$E$1,FatorHorario[Hora],$F122)</f>
        <v>16.196016033340804</v>
      </c>
      <c r="I122" s="45">
        <v>0.92</v>
      </c>
    </row>
    <row r="123" spans="1:9" x14ac:dyDescent="0.25">
      <c r="A123" s="32">
        <v>5713</v>
      </c>
      <c r="B123" s="32">
        <v>2</v>
      </c>
      <c r="C123" s="134" t="s">
        <v>92</v>
      </c>
      <c r="D123" s="33">
        <v>45627</v>
      </c>
      <c r="E123" s="43" t="s">
        <v>67</v>
      </c>
      <c r="F123" s="44">
        <f>SUMIFS(HoraCondCarga[Hora],HoraCondCarga[Condição de Carga],PrevisaoGD[[#This Row],[Condição de Carga]],HoraCondCarga[Mês],MONTH(PrevisaoGD[[#This Row],[Mês/Ano]]))</f>
        <v>12</v>
      </c>
      <c r="G123" s="258">
        <f>SUMIFS('Previsão Potência Instalada'!$C$4:$C$87,'Previsão Potência Instalada'!$B$4:$B$87,PrevisaoGD[[#This Row],[Mês/Ano]])*SUMIFS(RelPotInst[PU_PI],RelPotInst[Barra],PrevisaoGD[[#This Row],[Nº Barra]])</f>
        <v>27.246082754373813</v>
      </c>
      <c r="H123" s="136">
        <f>$G123*SUMIFS(FatorHorario[Fator],FatorHorario[Meses],TEXT($D123,"MMM"),FatorHorario[UF],'Curva Tipica'!$E$1,FatorHorario[Hora],$F123)</f>
        <v>16.30009425797035</v>
      </c>
      <c r="I123" s="45">
        <v>0.92</v>
      </c>
    </row>
    <row r="124" spans="1:9" x14ac:dyDescent="0.25">
      <c r="A124" s="32">
        <v>5713</v>
      </c>
      <c r="B124" s="32">
        <v>2</v>
      </c>
      <c r="C124" s="134" t="s">
        <v>92</v>
      </c>
      <c r="D124" s="33">
        <v>45658</v>
      </c>
      <c r="E124" s="43" t="s">
        <v>67</v>
      </c>
      <c r="F124" s="44">
        <f>SUMIFS(HoraCondCarga[Hora],HoraCondCarga[Condição de Carga],PrevisaoGD[[#This Row],[Condição de Carga]],HoraCondCarga[Mês],MONTH(PrevisaoGD[[#This Row],[Mês/Ano]]))</f>
        <v>12</v>
      </c>
      <c r="G124" s="258">
        <f>SUMIFS('Previsão Potência Instalada'!$C$4:$C$87,'Previsão Potência Instalada'!$B$4:$B$87,PrevisaoGD[[#This Row],[Mês/Ano]])*SUMIFS(RelPotInst[PU_PI],RelPotInst[Barra],PrevisaoGD[[#This Row],[Nº Barra]])</f>
        <v>27.704265981635984</v>
      </c>
      <c r="H124" s="136">
        <f>$G124*SUMIFS(FatorHorario[Fator],FatorHorario[Meses],TEXT($D124,"MMM"),FatorHorario[UF],'Curva Tipica'!$E$1,FatorHorario[Hora],$F124)</f>
        <v>16.407688465383266</v>
      </c>
      <c r="I124" s="45">
        <v>0.92</v>
      </c>
    </row>
    <row r="125" spans="1:9" x14ac:dyDescent="0.25">
      <c r="A125" s="32">
        <v>5713</v>
      </c>
      <c r="B125" s="32">
        <v>2</v>
      </c>
      <c r="C125" s="134" t="s">
        <v>92</v>
      </c>
      <c r="D125" s="33">
        <v>45689</v>
      </c>
      <c r="E125" s="43" t="s">
        <v>67</v>
      </c>
      <c r="F125" s="44">
        <f>SUMIFS(HoraCondCarga[Hora],HoraCondCarga[Condição de Carga],PrevisaoGD[[#This Row],[Condição de Carga]],HoraCondCarga[Mês],MONTH(PrevisaoGD[[#This Row],[Mês/Ano]]))</f>
        <v>12</v>
      </c>
      <c r="G125" s="258">
        <f>SUMIFS('Previsão Potência Instalada'!$C$4:$C$87,'Previsão Potência Instalada'!$B$4:$B$87,PrevisaoGD[[#This Row],[Mês/Ano]])*SUMIFS(RelPotInst[PU_PI],RelPotInst[Barra],PrevisaoGD[[#This Row],[Nº Barra]])</f>
        <v>28.152464640060558</v>
      </c>
      <c r="H125" s="136">
        <f>$G125*SUMIFS(FatorHorario[Fator],FatorHorario[Meses],TEXT($D125,"MMM"),FatorHorario[UF],'Curva Tipica'!$E$1,FatorHorario[Hora],$F125)</f>
        <v>16.774641024315162</v>
      </c>
      <c r="I125" s="45">
        <v>0.92</v>
      </c>
    </row>
    <row r="126" spans="1:9" x14ac:dyDescent="0.25">
      <c r="A126" s="32">
        <v>5713</v>
      </c>
      <c r="B126" s="32">
        <v>2</v>
      </c>
      <c r="C126" s="134" t="s">
        <v>92</v>
      </c>
      <c r="D126" s="33">
        <v>45717</v>
      </c>
      <c r="E126" s="43" t="s">
        <v>67</v>
      </c>
      <c r="F126" s="44">
        <f>SUMIFS(HoraCondCarga[Hora],HoraCondCarga[Condição de Carga],PrevisaoGD[[#This Row],[Condição de Carga]],HoraCondCarga[Mês],MONTH(PrevisaoGD[[#This Row],[Mês/Ano]]))</f>
        <v>12</v>
      </c>
      <c r="G126" s="258">
        <f>SUMIFS('Previsão Potência Instalada'!$C$4:$C$87,'Previsão Potência Instalada'!$B$4:$B$87,PrevisaoGD[[#This Row],[Mês/Ano]])*SUMIFS(RelPotInst[PU_PI],RelPotInst[Barra],PrevisaoGD[[#This Row],[Nº Barra]])</f>
        <v>28.604693610970802</v>
      </c>
      <c r="H126" s="136">
        <f>$G126*SUMIFS(FatorHorario[Fator],FatorHorario[Meses],TEXT($D126,"MMM"),FatorHorario[UF],'Curva Tipica'!$E$1,FatorHorario[Hora],$F126)</f>
        <v>17.366407414165653</v>
      </c>
      <c r="I126" s="45">
        <v>0.92</v>
      </c>
    </row>
    <row r="127" spans="1:9" x14ac:dyDescent="0.25">
      <c r="A127" s="32">
        <v>5713</v>
      </c>
      <c r="B127" s="32">
        <v>2</v>
      </c>
      <c r="C127" s="134" t="s">
        <v>92</v>
      </c>
      <c r="D127" s="33">
        <v>45748</v>
      </c>
      <c r="E127" s="43" t="s">
        <v>67</v>
      </c>
      <c r="F127" s="44">
        <f>SUMIFS(HoraCondCarga[Hora],HoraCondCarga[Condição de Carga],PrevisaoGD[[#This Row],[Condição de Carga]],HoraCondCarga[Mês],MONTH(PrevisaoGD[[#This Row],[Mês/Ano]]))</f>
        <v>12</v>
      </c>
      <c r="G127" s="258">
        <f>SUMIFS('Previsão Potência Instalada'!$C$4:$C$87,'Previsão Potência Instalada'!$B$4:$B$87,PrevisaoGD[[#This Row],[Mês/Ano]])*SUMIFS(RelPotInst[PU_PI],RelPotInst[Barra],PrevisaoGD[[#This Row],[Nº Barra]])</f>
        <v>29.060398765344345</v>
      </c>
      <c r="H127" s="136">
        <f>$G127*SUMIFS(FatorHorario[Fator],FatorHorario[Meses],TEXT($D127,"MMM"),FatorHorario[UF],'Curva Tipica'!$E$1,FatorHorario[Hora],$F127)</f>
        <v>15.805812304218787</v>
      </c>
      <c r="I127" s="45">
        <v>0.92</v>
      </c>
    </row>
    <row r="128" spans="1:9" x14ac:dyDescent="0.25">
      <c r="A128" s="32">
        <v>5713</v>
      </c>
      <c r="B128" s="32">
        <v>2</v>
      </c>
      <c r="C128" s="134" t="s">
        <v>92</v>
      </c>
      <c r="D128" s="33">
        <v>45778</v>
      </c>
      <c r="E128" s="43" t="s">
        <v>67</v>
      </c>
      <c r="F128" s="44">
        <f>SUMIFS(HoraCondCarga[Hora],HoraCondCarga[Condição de Carga],PrevisaoGD[[#This Row],[Condição de Carga]],HoraCondCarga[Mês],MONTH(PrevisaoGD[[#This Row],[Mês/Ano]]))</f>
        <v>12</v>
      </c>
      <c r="G128" s="258">
        <f>SUMIFS('Previsão Potência Instalada'!$C$4:$C$87,'Previsão Potência Instalada'!$B$4:$B$87,PrevisaoGD[[#This Row],[Mês/Ano]])*SUMIFS(RelPotInst[PU_PI],RelPotInst[Barra],PrevisaoGD[[#This Row],[Nº Barra]])</f>
        <v>29.553701793613872</v>
      </c>
      <c r="H128" s="136">
        <f>$G128*SUMIFS(FatorHorario[Fator],FatorHorario[Meses],TEXT($D128,"MMM"),FatorHorario[UF],'Curva Tipica'!$E$1,FatorHorario[Hora],$F128)</f>
        <v>13.955661878205683</v>
      </c>
      <c r="I128" s="45">
        <v>0.92</v>
      </c>
    </row>
    <row r="129" spans="1:9" x14ac:dyDescent="0.25">
      <c r="A129" s="32">
        <v>5713</v>
      </c>
      <c r="B129" s="32">
        <v>2</v>
      </c>
      <c r="C129" s="134" t="s">
        <v>92</v>
      </c>
      <c r="D129" s="33">
        <v>45809</v>
      </c>
      <c r="E129" s="43" t="s">
        <v>67</v>
      </c>
      <c r="F129" s="44">
        <f>SUMIFS(HoraCondCarga[Hora],HoraCondCarga[Condição de Carga],PrevisaoGD[[#This Row],[Condição de Carga]],HoraCondCarga[Mês],MONTH(PrevisaoGD[[#This Row],[Mês/Ano]]))</f>
        <v>12</v>
      </c>
      <c r="G129" s="258">
        <f>SUMIFS('Previsão Potência Instalada'!$C$4:$C$87,'Previsão Potência Instalada'!$B$4:$B$87,PrevisaoGD[[#This Row],[Mês/Ano]])*SUMIFS(RelPotInst[PU_PI],RelPotInst[Barra],PrevisaoGD[[#This Row],[Nº Barra]])</f>
        <v>30.036696689530825</v>
      </c>
      <c r="H129" s="136">
        <f>$G129*SUMIFS(FatorHorario[Fator],FatorHorario[Meses],TEXT($D129,"MMM"),FatorHorario[UF],'Curva Tipica'!$E$1,FatorHorario[Hora],$F129)</f>
        <v>13.41391103145607</v>
      </c>
      <c r="I129" s="45">
        <v>0.92</v>
      </c>
    </row>
    <row r="130" spans="1:9" x14ac:dyDescent="0.25">
      <c r="A130" s="32">
        <v>5713</v>
      </c>
      <c r="B130" s="32">
        <v>2</v>
      </c>
      <c r="C130" s="134" t="s">
        <v>92</v>
      </c>
      <c r="D130" s="33">
        <v>45839</v>
      </c>
      <c r="E130" s="43" t="s">
        <v>67</v>
      </c>
      <c r="F130" s="44">
        <f>SUMIFS(HoraCondCarga[Hora],HoraCondCarga[Condição de Carga],PrevisaoGD[[#This Row],[Condição de Carga]],HoraCondCarga[Mês],MONTH(PrevisaoGD[[#This Row],[Mês/Ano]]))</f>
        <v>12</v>
      </c>
      <c r="G130" s="258">
        <f>SUMIFS('Previsão Potência Instalada'!$C$4:$C$87,'Previsão Potência Instalada'!$B$4:$B$87,PrevisaoGD[[#This Row],[Mês/Ano]])*SUMIFS(RelPotInst[PU_PI],RelPotInst[Barra],PrevisaoGD[[#This Row],[Nº Barra]])</f>
        <v>30.495684101063947</v>
      </c>
      <c r="H130" s="136">
        <f>$G130*SUMIFS(FatorHorario[Fator],FatorHorario[Meses],TEXT($D130,"MMM"),FatorHorario[UF],'Curva Tipica'!$E$1,FatorHorario[Hora],$F130)</f>
        <v>13.736060977391206</v>
      </c>
      <c r="I130" s="45">
        <v>0.92</v>
      </c>
    </row>
    <row r="131" spans="1:9" x14ac:dyDescent="0.25">
      <c r="A131" s="32">
        <v>5713</v>
      </c>
      <c r="B131" s="32">
        <v>2</v>
      </c>
      <c r="C131" s="134" t="s">
        <v>92</v>
      </c>
      <c r="D131" s="33">
        <v>45870</v>
      </c>
      <c r="E131" s="43" t="s">
        <v>67</v>
      </c>
      <c r="F131" s="44">
        <f>SUMIFS(HoraCondCarga[Hora],HoraCondCarga[Condição de Carga],PrevisaoGD[[#This Row],[Condição de Carga]],HoraCondCarga[Mês],MONTH(PrevisaoGD[[#This Row],[Mês/Ano]]))</f>
        <v>12</v>
      </c>
      <c r="G131" s="258">
        <f>SUMIFS('Previsão Potência Instalada'!$C$4:$C$87,'Previsão Potência Instalada'!$B$4:$B$87,PrevisaoGD[[#This Row],[Mês/Ano]])*SUMIFS(RelPotInst[PU_PI],RelPotInst[Barra],PrevisaoGD[[#This Row],[Nº Barra]])</f>
        <v>30.942942507973527</v>
      </c>
      <c r="H131" s="136">
        <f>$G131*SUMIFS(FatorHorario[Fator],FatorHorario[Meses],TEXT($D131,"MMM"),FatorHorario[UF],'Curva Tipica'!$E$1,FatorHorario[Hora],$F131)</f>
        <v>15.25309066781009</v>
      </c>
      <c r="I131" s="45">
        <v>0.92</v>
      </c>
    </row>
    <row r="132" spans="1:9" x14ac:dyDescent="0.25">
      <c r="A132" s="32">
        <v>5713</v>
      </c>
      <c r="B132" s="32">
        <v>2</v>
      </c>
      <c r="C132" s="134" t="s">
        <v>92</v>
      </c>
      <c r="D132" s="33">
        <v>45901</v>
      </c>
      <c r="E132" s="43" t="s">
        <v>67</v>
      </c>
      <c r="F132" s="44">
        <f>SUMIFS(HoraCondCarga[Hora],HoraCondCarga[Condição de Carga],PrevisaoGD[[#This Row],[Condição de Carga]],HoraCondCarga[Mês],MONTH(PrevisaoGD[[#This Row],[Mês/Ano]]))</f>
        <v>12</v>
      </c>
      <c r="G132" s="258">
        <f>SUMIFS('Previsão Potência Instalada'!$C$4:$C$87,'Previsão Potência Instalada'!$B$4:$B$87,PrevisaoGD[[#This Row],[Mês/Ano]])*SUMIFS(RelPotInst[PU_PI],RelPotInst[Barra],PrevisaoGD[[#This Row],[Nº Barra]])</f>
        <v>31.388160578331497</v>
      </c>
      <c r="H132" s="136">
        <f>$G132*SUMIFS(FatorHorario[Fator],FatorHorario[Meses],TEXT($D132,"MMM"),FatorHorario[UF],'Curva Tipica'!$E$1,FatorHorario[Hora],$F132)</f>
        <v>17.299243595483773</v>
      </c>
      <c r="I132" s="45">
        <v>0.92</v>
      </c>
    </row>
    <row r="133" spans="1:9" x14ac:dyDescent="0.25">
      <c r="A133" s="32">
        <v>5713</v>
      </c>
      <c r="B133" s="32">
        <v>2</v>
      </c>
      <c r="C133" s="134" t="s">
        <v>92</v>
      </c>
      <c r="D133" s="33">
        <v>45931</v>
      </c>
      <c r="E133" s="43" t="s">
        <v>67</v>
      </c>
      <c r="F133" s="44">
        <f>SUMIFS(HoraCondCarga[Hora],HoraCondCarga[Condição de Carga],PrevisaoGD[[#This Row],[Condição de Carga]],HoraCondCarga[Mês],MONTH(PrevisaoGD[[#This Row],[Mês/Ano]]))</f>
        <v>12</v>
      </c>
      <c r="G133" s="258">
        <f>SUMIFS('Previsão Potência Instalada'!$C$4:$C$87,'Previsão Potência Instalada'!$B$4:$B$87,PrevisaoGD[[#This Row],[Mês/Ano]])*SUMIFS(RelPotInst[PU_PI],RelPotInst[Barra],PrevisaoGD[[#This Row],[Nº Barra]])</f>
        <v>31.811490698098918</v>
      </c>
      <c r="H133" s="136">
        <f>$G133*SUMIFS(FatorHorario[Fator],FatorHorario[Meses],TEXT($D133,"MMM"),FatorHorario[UF],'Curva Tipica'!$E$1,FatorHorario[Hora],$F133)</f>
        <v>18.066161853770748</v>
      </c>
      <c r="I133" s="45">
        <v>0.92</v>
      </c>
    </row>
    <row r="134" spans="1:9" x14ac:dyDescent="0.25">
      <c r="A134" s="32">
        <v>5713</v>
      </c>
      <c r="B134" s="32">
        <v>2</v>
      </c>
      <c r="C134" s="134" t="s">
        <v>92</v>
      </c>
      <c r="D134" s="33">
        <v>45962</v>
      </c>
      <c r="E134" s="43" t="s">
        <v>67</v>
      </c>
      <c r="F134" s="44">
        <f>SUMIFS(HoraCondCarga[Hora],HoraCondCarga[Condição de Carga],PrevisaoGD[[#This Row],[Condição de Carga]],HoraCondCarga[Mês],MONTH(PrevisaoGD[[#This Row],[Mês/Ano]]))</f>
        <v>12</v>
      </c>
      <c r="G134" s="258">
        <f>SUMIFS('Previsão Potência Instalada'!$C$4:$C$87,'Previsão Potência Instalada'!$B$4:$B$87,PrevisaoGD[[#This Row],[Mês/Ano]])*SUMIFS(RelPotInst[PU_PI],RelPotInst[Barra],PrevisaoGD[[#This Row],[Nº Barra]])</f>
        <v>32.234899829954628</v>
      </c>
      <c r="H134" s="136">
        <f>$G134*SUMIFS(FatorHorario[Fator],FatorHorario[Meses],TEXT($D134,"MMM"),FatorHorario[UF],'Curva Tipica'!$E$1,FatorHorario[Hora],$F134)</f>
        <v>19.437845756058682</v>
      </c>
      <c r="I134" s="45">
        <v>0.92</v>
      </c>
    </row>
    <row r="135" spans="1:9" x14ac:dyDescent="0.25">
      <c r="A135" s="32">
        <v>5713</v>
      </c>
      <c r="B135" s="32">
        <v>2</v>
      </c>
      <c r="C135" s="134" t="s">
        <v>92</v>
      </c>
      <c r="D135" s="33">
        <v>45992</v>
      </c>
      <c r="E135" s="43" t="s">
        <v>67</v>
      </c>
      <c r="F135" s="44">
        <f>SUMIFS(HoraCondCarga[Hora],HoraCondCarga[Condição de Carga],PrevisaoGD[[#This Row],[Condição de Carga]],HoraCondCarga[Mês],MONTH(PrevisaoGD[[#This Row],[Mês/Ano]]))</f>
        <v>12</v>
      </c>
      <c r="G135" s="258">
        <f>SUMIFS('Previsão Potência Instalada'!$C$4:$C$87,'Previsão Potência Instalada'!$B$4:$B$87,PrevisaoGD[[#This Row],[Mês/Ano]])*SUMIFS(RelPotInst[PU_PI],RelPotInst[Barra],PrevisaoGD[[#This Row],[Nº Barra]])</f>
        <v>32.678423456390654</v>
      </c>
      <c r="H135" s="136">
        <f>$G135*SUMIFS(FatorHorario[Fator],FatorHorario[Meses],TEXT($D135,"MMM"),FatorHorario[UF],'Curva Tipica'!$E$1,FatorHorario[Hora],$F135)</f>
        <v>19.55001705540694</v>
      </c>
      <c r="I135" s="45">
        <v>0.92</v>
      </c>
    </row>
    <row r="136" spans="1:9" x14ac:dyDescent="0.25">
      <c r="A136" s="32">
        <v>5713</v>
      </c>
      <c r="B136" s="32">
        <v>2</v>
      </c>
      <c r="C136" s="134" t="s">
        <v>92</v>
      </c>
      <c r="D136" s="33">
        <v>46023</v>
      </c>
      <c r="E136" s="43" t="s">
        <v>67</v>
      </c>
      <c r="F136" s="44">
        <f>SUMIFS(HoraCondCarga[Hora],HoraCondCarga[Condição de Carga],PrevisaoGD[[#This Row],[Condição de Carga]],HoraCondCarga[Mês],MONTH(PrevisaoGD[[#This Row],[Mês/Ano]]))</f>
        <v>12</v>
      </c>
      <c r="G136" s="258">
        <f>SUMIFS('Previsão Potência Instalada'!$C$4:$C$87,'Previsão Potência Instalada'!$B$4:$B$87,PrevisaoGD[[#This Row],[Mês/Ano]])*SUMIFS(RelPotInst[PU_PI],RelPotInst[Barra],PrevisaoGD[[#This Row],[Nº Barra]])</f>
        <v>32.817784065743254</v>
      </c>
      <c r="H136" s="136">
        <f>$G136*SUMIFS(FatorHorario[Fator],FatorHorario[Meses],TEXT($D136,"MMM"),FatorHorario[UF],'Curva Tipica'!$E$1,FatorHorario[Hora],$F136)</f>
        <v>19.436139453463952</v>
      </c>
      <c r="I136" s="45">
        <v>0.92</v>
      </c>
    </row>
    <row r="137" spans="1:9" x14ac:dyDescent="0.25">
      <c r="A137" s="32">
        <v>5713</v>
      </c>
      <c r="B137" s="32">
        <v>2</v>
      </c>
      <c r="C137" s="134" t="s">
        <v>92</v>
      </c>
      <c r="D137" s="33">
        <v>46054</v>
      </c>
      <c r="E137" s="43" t="s">
        <v>67</v>
      </c>
      <c r="F137" s="44">
        <f>SUMIFS(HoraCondCarga[Hora],HoraCondCarga[Condição de Carga],PrevisaoGD[[#This Row],[Condição de Carga]],HoraCondCarga[Mês],MONTH(PrevisaoGD[[#This Row],[Mês/Ano]]))</f>
        <v>12</v>
      </c>
      <c r="G137" s="258">
        <f>SUMIFS('Previsão Potência Instalada'!$C$4:$C$87,'Previsão Potência Instalada'!$B$4:$B$87,PrevisaoGD[[#This Row],[Mês/Ano]])*SUMIFS(RelPotInst[PU_PI],RelPotInst[Barra],PrevisaoGD[[#This Row],[Nº Barra]])</f>
        <v>32.954107777377793</v>
      </c>
      <c r="H137" s="136">
        <f>$G137*SUMIFS(FatorHorario[Fator],FatorHorario[Meses],TEXT($D137,"MMM"),FatorHorario[UF],'Curva Tipica'!$E$1,FatorHorario[Hora],$F137)</f>
        <v>19.635699229526352</v>
      </c>
      <c r="I137" s="45">
        <v>0.92</v>
      </c>
    </row>
    <row r="138" spans="1:9" x14ac:dyDescent="0.25">
      <c r="A138" s="32">
        <v>5713</v>
      </c>
      <c r="B138" s="32">
        <v>2</v>
      </c>
      <c r="C138" s="134" t="s">
        <v>92</v>
      </c>
      <c r="D138" s="33">
        <v>46082</v>
      </c>
      <c r="E138" s="43" t="s">
        <v>67</v>
      </c>
      <c r="F138" s="44">
        <f>SUMIFS(HoraCondCarga[Hora],HoraCondCarga[Condição de Carga],PrevisaoGD[[#This Row],[Condição de Carga]],HoraCondCarga[Mês],MONTH(PrevisaoGD[[#This Row],[Mês/Ano]]))</f>
        <v>12</v>
      </c>
      <c r="G138" s="258">
        <f>SUMIFS('Previsão Potência Instalada'!$C$4:$C$87,'Previsão Potência Instalada'!$B$4:$B$87,PrevisaoGD[[#This Row],[Mês/Ano]])*SUMIFS(RelPotInst[PU_PI],RelPotInst[Barra],PrevisaoGD[[#This Row],[Nº Barra]])</f>
        <v>33.091657345330205</v>
      </c>
      <c r="H138" s="136">
        <f>$G138*SUMIFS(FatorHorario[Fator],FatorHorario[Meses],TEXT($D138,"MMM"),FatorHorario[UF],'Curva Tipica'!$E$1,FatorHorario[Hora],$F138)</f>
        <v>20.090521202036673</v>
      </c>
      <c r="I138" s="45">
        <v>0.92</v>
      </c>
    </row>
    <row r="139" spans="1:9" x14ac:dyDescent="0.25">
      <c r="A139" s="32">
        <v>5713</v>
      </c>
      <c r="B139" s="32">
        <v>2</v>
      </c>
      <c r="C139" s="134" t="s">
        <v>92</v>
      </c>
      <c r="D139" s="33">
        <v>46113</v>
      </c>
      <c r="E139" s="43" t="s">
        <v>67</v>
      </c>
      <c r="F139" s="44">
        <f>SUMIFS(HoraCondCarga[Hora],HoraCondCarga[Condição de Carga],PrevisaoGD[[#This Row],[Condição de Carga]],HoraCondCarga[Mês],MONTH(PrevisaoGD[[#This Row],[Mês/Ano]]))</f>
        <v>12</v>
      </c>
      <c r="G139" s="258">
        <f>SUMIFS('Previsão Potência Instalada'!$C$4:$C$87,'Previsão Potência Instalada'!$B$4:$B$87,PrevisaoGD[[#This Row],[Mês/Ano]])*SUMIFS(RelPotInst[PU_PI],RelPotInst[Barra],PrevisaoGD[[#This Row],[Nº Barra]])</f>
        <v>33.230264226202081</v>
      </c>
      <c r="H139" s="136">
        <f>$G139*SUMIFS(FatorHorario[Fator],FatorHorario[Meses],TEXT($D139,"MMM"),FatorHorario[UF],'Curva Tipica'!$E$1,FatorHorario[Hora],$F139)</f>
        <v>18.073782242978197</v>
      </c>
      <c r="I139" s="45">
        <v>0.92</v>
      </c>
    </row>
    <row r="140" spans="1:9" x14ac:dyDescent="0.25">
      <c r="A140" s="32">
        <v>5713</v>
      </c>
      <c r="B140" s="32">
        <v>2</v>
      </c>
      <c r="C140" s="134" t="s">
        <v>92</v>
      </c>
      <c r="D140" s="33">
        <v>46143</v>
      </c>
      <c r="E140" s="43" t="s">
        <v>67</v>
      </c>
      <c r="F140" s="44">
        <f>SUMIFS(HoraCondCarga[Hora],HoraCondCarga[Condição de Carga],PrevisaoGD[[#This Row],[Condição de Carga]],HoraCondCarga[Mês],MONTH(PrevisaoGD[[#This Row],[Mês/Ano]]))</f>
        <v>12</v>
      </c>
      <c r="G140" s="258">
        <f>SUMIFS('Previsão Potência Instalada'!$C$4:$C$87,'Previsão Potência Instalada'!$B$4:$B$87,PrevisaoGD[[#This Row],[Mês/Ano]])*SUMIFS(RelPotInst[PU_PI],RelPotInst[Barra],PrevisaoGD[[#This Row],[Nº Barra]])</f>
        <v>33.380306843488434</v>
      </c>
      <c r="H140" s="136">
        <f>$G140*SUMIFS(FatorHorario[Fator],FatorHorario[Meses],TEXT($D140,"MMM"),FatorHorario[UF],'Curva Tipica'!$E$1,FatorHorario[Hora],$F140)</f>
        <v>15.762637078484092</v>
      </c>
      <c r="I140" s="45">
        <v>0.92</v>
      </c>
    </row>
    <row r="141" spans="1:9" x14ac:dyDescent="0.25">
      <c r="A141" s="32">
        <v>5713</v>
      </c>
      <c r="B141" s="32">
        <v>2</v>
      </c>
      <c r="C141" s="134" t="s">
        <v>92</v>
      </c>
      <c r="D141" s="33">
        <v>46174</v>
      </c>
      <c r="E141" s="43" t="s">
        <v>67</v>
      </c>
      <c r="F141" s="44">
        <f>SUMIFS(HoraCondCarga[Hora],HoraCondCarga[Condição de Carga],PrevisaoGD[[#This Row],[Condição de Carga]],HoraCondCarga[Mês],MONTH(PrevisaoGD[[#This Row],[Mês/Ano]]))</f>
        <v>12</v>
      </c>
      <c r="G141" s="258">
        <f>SUMIFS('Previsão Potência Instalada'!$C$4:$C$87,'Previsão Potência Instalada'!$B$4:$B$87,PrevisaoGD[[#This Row],[Mês/Ano]])*SUMIFS(RelPotInst[PU_PI],RelPotInst[Barra],PrevisaoGD[[#This Row],[Nº Barra]])</f>
        <v>33.52721414826123</v>
      </c>
      <c r="H141" s="136">
        <f>$G141*SUMIFS(FatorHorario[Fator],FatorHorario[Meses],TEXT($D141,"MMM"),FatorHorario[UF],'Curva Tipica'!$E$1,FatorHorario[Hora],$F141)</f>
        <v>14.972720614584206</v>
      </c>
      <c r="I141" s="45">
        <v>0.92</v>
      </c>
    </row>
    <row r="142" spans="1:9" x14ac:dyDescent="0.25">
      <c r="A142" s="32">
        <v>5713</v>
      </c>
      <c r="B142" s="32">
        <v>2</v>
      </c>
      <c r="C142" s="134" t="s">
        <v>92</v>
      </c>
      <c r="D142" s="33">
        <v>46204</v>
      </c>
      <c r="E142" s="43" t="s">
        <v>67</v>
      </c>
      <c r="F142" s="44">
        <f>SUMIFS(HoraCondCarga[Hora],HoraCondCarga[Condição de Carga],PrevisaoGD[[#This Row],[Condição de Carga]],HoraCondCarga[Mês],MONTH(PrevisaoGD[[#This Row],[Mês/Ano]]))</f>
        <v>12</v>
      </c>
      <c r="G142" s="258">
        <f>SUMIFS('Previsão Potência Instalada'!$C$4:$C$87,'Previsão Potência Instalada'!$B$4:$B$87,PrevisaoGD[[#This Row],[Mês/Ano]])*SUMIFS(RelPotInst[PU_PI],RelPotInst[Barra],PrevisaoGD[[#This Row],[Nº Barra]])</f>
        <v>33.666819357597774</v>
      </c>
      <c r="H142" s="136">
        <f>$G142*SUMIFS(FatorHorario[Fator],FatorHorario[Meses],TEXT($D142,"MMM"),FatorHorario[UF],'Curva Tipica'!$E$1,FatorHorario[Hora],$F142)</f>
        <v>15.164423991217943</v>
      </c>
      <c r="I142" s="45">
        <v>0.92</v>
      </c>
    </row>
    <row r="143" spans="1:9" x14ac:dyDescent="0.25">
      <c r="A143" s="32">
        <v>5713</v>
      </c>
      <c r="B143" s="32">
        <v>2</v>
      </c>
      <c r="C143" s="134" t="s">
        <v>92</v>
      </c>
      <c r="D143" s="33">
        <v>46235</v>
      </c>
      <c r="E143" s="43" t="s">
        <v>67</v>
      </c>
      <c r="F143" s="44">
        <f>SUMIFS(HoraCondCarga[Hora],HoraCondCarga[Condição de Carga],PrevisaoGD[[#This Row],[Condição de Carga]],HoraCondCarga[Mês],MONTH(PrevisaoGD[[#This Row],[Mês/Ano]]))</f>
        <v>12</v>
      </c>
      <c r="G143" s="258">
        <f>SUMIFS('Previsão Potência Instalada'!$C$4:$C$87,'Previsão Potência Instalada'!$B$4:$B$87,PrevisaoGD[[#This Row],[Mês/Ano]])*SUMIFS(RelPotInst[PU_PI],RelPotInst[Barra],PrevisaoGD[[#This Row],[Nº Barra]])</f>
        <v>33.802857083154521</v>
      </c>
      <c r="H143" s="136">
        <f>$G143*SUMIFS(FatorHorario[Fator],FatorHorario[Meses],TEXT($D143,"MMM"),FatorHorario[UF],'Curva Tipica'!$E$1,FatorHorario[Hora],$F143)</f>
        <v>16.662864037171666</v>
      </c>
      <c r="I143" s="45">
        <v>0.92</v>
      </c>
    </row>
    <row r="144" spans="1:9" x14ac:dyDescent="0.25">
      <c r="A144" s="32">
        <v>5713</v>
      </c>
      <c r="B144" s="32">
        <v>2</v>
      </c>
      <c r="C144" s="134" t="s">
        <v>92</v>
      </c>
      <c r="D144" s="33">
        <v>46266</v>
      </c>
      <c r="E144" s="43" t="s">
        <v>67</v>
      </c>
      <c r="F144" s="44">
        <f>SUMIFS(HoraCondCarga[Hora],HoraCondCarga[Condição de Carga],PrevisaoGD[[#This Row],[Condição de Carga]],HoraCondCarga[Mês],MONTH(PrevisaoGD[[#This Row],[Mês/Ano]]))</f>
        <v>12</v>
      </c>
      <c r="G144" s="258">
        <f>SUMIFS('Previsão Potência Instalada'!$C$4:$C$87,'Previsão Potência Instalada'!$B$4:$B$87,PrevisaoGD[[#This Row],[Mês/Ano]])*SUMIFS(RelPotInst[PU_PI],RelPotInst[Barra],PrevisaoGD[[#This Row],[Nº Barra]])</f>
        <v>33.938274221731646</v>
      </c>
      <c r="H144" s="136">
        <f>$G144*SUMIFS(FatorHorario[Fator],FatorHorario[Meses],TEXT($D144,"MMM"),FatorHorario[UF],'Curva Tipica'!$E$1,FatorHorario[Hora],$F144)</f>
        <v>18.704711016973906</v>
      </c>
      <c r="I144" s="45">
        <v>0.92</v>
      </c>
    </row>
    <row r="145" spans="1:9" x14ac:dyDescent="0.25">
      <c r="A145" s="32">
        <v>5713</v>
      </c>
      <c r="B145" s="32">
        <v>2</v>
      </c>
      <c r="C145" s="134" t="s">
        <v>92</v>
      </c>
      <c r="D145" s="33">
        <v>46296</v>
      </c>
      <c r="E145" s="43" t="s">
        <v>67</v>
      </c>
      <c r="F145" s="44">
        <f>SUMIFS(HoraCondCarga[Hora],HoraCondCarga[Condição de Carga],PrevisaoGD[[#This Row],[Condição de Carga]],HoraCondCarga[Mês],MONTH(PrevisaoGD[[#This Row],[Mês/Ano]]))</f>
        <v>12</v>
      </c>
      <c r="G145" s="258">
        <f>SUMIFS('Previsão Potência Instalada'!$C$4:$C$87,'Previsão Potência Instalada'!$B$4:$B$87,PrevisaoGD[[#This Row],[Mês/Ano]])*SUMIFS(RelPotInst[PU_PI],RelPotInst[Barra],PrevisaoGD[[#This Row],[Nº Barra]])</f>
        <v>34.067033940415854</v>
      </c>
      <c r="H145" s="136">
        <f>$G145*SUMIFS(FatorHorario[Fator],FatorHorario[Meses],TEXT($D145,"MMM"),FatorHorario[UF],'Curva Tipica'!$E$1,FatorHorario[Hora],$F145)</f>
        <v>19.347114377203162</v>
      </c>
      <c r="I145" s="45">
        <v>0.92</v>
      </c>
    </row>
    <row r="146" spans="1:9" x14ac:dyDescent="0.25">
      <c r="A146" s="32">
        <v>5713</v>
      </c>
      <c r="B146" s="32">
        <v>2</v>
      </c>
      <c r="C146" s="134" t="s">
        <v>92</v>
      </c>
      <c r="D146" s="33">
        <v>46327</v>
      </c>
      <c r="E146" s="43" t="s">
        <v>67</v>
      </c>
      <c r="F146" s="44">
        <f>SUMIFS(HoraCondCarga[Hora],HoraCondCarga[Condição de Carga],PrevisaoGD[[#This Row],[Condição de Carga]],HoraCondCarga[Mês],MONTH(PrevisaoGD[[#This Row],[Mês/Ano]]))</f>
        <v>12</v>
      </c>
      <c r="G146" s="258">
        <f>SUMIFS('Previsão Potência Instalada'!$C$4:$C$87,'Previsão Potência Instalada'!$B$4:$B$87,PrevisaoGD[[#This Row],[Mês/Ano]])*SUMIFS(RelPotInst[PU_PI],RelPotInst[Barra],PrevisaoGD[[#This Row],[Nº Barra]])</f>
        <v>34.195817691347678</v>
      </c>
      <c r="H146" s="136">
        <f>$G146*SUMIFS(FatorHorario[Fator],FatorHorario[Meses],TEXT($D146,"MMM"),FatorHorario[UF],'Curva Tipica'!$E$1,FatorHorario[Hora],$F146)</f>
        <v>20.620291463386081</v>
      </c>
      <c r="I146" s="45">
        <v>0.92</v>
      </c>
    </row>
    <row r="147" spans="1:9" x14ac:dyDescent="0.25">
      <c r="A147" s="32">
        <v>5713</v>
      </c>
      <c r="B147" s="32">
        <v>2</v>
      </c>
      <c r="C147" s="134" t="s">
        <v>92</v>
      </c>
      <c r="D147" s="33">
        <v>46357</v>
      </c>
      <c r="E147" s="43" t="s">
        <v>67</v>
      </c>
      <c r="F147" s="44">
        <f>SUMIFS(HoraCondCarga[Hora],HoraCondCarga[Condição de Carga],PrevisaoGD[[#This Row],[Condição de Carga]],HoraCondCarga[Mês],MONTH(PrevisaoGD[[#This Row],[Mês/Ano]]))</f>
        <v>12</v>
      </c>
      <c r="G147" s="258">
        <f>SUMIFS('Previsão Potência Instalada'!$C$4:$C$87,'Previsão Potência Instalada'!$B$4:$B$87,PrevisaoGD[[#This Row],[Mês/Ano]])*SUMIFS(RelPotInst[PU_PI],RelPotInst[Barra],PrevisaoGD[[#This Row],[Nº Barra]])</f>
        <v>34.330719449344663</v>
      </c>
      <c r="H147" s="136">
        <f>$G147*SUMIFS(FatorHorario[Fator],FatorHorario[Meses],TEXT($D147,"MMM"),FatorHorario[UF],'Curva Tipica'!$E$1,FatorHorario[Hora],$F147)</f>
        <v>20.538510728791731</v>
      </c>
      <c r="I147" s="45">
        <v>0.92</v>
      </c>
    </row>
    <row r="148" spans="1:9" x14ac:dyDescent="0.25">
      <c r="A148" s="32">
        <v>5713</v>
      </c>
      <c r="B148" s="32">
        <v>2</v>
      </c>
      <c r="C148" s="134" t="s">
        <v>92</v>
      </c>
      <c r="D148" s="33">
        <v>46388</v>
      </c>
      <c r="E148" s="43" t="s">
        <v>67</v>
      </c>
      <c r="F148" s="44">
        <f>SUMIFS(HoraCondCarga[Hora],HoraCondCarga[Condição de Carga],PrevisaoGD[[#This Row],[Condição de Carga]],HoraCondCarga[Mês],MONTH(PrevisaoGD[[#This Row],[Mês/Ano]]))</f>
        <v>12</v>
      </c>
      <c r="G148" s="258">
        <f>SUMIFS('Previsão Potência Instalada'!$C$4:$C$87,'Previsão Potência Instalada'!$B$4:$B$87,PrevisaoGD[[#This Row],[Mês/Ano]])*SUMIFS(RelPotInst[PU_PI],RelPotInst[Barra],PrevisaoGD[[#This Row],[Nº Barra]])</f>
        <v>34.490636541494375</v>
      </c>
      <c r="H148" s="136">
        <f>$G148*SUMIFS(FatorHorario[Fator],FatorHorario[Meses],TEXT($D148,"MMM"),FatorHorario[UF],'Curva Tipica'!$E$1,FatorHorario[Hora],$F148)</f>
        <v>20.426876486123955</v>
      </c>
      <c r="I148" s="45">
        <v>0.92</v>
      </c>
    </row>
    <row r="149" spans="1:9" x14ac:dyDescent="0.25">
      <c r="A149" s="32">
        <v>5713</v>
      </c>
      <c r="B149" s="32">
        <v>2</v>
      </c>
      <c r="C149" s="134" t="s">
        <v>92</v>
      </c>
      <c r="D149" s="33">
        <v>46419</v>
      </c>
      <c r="E149" s="43" t="s">
        <v>67</v>
      </c>
      <c r="F149" s="44">
        <f>SUMIFS(HoraCondCarga[Hora],HoraCondCarga[Condição de Carga],PrevisaoGD[[#This Row],[Condição de Carga]],HoraCondCarga[Mês],MONTH(PrevisaoGD[[#This Row],[Mês/Ano]]))</f>
        <v>12</v>
      </c>
      <c r="G149" s="258">
        <f>SUMIFS('Previsão Potência Instalada'!$C$4:$C$87,'Previsão Potência Instalada'!$B$4:$B$87,PrevisaoGD[[#This Row],[Mês/Ano]])*SUMIFS(RelPotInst[PU_PI],RelPotInst[Barra],PrevisaoGD[[#This Row],[Nº Barra]])</f>
        <v>34.647068776233617</v>
      </c>
      <c r="H149" s="136">
        <f>$G149*SUMIFS(FatorHorario[Fator],FatorHorario[Meses],TEXT($D149,"MMM"),FatorHorario[UF],'Curva Tipica'!$E$1,FatorHorario[Hora],$F149)</f>
        <v>20.644449738125211</v>
      </c>
      <c r="I149" s="45">
        <v>0.92</v>
      </c>
    </row>
    <row r="150" spans="1:9" x14ac:dyDescent="0.25">
      <c r="A150" s="32">
        <v>5713</v>
      </c>
      <c r="B150" s="32">
        <v>2</v>
      </c>
      <c r="C150" s="134" t="s">
        <v>92</v>
      </c>
      <c r="D150" s="33">
        <v>46447</v>
      </c>
      <c r="E150" s="43" t="s">
        <v>67</v>
      </c>
      <c r="F150" s="44">
        <f>SUMIFS(HoraCondCarga[Hora],HoraCondCarga[Condição de Carga],PrevisaoGD[[#This Row],[Condição de Carga]],HoraCondCarga[Mês],MONTH(PrevisaoGD[[#This Row],[Mês/Ano]]))</f>
        <v>12</v>
      </c>
      <c r="G150" s="258">
        <f>SUMIFS('Previsão Potência Instalada'!$C$4:$C$87,'Previsão Potência Instalada'!$B$4:$B$87,PrevisaoGD[[#This Row],[Mês/Ano]])*SUMIFS(RelPotInst[PU_PI],RelPotInst[Barra],PrevisaoGD[[#This Row],[Nº Barra]])</f>
        <v>34.804907688072355</v>
      </c>
      <c r="H150" s="136">
        <f>$G150*SUMIFS(FatorHorario[Fator],FatorHorario[Meses],TEXT($D150,"MMM"),FatorHorario[UF],'Curva Tipica'!$E$1,FatorHorario[Hora],$F150)</f>
        <v>21.130665307726652</v>
      </c>
      <c r="I150" s="45">
        <v>0.92</v>
      </c>
    </row>
    <row r="151" spans="1:9" x14ac:dyDescent="0.25">
      <c r="A151" s="32">
        <v>5713</v>
      </c>
      <c r="B151" s="32">
        <v>2</v>
      </c>
      <c r="C151" s="134" t="s">
        <v>92</v>
      </c>
      <c r="D151" s="33">
        <v>46478</v>
      </c>
      <c r="E151" s="43" t="s">
        <v>67</v>
      </c>
      <c r="F151" s="44">
        <f>SUMIFS(HoraCondCarga[Hora],HoraCondCarga[Condição de Carga],PrevisaoGD[[#This Row],[Condição de Carga]],HoraCondCarga[Mês],MONTH(PrevisaoGD[[#This Row],[Mês/Ano]]))</f>
        <v>12</v>
      </c>
      <c r="G151" s="258">
        <f>SUMIFS('Previsão Potência Instalada'!$C$4:$C$87,'Previsão Potência Instalada'!$B$4:$B$87,PrevisaoGD[[#This Row],[Mês/Ano]])*SUMIFS(RelPotInst[PU_PI],RelPotInst[Barra],PrevisaoGD[[#This Row],[Nº Barra]])</f>
        <v>34.963959872501952</v>
      </c>
      <c r="H151" s="136">
        <f>$G151*SUMIFS(FatorHorario[Fator],FatorHorario[Meses],TEXT($D151,"MMM"),FatorHorario[UF],'Curva Tipica'!$E$1,FatorHorario[Hora],$F151)</f>
        <v>19.016731037291908</v>
      </c>
      <c r="I151" s="45">
        <v>0.92</v>
      </c>
    </row>
    <row r="152" spans="1:9" x14ac:dyDescent="0.25">
      <c r="A152" s="32">
        <v>5713</v>
      </c>
      <c r="B152" s="32">
        <v>2</v>
      </c>
      <c r="C152" s="134" t="s">
        <v>92</v>
      </c>
      <c r="D152" s="33">
        <v>46508</v>
      </c>
      <c r="E152" s="43" t="s">
        <v>67</v>
      </c>
      <c r="F152" s="44">
        <f>SUMIFS(HoraCondCarga[Hora],HoraCondCarga[Condição de Carga],PrevisaoGD[[#This Row],[Condição de Carga]],HoraCondCarga[Mês],MONTH(PrevisaoGD[[#This Row],[Mês/Ano]]))</f>
        <v>12</v>
      </c>
      <c r="G152" s="258">
        <f>SUMIFS('Previsão Potência Instalada'!$C$4:$C$87,'Previsão Potência Instalada'!$B$4:$B$87,PrevisaoGD[[#This Row],[Mês/Ano]])*SUMIFS(RelPotInst[PU_PI],RelPotInst[Barra],PrevisaoGD[[#This Row],[Nº Barra]])</f>
        <v>35.136134629532876</v>
      </c>
      <c r="H152" s="136">
        <f>$G152*SUMIFS(FatorHorario[Fator],FatorHorario[Meses],TEXT($D152,"MMM"),FatorHorario[UF],'Curva Tipica'!$E$1,FatorHorario[Hora],$F152)</f>
        <v>16.591762954813046</v>
      </c>
      <c r="I152" s="45">
        <v>0.92</v>
      </c>
    </row>
    <row r="153" spans="1:9" x14ac:dyDescent="0.25">
      <c r="A153" s="32">
        <v>5713</v>
      </c>
      <c r="B153" s="32">
        <v>2</v>
      </c>
      <c r="C153" s="134" t="s">
        <v>92</v>
      </c>
      <c r="D153" s="33">
        <v>46539</v>
      </c>
      <c r="E153" s="43" t="s">
        <v>67</v>
      </c>
      <c r="F153" s="44">
        <f>SUMIFS(HoraCondCarga[Hora],HoraCondCarga[Condição de Carga],PrevisaoGD[[#This Row],[Condição de Carga]],HoraCondCarga[Mês],MONTH(PrevisaoGD[[#This Row],[Mês/Ano]]))</f>
        <v>12</v>
      </c>
      <c r="G153" s="258">
        <f>SUMIFS('Previsão Potência Instalada'!$C$4:$C$87,'Previsão Potência Instalada'!$B$4:$B$87,PrevisaoGD[[#This Row],[Mês/Ano]])*SUMIFS(RelPotInst[PU_PI],RelPotInst[Barra],PrevisaoGD[[#This Row],[Nº Barra]])</f>
        <v>35.304711597615544</v>
      </c>
      <c r="H153" s="136">
        <f>$G153*SUMIFS(FatorHorario[Fator],FatorHorario[Meses],TEXT($D153,"MMM"),FatorHorario[UF],'Curva Tipica'!$E$1,FatorHorario[Hora],$F153)</f>
        <v>15.766522705763871</v>
      </c>
      <c r="I153" s="45">
        <v>0.92</v>
      </c>
    </row>
    <row r="154" spans="1:9" x14ac:dyDescent="0.25">
      <c r="A154" s="32">
        <v>5713</v>
      </c>
      <c r="B154" s="32">
        <v>2</v>
      </c>
      <c r="C154" s="134" t="s">
        <v>92</v>
      </c>
      <c r="D154" s="33">
        <v>46569</v>
      </c>
      <c r="E154" s="43" t="s">
        <v>67</v>
      </c>
      <c r="F154" s="44">
        <f>SUMIFS(HoraCondCarga[Hora],HoraCondCarga[Condição de Carga],PrevisaoGD[[#This Row],[Condição de Carga]],HoraCondCarga[Mês],MONTH(PrevisaoGD[[#This Row],[Mês/Ano]]))</f>
        <v>12</v>
      </c>
      <c r="G154" s="258">
        <f>SUMIFS('Previsão Potência Instalada'!$C$4:$C$87,'Previsão Potência Instalada'!$B$4:$B$87,PrevisaoGD[[#This Row],[Mês/Ano]])*SUMIFS(RelPotInst[PU_PI],RelPotInst[Barra],PrevisaoGD[[#This Row],[Nº Barra]])</f>
        <v>35.464909369638534</v>
      </c>
      <c r="H154" s="136">
        <f>$G154*SUMIFS(FatorHorario[Fator],FatorHorario[Meses],TEXT($D154,"MMM"),FatorHorario[UF],'Curva Tipica'!$E$1,FatorHorario[Hora],$F154)</f>
        <v>15.974331188786541</v>
      </c>
      <c r="I154" s="45">
        <v>0.92</v>
      </c>
    </row>
    <row r="155" spans="1:9" x14ac:dyDescent="0.25">
      <c r="A155" s="32">
        <v>5713</v>
      </c>
      <c r="B155" s="32">
        <v>2</v>
      </c>
      <c r="C155" s="134" t="s">
        <v>92</v>
      </c>
      <c r="D155" s="33">
        <v>46600</v>
      </c>
      <c r="E155" s="43" t="s">
        <v>67</v>
      </c>
      <c r="F155" s="44">
        <f>SUMIFS(HoraCondCarga[Hora],HoraCondCarga[Condição de Carga],PrevisaoGD[[#This Row],[Condição de Carga]],HoraCondCarga[Mês],MONTH(PrevisaoGD[[#This Row],[Mês/Ano]]))</f>
        <v>12</v>
      </c>
      <c r="G155" s="258">
        <f>SUMIFS('Previsão Potência Instalada'!$C$4:$C$87,'Previsão Potência Instalada'!$B$4:$B$87,PrevisaoGD[[#This Row],[Mês/Ano]])*SUMIFS(RelPotInst[PU_PI],RelPotInst[Barra],PrevisaoGD[[#This Row],[Nº Barra]])</f>
        <v>35.621013433726333</v>
      </c>
      <c r="H155" s="136">
        <f>$G155*SUMIFS(FatorHorario[Fator],FatorHorario[Meses],TEXT($D155,"MMM"),FatorHorario[UF],'Curva Tipica'!$E$1,FatorHorario[Hora],$F155)</f>
        <v>17.559110528803167</v>
      </c>
      <c r="I155" s="45">
        <v>0.92</v>
      </c>
    </row>
    <row r="156" spans="1:9" x14ac:dyDescent="0.25">
      <c r="A156" s="32">
        <v>5713</v>
      </c>
      <c r="B156" s="32">
        <v>2</v>
      </c>
      <c r="C156" s="134" t="s">
        <v>92</v>
      </c>
      <c r="D156" s="33">
        <v>46631</v>
      </c>
      <c r="E156" s="43" t="s">
        <v>67</v>
      </c>
      <c r="F156" s="44">
        <f>SUMIFS(HoraCondCarga[Hora],HoraCondCarga[Condição de Carga],PrevisaoGD[[#This Row],[Condição de Carga]],HoraCondCarga[Mês],MONTH(PrevisaoGD[[#This Row],[Mês/Ano]]))</f>
        <v>12</v>
      </c>
      <c r="G156" s="258">
        <f>SUMIFS('Previsão Potência Instalada'!$C$4:$C$87,'Previsão Potência Instalada'!$B$4:$B$87,PrevisaoGD[[#This Row],[Mês/Ano]])*SUMIFS(RelPotInst[PU_PI],RelPotInst[Barra],PrevisaoGD[[#This Row],[Nº Barra]])</f>
        <v>35.776405370724092</v>
      </c>
      <c r="H156" s="136">
        <f>$G156*SUMIFS(FatorHorario[Fator],FatorHorario[Meses],TEXT($D156,"MMM"),FatorHorario[UF],'Curva Tipica'!$E$1,FatorHorario[Hora],$F156)</f>
        <v>19.717777024059981</v>
      </c>
      <c r="I156" s="45">
        <v>0.92</v>
      </c>
    </row>
    <row r="157" spans="1:9" x14ac:dyDescent="0.25">
      <c r="A157" s="32">
        <v>5713</v>
      </c>
      <c r="B157" s="32">
        <v>2</v>
      </c>
      <c r="C157" s="134" t="s">
        <v>92</v>
      </c>
      <c r="D157" s="33">
        <v>46661</v>
      </c>
      <c r="E157" s="43" t="s">
        <v>67</v>
      </c>
      <c r="F157" s="44">
        <f>SUMIFS(HoraCondCarga[Hora],HoraCondCarga[Condição de Carga],PrevisaoGD[[#This Row],[Condição de Carga]],HoraCondCarga[Mês],MONTH(PrevisaoGD[[#This Row],[Mês/Ano]]))</f>
        <v>12</v>
      </c>
      <c r="G157" s="258">
        <f>SUMIFS('Previsão Potência Instalada'!$C$4:$C$87,'Previsão Potência Instalada'!$B$4:$B$87,PrevisaoGD[[#This Row],[Mês/Ano]])*SUMIFS(RelPotInst[PU_PI],RelPotInst[Barra],PrevisaoGD[[#This Row],[Nº Barra]])</f>
        <v>35.924157880516113</v>
      </c>
      <c r="H157" s="136">
        <f>$G157*SUMIFS(FatorHorario[Fator],FatorHorario[Meses],TEXT($D157,"MMM"),FatorHorario[UF],'Curva Tipica'!$E$1,FatorHorario[Hora],$F157)</f>
        <v>20.401799365177297</v>
      </c>
      <c r="I157" s="45">
        <v>0.92</v>
      </c>
    </row>
    <row r="158" spans="1:9" x14ac:dyDescent="0.25">
      <c r="A158" s="32">
        <v>5713</v>
      </c>
      <c r="B158" s="32">
        <v>2</v>
      </c>
      <c r="C158" s="134" t="s">
        <v>92</v>
      </c>
      <c r="D158" s="33">
        <v>46692</v>
      </c>
      <c r="E158" s="43" t="s">
        <v>67</v>
      </c>
      <c r="F158" s="44">
        <f>SUMIFS(HoraCondCarga[Hora],HoraCondCarga[Condição de Carga],PrevisaoGD[[#This Row],[Condição de Carga]],HoraCondCarga[Mês],MONTH(PrevisaoGD[[#This Row],[Mês/Ano]]))</f>
        <v>12</v>
      </c>
      <c r="G158" s="258">
        <f>SUMIFS('Previsão Potência Instalada'!$C$4:$C$87,'Previsão Potência Instalada'!$B$4:$B$87,PrevisaoGD[[#This Row],[Mês/Ano]])*SUMIFS(RelPotInst[PU_PI],RelPotInst[Barra],PrevisaoGD[[#This Row],[Nº Barra]])</f>
        <v>36.07193796744901</v>
      </c>
      <c r="H158" s="136">
        <f>$G158*SUMIFS(FatorHorario[Fator],FatorHorario[Meses],TEXT($D158,"MMM"),FatorHorario[UF],'Curva Tipica'!$E$1,FatorHorario[Hora],$F158)</f>
        <v>21.751603697611912</v>
      </c>
      <c r="I158" s="45">
        <v>0.92</v>
      </c>
    </row>
    <row r="159" spans="1:9" x14ac:dyDescent="0.25">
      <c r="A159" s="32">
        <v>5713</v>
      </c>
      <c r="B159" s="32">
        <v>2</v>
      </c>
      <c r="C159" s="134" t="s">
        <v>92</v>
      </c>
      <c r="D159" s="33">
        <v>46722</v>
      </c>
      <c r="E159" s="43" t="s">
        <v>67</v>
      </c>
      <c r="F159" s="44">
        <f>SUMIFS(HoraCondCarga[Hora],HoraCondCarga[Condição de Carga],PrevisaoGD[[#This Row],[Condição de Carga]],HoraCondCarga[Mês],MONTH(PrevisaoGD[[#This Row],[Mês/Ano]]))</f>
        <v>12</v>
      </c>
      <c r="G159" s="258">
        <f>SUMIFS('Previsão Potência Instalada'!$C$4:$C$87,'Previsão Potência Instalada'!$B$4:$B$87,PrevisaoGD[[#This Row],[Mês/Ano]])*SUMIFS(RelPotInst[PU_PI],RelPotInst[Barra],PrevisaoGD[[#This Row],[Nº Barra]])</f>
        <v>36.226738502298701</v>
      </c>
      <c r="H159" s="136">
        <f>$G159*SUMIFS(FatorHorario[Fator],FatorHorario[Meses],TEXT($D159,"MMM"),FatorHorario[UF],'Curva Tipica'!$E$1,FatorHorario[Hora],$F159)</f>
        <v>21.67281284321577</v>
      </c>
      <c r="I159" s="45">
        <v>0.92</v>
      </c>
    </row>
    <row r="160" spans="1:9" x14ac:dyDescent="0.25">
      <c r="A160" s="32">
        <v>5713</v>
      </c>
      <c r="B160" s="32">
        <v>2</v>
      </c>
      <c r="C160" s="134" t="s">
        <v>92</v>
      </c>
      <c r="D160" s="33">
        <v>46753</v>
      </c>
      <c r="E160" s="43" t="s">
        <v>67</v>
      </c>
      <c r="F160" s="44">
        <f>SUMIFS(HoraCondCarga[Hora],HoraCondCarga[Condição de Carga],PrevisaoGD[[#This Row],[Condição de Carga]],HoraCondCarga[Mês],MONTH(PrevisaoGD[[#This Row],[Mês/Ano]]))</f>
        <v>12</v>
      </c>
      <c r="G160" s="258">
        <f>SUMIFS('Previsão Potência Instalada'!$C$4:$C$87,'Previsão Potência Instalada'!$B$4:$B$87,PrevisaoGD[[#This Row],[Mês/Ano]])*SUMIFS(RelPotInst[PU_PI],RelPotInst[Barra],PrevisaoGD[[#This Row],[Nº Barra]])</f>
        <v>36.485235993073523</v>
      </c>
      <c r="H160" s="136">
        <f>$G160*SUMIFS(FatorHorario[Fator],FatorHorario[Meses],TEXT($D160,"MMM"),FatorHorario[UF],'Curva Tipica'!$E$1,FatorHorario[Hora],$F160)</f>
        <v>21.608166271474275</v>
      </c>
      <c r="I160" s="45">
        <v>0.92</v>
      </c>
    </row>
    <row r="161" spans="1:9" x14ac:dyDescent="0.25">
      <c r="A161" s="32">
        <v>5713</v>
      </c>
      <c r="B161" s="32">
        <v>2</v>
      </c>
      <c r="C161" s="134" t="s">
        <v>92</v>
      </c>
      <c r="D161" s="33">
        <v>46784</v>
      </c>
      <c r="E161" s="43" t="s">
        <v>67</v>
      </c>
      <c r="F161" s="44">
        <f>SUMIFS(HoraCondCarga[Hora],HoraCondCarga[Condição de Carga],PrevisaoGD[[#This Row],[Condição de Carga]],HoraCondCarga[Mês],MONTH(PrevisaoGD[[#This Row],[Mês/Ano]]))</f>
        <v>12</v>
      </c>
      <c r="G161" s="258">
        <f>SUMIFS('Previsão Potência Instalada'!$C$4:$C$87,'Previsão Potência Instalada'!$B$4:$B$87,PrevisaoGD[[#This Row],[Mês/Ano]])*SUMIFS(RelPotInst[PU_PI],RelPotInst[Barra],PrevisaoGD[[#This Row],[Nº Barra]])</f>
        <v>36.738100396826788</v>
      </c>
      <c r="H161" s="136">
        <f>$G161*SUMIFS(FatorHorario[Fator],FatorHorario[Meses],TEXT($D161,"MMM"),FatorHorario[UF],'Curva Tipica'!$E$1,FatorHorario[Hora],$F161)</f>
        <v>21.890390555542286</v>
      </c>
      <c r="I161" s="45">
        <v>0.92</v>
      </c>
    </row>
    <row r="162" spans="1:9" x14ac:dyDescent="0.25">
      <c r="A162" s="32">
        <v>5713</v>
      </c>
      <c r="B162" s="32">
        <v>2</v>
      </c>
      <c r="C162" s="134" t="s">
        <v>92</v>
      </c>
      <c r="D162" s="33">
        <v>46813</v>
      </c>
      <c r="E162" s="43" t="s">
        <v>67</v>
      </c>
      <c r="F162" s="44">
        <f>SUMIFS(HoraCondCarga[Hora],HoraCondCarga[Condição de Carga],PrevisaoGD[[#This Row],[Condição de Carga]],HoraCondCarga[Mês],MONTH(PrevisaoGD[[#This Row],[Mês/Ano]]))</f>
        <v>12</v>
      </c>
      <c r="G162" s="258">
        <f>SUMIFS('Previsão Potência Instalada'!$C$4:$C$87,'Previsão Potência Instalada'!$B$4:$B$87,PrevisaoGD[[#This Row],[Mês/Ano]])*SUMIFS(RelPotInst[PU_PI],RelPotInst[Barra],PrevisaoGD[[#This Row],[Nº Barra]])</f>
        <v>36.993238619442451</v>
      </c>
      <c r="H162" s="136">
        <f>$G162*SUMIFS(FatorHorario[Fator],FatorHorario[Meses],TEXT($D162,"MMM"),FatorHorario[UF],'Curva Tipica'!$E$1,FatorHorario[Hora],$F162)</f>
        <v>22.459239108517796</v>
      </c>
      <c r="I162" s="45">
        <v>0.92</v>
      </c>
    </row>
    <row r="163" spans="1:9" x14ac:dyDescent="0.25">
      <c r="A163" s="32">
        <v>5713</v>
      </c>
      <c r="B163" s="32">
        <v>2</v>
      </c>
      <c r="C163" s="134" t="s">
        <v>92</v>
      </c>
      <c r="D163" s="33">
        <v>46844</v>
      </c>
      <c r="E163" s="43" t="s">
        <v>67</v>
      </c>
      <c r="F163" s="44">
        <f>SUMIFS(HoraCondCarga[Hora],HoraCondCarga[Condição de Carga],PrevisaoGD[[#This Row],[Condição de Carga]],HoraCondCarga[Mês],MONTH(PrevisaoGD[[#This Row],[Mês/Ano]]))</f>
        <v>12</v>
      </c>
      <c r="G163" s="258">
        <f>SUMIFS('Previsão Potência Instalada'!$C$4:$C$87,'Previsão Potência Instalada'!$B$4:$B$87,PrevisaoGD[[#This Row],[Mês/Ano]])*SUMIFS(RelPotInst[PU_PI],RelPotInst[Barra],PrevisaoGD[[#This Row],[Nº Barra]])</f>
        <v>37.250338032798567</v>
      </c>
      <c r="H163" s="136">
        <f>$G163*SUMIFS(FatorHorario[Fator],FatorHorario[Meses],TEXT($D163,"MMM"),FatorHorario[UF],'Curva Tipica'!$E$1,FatorHorario[Hora],$F163)</f>
        <v>20.260281215316628</v>
      </c>
      <c r="I163" s="45">
        <v>0.92</v>
      </c>
    </row>
    <row r="164" spans="1:9" x14ac:dyDescent="0.25">
      <c r="A164" s="32">
        <v>5713</v>
      </c>
      <c r="B164" s="32">
        <v>2</v>
      </c>
      <c r="C164" s="134" t="s">
        <v>92</v>
      </c>
      <c r="D164" s="33">
        <v>46874</v>
      </c>
      <c r="E164" s="43" t="s">
        <v>67</v>
      </c>
      <c r="F164" s="44">
        <f>SUMIFS(HoraCondCarga[Hora],HoraCondCarga[Condição de Carga],PrevisaoGD[[#This Row],[Condição de Carga]],HoraCondCarga[Mês],MONTH(PrevisaoGD[[#This Row],[Mês/Ano]]))</f>
        <v>12</v>
      </c>
      <c r="G164" s="258">
        <f>SUMIFS('Previsão Potência Instalada'!$C$4:$C$87,'Previsão Potência Instalada'!$B$4:$B$87,PrevisaoGD[[#This Row],[Mês/Ano]])*SUMIFS(RelPotInst[PU_PI],RelPotInst[Barra],PrevisaoGD[[#This Row],[Nº Barra]])</f>
        <v>37.528649388195106</v>
      </c>
      <c r="H164" s="136">
        <f>$G164*SUMIFS(FatorHorario[Fator],FatorHorario[Meses],TEXT($D164,"MMM"),FatorHorario[UF],'Curva Tipica'!$E$1,FatorHorario[Hora],$F164)</f>
        <v>17.721541120799749</v>
      </c>
      <c r="I164" s="45">
        <v>0.92</v>
      </c>
    </row>
    <row r="165" spans="1:9" x14ac:dyDescent="0.25">
      <c r="A165" s="32">
        <v>5713</v>
      </c>
      <c r="B165" s="32">
        <v>2</v>
      </c>
      <c r="C165" s="134" t="s">
        <v>92</v>
      </c>
      <c r="D165" s="33">
        <v>46905</v>
      </c>
      <c r="E165" s="43" t="s">
        <v>67</v>
      </c>
      <c r="F165" s="44">
        <f>SUMIFS(HoraCondCarga[Hora],HoraCondCarga[Condição de Carga],PrevisaoGD[[#This Row],[Condição de Carga]],HoraCondCarga[Mês],MONTH(PrevisaoGD[[#This Row],[Mês/Ano]]))</f>
        <v>12</v>
      </c>
      <c r="G165" s="258">
        <f>SUMIFS('Previsão Potência Instalada'!$C$4:$C$87,'Previsão Potência Instalada'!$B$4:$B$87,PrevisaoGD[[#This Row],[Mês/Ano]])*SUMIFS(RelPotInst[PU_PI],RelPotInst[Barra],PrevisaoGD[[#This Row],[Nº Barra]])</f>
        <v>37.80114510873387</v>
      </c>
      <c r="H165" s="136">
        <f>$G165*SUMIFS(FatorHorario[Fator],FatorHorario[Meses],TEXT($D165,"MMM"),FatorHorario[UF],'Curva Tipica'!$E$1,FatorHorario[Hora],$F165)</f>
        <v>16.881390208013492</v>
      </c>
      <c r="I165" s="45">
        <v>0.92</v>
      </c>
    </row>
    <row r="166" spans="1:9" x14ac:dyDescent="0.25">
      <c r="A166" s="32">
        <v>5713</v>
      </c>
      <c r="B166" s="32">
        <v>2</v>
      </c>
      <c r="C166" s="134" t="s">
        <v>92</v>
      </c>
      <c r="D166" s="33">
        <v>46935</v>
      </c>
      <c r="E166" s="43" t="s">
        <v>67</v>
      </c>
      <c r="F166" s="44">
        <f>SUMIFS(HoraCondCarga[Hora],HoraCondCarga[Condição de Carga],PrevisaoGD[[#This Row],[Condição de Carga]],HoraCondCarga[Mês],MONTH(PrevisaoGD[[#This Row],[Mês/Ano]]))</f>
        <v>12</v>
      </c>
      <c r="G166" s="258">
        <f>SUMIFS('Previsão Potência Instalada'!$C$4:$C$87,'Previsão Potência Instalada'!$B$4:$B$87,PrevisaoGD[[#This Row],[Mês/Ano]])*SUMIFS(RelPotInst[PU_PI],RelPotInst[Barra],PrevisaoGD[[#This Row],[Nº Barra]])</f>
        <v>38.060096303624846</v>
      </c>
      <c r="H166" s="136">
        <f>$G166*SUMIFS(FatorHorario[Fator],FatorHorario[Meses],TEXT($D166,"MMM"),FatorHorario[UF],'Curva Tipica'!$E$1,FatorHorario[Hora],$F166)</f>
        <v>17.143271877404221</v>
      </c>
      <c r="I166" s="45">
        <v>0.92</v>
      </c>
    </row>
    <row r="167" spans="1:9" x14ac:dyDescent="0.25">
      <c r="A167" s="32">
        <v>5713</v>
      </c>
      <c r="B167" s="32">
        <v>2</v>
      </c>
      <c r="C167" s="134" t="s">
        <v>92</v>
      </c>
      <c r="D167" s="33">
        <v>46966</v>
      </c>
      <c r="E167" s="43" t="s">
        <v>67</v>
      </c>
      <c r="F167" s="44">
        <f>SUMIFS(HoraCondCarga[Hora],HoraCondCarga[Condição de Carga],PrevisaoGD[[#This Row],[Condição de Carga]],HoraCondCarga[Mês],MONTH(PrevisaoGD[[#This Row],[Mês/Ano]]))</f>
        <v>12</v>
      </c>
      <c r="G167" s="258">
        <f>SUMIFS('Previsão Potência Instalada'!$C$4:$C$87,'Previsão Potência Instalada'!$B$4:$B$87,PrevisaoGD[[#This Row],[Mês/Ano]])*SUMIFS(RelPotInst[PU_PI],RelPotInst[Barra],PrevisaoGD[[#This Row],[Nº Barra]])</f>
        <v>38.312430236939953</v>
      </c>
      <c r="H167" s="136">
        <f>$G167*SUMIFS(FatorHorario[Fator],FatorHorario[Meses],TEXT($D167,"MMM"),FatorHorario[UF],'Curva Tipica'!$E$1,FatorHorario[Hora],$F167)</f>
        <v>18.885824189396576</v>
      </c>
      <c r="I167" s="45">
        <v>0.92</v>
      </c>
    </row>
    <row r="168" spans="1:9" x14ac:dyDescent="0.25">
      <c r="A168" s="32">
        <v>5713</v>
      </c>
      <c r="B168" s="32">
        <v>2</v>
      </c>
      <c r="C168" s="134" t="s">
        <v>92</v>
      </c>
      <c r="D168" s="33">
        <v>46997</v>
      </c>
      <c r="E168" s="43" t="s">
        <v>67</v>
      </c>
      <c r="F168" s="44">
        <f>SUMIFS(HoraCondCarga[Hora],HoraCondCarga[Condição de Carga],PrevisaoGD[[#This Row],[Condição de Carga]],HoraCondCarga[Mês],MONTH(PrevisaoGD[[#This Row],[Mês/Ano]]))</f>
        <v>12</v>
      </c>
      <c r="G168" s="258">
        <f>SUMIFS('Previsão Potência Instalada'!$C$4:$C$87,'Previsão Potência Instalada'!$B$4:$B$87,PrevisaoGD[[#This Row],[Mês/Ano]])*SUMIFS(RelPotInst[PU_PI],RelPotInst[Barra],PrevisaoGD[[#This Row],[Nº Barra]])</f>
        <v>38.563613054614962</v>
      </c>
      <c r="H168" s="136">
        <f>$G168*SUMIFS(FatorHorario[Fator],FatorHorario[Meses],TEXT($D168,"MMM"),FatorHorario[UF],'Curva Tipica'!$E$1,FatorHorario[Hora],$F168)</f>
        <v>21.253916249374065</v>
      </c>
      <c r="I168" s="45">
        <v>0.92</v>
      </c>
    </row>
    <row r="169" spans="1:9" x14ac:dyDescent="0.25">
      <c r="A169" s="32">
        <v>5713</v>
      </c>
      <c r="B169" s="32">
        <v>2</v>
      </c>
      <c r="C169" s="134" t="s">
        <v>92</v>
      </c>
      <c r="D169" s="33">
        <v>47027</v>
      </c>
      <c r="E169" s="43" t="s">
        <v>67</v>
      </c>
      <c r="F169" s="44">
        <f>SUMIFS(HoraCondCarga[Hora],HoraCondCarga[Condição de Carga],PrevisaoGD[[#This Row],[Condição de Carga]],HoraCondCarga[Mês],MONTH(PrevisaoGD[[#This Row],[Mês/Ano]]))</f>
        <v>12</v>
      </c>
      <c r="G169" s="258">
        <f>SUMIFS('Previsão Potência Instalada'!$C$4:$C$87,'Previsão Potência Instalada'!$B$4:$B$87,PrevisaoGD[[#This Row],[Mês/Ano]])*SUMIFS(RelPotInst[PU_PI],RelPotInst[Barra],PrevisaoGD[[#This Row],[Nº Barra]])</f>
        <v>38.802447143726368</v>
      </c>
      <c r="H169" s="136">
        <f>$G169*SUMIFS(FatorHorario[Fator],FatorHorario[Meses],TEXT($D169,"MMM"),FatorHorario[UF],'Curva Tipica'!$E$1,FatorHorario[Hora],$F169)</f>
        <v>22.03641750315203</v>
      </c>
      <c r="I169" s="45">
        <v>0.92</v>
      </c>
    </row>
    <row r="170" spans="1:9" x14ac:dyDescent="0.25">
      <c r="A170" s="32">
        <v>5713</v>
      </c>
      <c r="B170" s="32">
        <v>2</v>
      </c>
      <c r="C170" s="134" t="s">
        <v>92</v>
      </c>
      <c r="D170" s="33">
        <v>47058</v>
      </c>
      <c r="E170" s="43" t="s">
        <v>67</v>
      </c>
      <c r="F170" s="44">
        <f>SUMIFS(HoraCondCarga[Hora],HoraCondCarga[Condição de Carga],PrevisaoGD[[#This Row],[Condição de Carga]],HoraCondCarga[Mês],MONTH(PrevisaoGD[[#This Row],[Mês/Ano]]))</f>
        <v>12</v>
      </c>
      <c r="G170" s="258">
        <f>SUMIFS('Previsão Potência Instalada'!$C$4:$C$87,'Previsão Potência Instalada'!$B$4:$B$87,PrevisaoGD[[#This Row],[Mês/Ano]])*SUMIFS(RelPotInst[PU_PI],RelPotInst[Barra],PrevisaoGD[[#This Row],[Nº Barra]])</f>
        <v>39.041325809822148</v>
      </c>
      <c r="H170" s="136">
        <f>$G170*SUMIFS(FatorHorario[Fator],FatorHorario[Meses],TEXT($D170,"MMM"),FatorHorario[UF],'Curva Tipica'!$E$1,FatorHorario[Hora],$F170)</f>
        <v>23.542163096724096</v>
      </c>
      <c r="I170" s="45">
        <v>0.92</v>
      </c>
    </row>
    <row r="171" spans="1:9" x14ac:dyDescent="0.25">
      <c r="A171" s="32">
        <v>5713</v>
      </c>
      <c r="B171" s="32">
        <v>2</v>
      </c>
      <c r="C171" s="134" t="s">
        <v>92</v>
      </c>
      <c r="D171" s="33">
        <v>47088</v>
      </c>
      <c r="E171" s="43" t="s">
        <v>67</v>
      </c>
      <c r="F171" s="44">
        <f>SUMIFS(HoraCondCarga[Hora],HoraCondCarga[Condição de Carga],PrevisaoGD[[#This Row],[Condição de Carga]],HoraCondCarga[Mês],MONTH(PrevisaoGD[[#This Row],[Mês/Ano]]))</f>
        <v>12</v>
      </c>
      <c r="G171" s="258">
        <f>SUMIFS('Previsão Potência Instalada'!$C$4:$C$87,'Previsão Potência Instalada'!$B$4:$B$87,PrevisaoGD[[#This Row],[Mês/Ano]])*SUMIFS(RelPotInst[PU_PI],RelPotInst[Barra],PrevisaoGD[[#This Row],[Nº Barra]])</f>
        <v>39.29155265731751</v>
      </c>
      <c r="H171" s="136">
        <f>$G171*SUMIFS(FatorHorario[Fator],FatorHorario[Meses],TEXT($D171,"MMM"),FatorHorario[UF],'Curva Tipica'!$E$1,FatorHorario[Hora],$F171)</f>
        <v>23.506352000397872</v>
      </c>
      <c r="I171" s="45">
        <v>0.92</v>
      </c>
    </row>
    <row r="172" spans="1:9" x14ac:dyDescent="0.25">
      <c r="A172" s="32">
        <v>5713</v>
      </c>
      <c r="B172" s="32">
        <v>2</v>
      </c>
      <c r="C172" s="134" t="s">
        <v>92</v>
      </c>
      <c r="D172" s="33">
        <v>44562</v>
      </c>
      <c r="E172" s="43" t="s">
        <v>69</v>
      </c>
      <c r="F172" s="44">
        <f>SUMIFS(HoraCondCarga[Hora],HoraCondCarga[Condição de Carga],PrevisaoGD[[#This Row],[Condição de Carga]],HoraCondCarga[Mês],MONTH(PrevisaoGD[[#This Row],[Mês/Ano]]))</f>
        <v>7</v>
      </c>
      <c r="G172" s="258">
        <f>SUMIFS('Previsão Potência Instalada'!$C$4:$C$87,'Previsão Potência Instalada'!$B$4:$B$87,PrevisaoGD[[#This Row],[Mês/Ano]])*SUMIFS(RelPotInst[PU_PI],RelPotInst[Barra],PrevisaoGD[[#This Row],[Nº Barra]])</f>
        <v>13.52110102855158</v>
      </c>
      <c r="H172" s="136">
        <f>$G172*SUMIFS(FatorHorario[Fator],FatorHorario[Meses],TEXT($D172,"MMM"),FatorHorario[UF],'Curva Tipica'!$E$1,FatorHorario[Hora],$F172)</f>
        <v>1.3437547098848697</v>
      </c>
      <c r="I172" s="45">
        <v>0.92</v>
      </c>
    </row>
    <row r="173" spans="1:9" x14ac:dyDescent="0.25">
      <c r="A173" s="32">
        <v>5713</v>
      </c>
      <c r="B173" s="32">
        <v>2</v>
      </c>
      <c r="C173" s="134" t="s">
        <v>92</v>
      </c>
      <c r="D173" s="33">
        <v>44593</v>
      </c>
      <c r="E173" s="43" t="s">
        <v>69</v>
      </c>
      <c r="F173" s="44">
        <f>SUMIFS(HoraCondCarga[Hora],HoraCondCarga[Condição de Carga],PrevisaoGD[[#This Row],[Condição de Carga]],HoraCondCarga[Mês],MONTH(PrevisaoGD[[#This Row],[Mês/Ano]]))</f>
        <v>7</v>
      </c>
      <c r="G173" s="258">
        <f>SUMIFS('Previsão Potência Instalada'!$C$4:$C$87,'Previsão Potência Instalada'!$B$4:$B$87,PrevisaoGD[[#This Row],[Mês/Ano]])*SUMIFS(RelPotInst[PU_PI],RelPotInst[Barra],PrevisaoGD[[#This Row],[Nº Barra]])</f>
        <v>14.115090557407688</v>
      </c>
      <c r="H173" s="136">
        <f>$G173*SUMIFS(FatorHorario[Fator],FatorHorario[Meses],TEXT($D173,"MMM"),FatorHorario[UF],'Curva Tipica'!$E$1,FatorHorario[Hora],$F173)</f>
        <v>1.3335032538696745</v>
      </c>
      <c r="I173" s="45">
        <v>0.92</v>
      </c>
    </row>
    <row r="174" spans="1:9" x14ac:dyDescent="0.25">
      <c r="A174" s="32">
        <v>5713</v>
      </c>
      <c r="B174" s="32">
        <v>2</v>
      </c>
      <c r="C174" s="134" t="s">
        <v>92</v>
      </c>
      <c r="D174" s="33">
        <v>44621</v>
      </c>
      <c r="E174" s="43" t="s">
        <v>69</v>
      </c>
      <c r="F174" s="44">
        <f>SUMIFS(HoraCondCarga[Hora],HoraCondCarga[Condição de Carga],PrevisaoGD[[#This Row],[Condição de Carga]],HoraCondCarga[Mês],MONTH(PrevisaoGD[[#This Row],[Mês/Ano]]))</f>
        <v>7</v>
      </c>
      <c r="G174" s="258">
        <f>SUMIFS('Previsão Potência Instalada'!$C$4:$C$87,'Previsão Potência Instalada'!$B$4:$B$87,PrevisaoGD[[#This Row],[Mês/Ano]])*SUMIFS(RelPotInst[PU_PI],RelPotInst[Barra],PrevisaoGD[[#This Row],[Nº Barra]])</f>
        <v>14.714421386085883</v>
      </c>
      <c r="H174" s="136">
        <f>$G174*SUMIFS(FatorHorario[Fator],FatorHorario[Meses],TEXT($D174,"MMM"),FatorHorario[UF],'Curva Tipica'!$E$1,FatorHorario[Hora],$F174)</f>
        <v>1.498388100680017</v>
      </c>
      <c r="I174" s="45">
        <v>0.92</v>
      </c>
    </row>
    <row r="175" spans="1:9" x14ac:dyDescent="0.25">
      <c r="A175" s="32">
        <v>5713</v>
      </c>
      <c r="B175" s="32">
        <v>2</v>
      </c>
      <c r="C175" s="134" t="s">
        <v>92</v>
      </c>
      <c r="D175" s="33">
        <v>44652</v>
      </c>
      <c r="E175" s="43" t="s">
        <v>69</v>
      </c>
      <c r="F175" s="44">
        <f>SUMIFS(HoraCondCarga[Hora],HoraCondCarga[Condição de Carga],PrevisaoGD[[#This Row],[Condição de Carga]],HoraCondCarga[Mês],MONTH(PrevisaoGD[[#This Row],[Mês/Ano]]))</f>
        <v>8</v>
      </c>
      <c r="G175" s="258">
        <f>SUMIFS('Previsão Potência Instalada'!$C$4:$C$87,'Previsão Potência Instalada'!$B$4:$B$87,PrevisaoGD[[#This Row],[Mês/Ano]])*SUMIFS(RelPotInst[PU_PI],RelPotInst[Barra],PrevisaoGD[[#This Row],[Nº Barra]])</f>
        <v>15.318359137472955</v>
      </c>
      <c r="H175" s="136">
        <f>$G175*SUMIFS(FatorHorario[Fator],FatorHorario[Meses],TEXT($D175,"MMM"),FatorHorario[UF],'Curva Tipica'!$E$1,FatorHorario[Hora],$F175)</f>
        <v>3.5868400451093643</v>
      </c>
      <c r="I175" s="45">
        <v>0.92</v>
      </c>
    </row>
    <row r="176" spans="1:9" x14ac:dyDescent="0.25">
      <c r="A176" s="32">
        <v>5713</v>
      </c>
      <c r="B176" s="32">
        <v>2</v>
      </c>
      <c r="C176" s="134" t="s">
        <v>92</v>
      </c>
      <c r="D176" s="33">
        <v>44682</v>
      </c>
      <c r="E176" s="43" t="s">
        <v>69</v>
      </c>
      <c r="F176" s="44">
        <f>SUMIFS(HoraCondCarga[Hora],HoraCondCarga[Condição de Carga],PrevisaoGD[[#This Row],[Condição de Carga]],HoraCondCarga[Mês],MONTH(PrevisaoGD[[#This Row],[Mês/Ano]]))</f>
        <v>7</v>
      </c>
      <c r="G176" s="258">
        <f>SUMIFS('Previsão Potência Instalada'!$C$4:$C$87,'Previsão Potência Instalada'!$B$4:$B$87,PrevisaoGD[[#This Row],[Mês/Ano]])*SUMIFS(RelPotInst[PU_PI],RelPotInst[Barra],PrevisaoGD[[#This Row],[Nº Barra]])</f>
        <v>15.972124667193784</v>
      </c>
      <c r="H176" s="136">
        <f>$G176*SUMIFS(FatorHorario[Fator],FatorHorario[Meses],TEXT($D176,"MMM"),FatorHorario[UF],'Curva Tipica'!$E$1,FatorHorario[Hora],$F176)</f>
        <v>1.1911471438922765</v>
      </c>
      <c r="I176" s="45">
        <v>0.92</v>
      </c>
    </row>
    <row r="177" spans="1:9" x14ac:dyDescent="0.25">
      <c r="A177" s="32">
        <v>5713</v>
      </c>
      <c r="B177" s="32">
        <v>2</v>
      </c>
      <c r="C177" s="134" t="s">
        <v>92</v>
      </c>
      <c r="D177" s="33">
        <v>44713</v>
      </c>
      <c r="E177" s="43" t="s">
        <v>69</v>
      </c>
      <c r="F177" s="44">
        <f>SUMIFS(HoraCondCarga[Hora],HoraCondCarga[Condição de Carga],PrevisaoGD[[#This Row],[Condição de Carga]],HoraCondCarga[Mês],MONTH(PrevisaoGD[[#This Row],[Mês/Ano]]))</f>
        <v>7</v>
      </c>
      <c r="G177" s="258">
        <f>SUMIFS('Previsão Potência Instalada'!$C$4:$C$87,'Previsão Potência Instalada'!$B$4:$B$87,PrevisaoGD[[#This Row],[Mês/Ano]])*SUMIFS(RelPotInst[PU_PI],RelPotInst[Barra],PrevisaoGD[[#This Row],[Nº Barra]])</f>
        <v>16.612229016622337</v>
      </c>
      <c r="H177" s="136">
        <f>$G177*SUMIFS(FatorHorario[Fator],FatorHorario[Meses],TEXT($D177,"MMM"),FatorHorario[UF],'Curva Tipica'!$E$1,FatorHorario[Hora],$F177)</f>
        <v>1.2250617436795068</v>
      </c>
      <c r="I177" s="45">
        <v>0.92</v>
      </c>
    </row>
    <row r="178" spans="1:9" x14ac:dyDescent="0.25">
      <c r="A178" s="32">
        <v>5713</v>
      </c>
      <c r="B178" s="32">
        <v>2</v>
      </c>
      <c r="C178" s="134" t="s">
        <v>92</v>
      </c>
      <c r="D178" s="33">
        <v>44743</v>
      </c>
      <c r="E178" s="43" t="s">
        <v>69</v>
      </c>
      <c r="F178" s="44">
        <f>SUMIFS(HoraCondCarga[Hora],HoraCondCarga[Condição de Carga],PrevisaoGD[[#This Row],[Condição de Carga]],HoraCondCarga[Mês],MONTH(PrevisaoGD[[#This Row],[Mês/Ano]]))</f>
        <v>7</v>
      </c>
      <c r="G178" s="258">
        <f>SUMIFS('Previsão Potência Instalada'!$C$4:$C$87,'Previsão Potência Instalada'!$B$4:$B$87,PrevisaoGD[[#This Row],[Mês/Ano]])*SUMIFS(RelPotInst[PU_PI],RelPotInst[Barra],PrevisaoGD[[#This Row],[Nº Barra]])</f>
        <v>17.220516683715662</v>
      </c>
      <c r="H178" s="136">
        <f>$G178*SUMIFS(FatorHorario[Fator],FatorHorario[Meses],TEXT($D178,"MMM"),FatorHorario[UF],'Curva Tipica'!$E$1,FatorHorario[Hora],$F178)</f>
        <v>1.3991254396448778</v>
      </c>
      <c r="I178" s="45">
        <v>0.92</v>
      </c>
    </row>
    <row r="179" spans="1:9" x14ac:dyDescent="0.25">
      <c r="A179" s="32">
        <v>5713</v>
      </c>
      <c r="B179" s="32">
        <v>2</v>
      </c>
      <c r="C179" s="134" t="s">
        <v>92</v>
      </c>
      <c r="D179" s="33">
        <v>44774</v>
      </c>
      <c r="E179" s="43" t="s">
        <v>69</v>
      </c>
      <c r="F179" s="44">
        <f>SUMIFS(HoraCondCarga[Hora],HoraCondCarga[Condição de Carga],PrevisaoGD[[#This Row],[Condição de Carga]],HoraCondCarga[Mês],MONTH(PrevisaoGD[[#This Row],[Mês/Ano]]))</f>
        <v>7</v>
      </c>
      <c r="G179" s="258">
        <f>SUMIFS('Previsão Potência Instalada'!$C$4:$C$87,'Previsão Potência Instalada'!$B$4:$B$87,PrevisaoGD[[#This Row],[Mês/Ano]])*SUMIFS(RelPotInst[PU_PI],RelPotInst[Barra],PrevisaoGD[[#This Row],[Nº Barra]])</f>
        <v>17.813260114343002</v>
      </c>
      <c r="H179" s="136">
        <f>$G179*SUMIFS(FatorHorario[Fator],FatorHorario[Meses],TEXT($D179,"MMM"),FatorHorario[UF],'Curva Tipica'!$E$1,FatorHorario[Hora],$F179)</f>
        <v>1.6151574698219469</v>
      </c>
      <c r="I179" s="45">
        <v>0.92</v>
      </c>
    </row>
    <row r="180" spans="1:9" x14ac:dyDescent="0.25">
      <c r="A180" s="32">
        <v>5713</v>
      </c>
      <c r="B180" s="32">
        <v>2</v>
      </c>
      <c r="C180" s="134" t="s">
        <v>92</v>
      </c>
      <c r="D180" s="33">
        <v>44805</v>
      </c>
      <c r="E180" s="43" t="s">
        <v>69</v>
      </c>
      <c r="F180" s="44">
        <f>SUMIFS(HoraCondCarga[Hora],HoraCondCarga[Condição de Carga],PrevisaoGD[[#This Row],[Condição de Carga]],HoraCondCarga[Mês],MONTH(PrevisaoGD[[#This Row],[Mês/Ano]]))</f>
        <v>7</v>
      </c>
      <c r="G180" s="258">
        <f>SUMIFS('Previsão Potência Instalada'!$C$4:$C$87,'Previsão Potência Instalada'!$B$4:$B$87,PrevisaoGD[[#This Row],[Mês/Ano]])*SUMIFS(RelPotInst[PU_PI],RelPotInst[Barra],PrevisaoGD[[#This Row],[Nº Barra]])</f>
        <v>18.403299524054134</v>
      </c>
      <c r="H180" s="136">
        <f>$G180*SUMIFS(FatorHorario[Fator],FatorHorario[Meses],TEXT($D180,"MMM"),FatorHorario[UF],'Curva Tipica'!$E$1,FatorHorario[Hora],$F180)</f>
        <v>1.8949227724099773</v>
      </c>
      <c r="I180" s="45">
        <v>0.92</v>
      </c>
    </row>
    <row r="181" spans="1:9" x14ac:dyDescent="0.25">
      <c r="A181" s="32">
        <v>5713</v>
      </c>
      <c r="B181" s="32">
        <v>2</v>
      </c>
      <c r="C181" s="134" t="s">
        <v>92</v>
      </c>
      <c r="D181" s="33">
        <v>44835</v>
      </c>
      <c r="E181" s="43" t="s">
        <v>69</v>
      </c>
      <c r="F181" s="44">
        <f>SUMIFS(HoraCondCarga[Hora],HoraCondCarga[Condição de Carga],PrevisaoGD[[#This Row],[Condição de Carga]],HoraCondCarga[Mês],MONTH(PrevisaoGD[[#This Row],[Mês/Ano]]))</f>
        <v>7</v>
      </c>
      <c r="G181" s="258">
        <f>SUMIFS('Previsão Potência Instalada'!$C$4:$C$87,'Previsão Potência Instalada'!$B$4:$B$87,PrevisaoGD[[#This Row],[Mês/Ano]])*SUMIFS(RelPotInst[PU_PI],RelPotInst[Barra],PrevisaoGD[[#This Row],[Nº Barra]])</f>
        <v>18.964331231009954</v>
      </c>
      <c r="H181" s="136">
        <f>$G181*SUMIFS(FatorHorario[Fator],FatorHorario[Meses],TEXT($D181,"MMM"),FatorHorario[UF],'Curva Tipica'!$E$1,FatorHorario[Hora],$F181)</f>
        <v>2.1482604963362357</v>
      </c>
      <c r="I181" s="45">
        <v>0.92</v>
      </c>
    </row>
    <row r="182" spans="1:9" x14ac:dyDescent="0.25">
      <c r="A182" s="32">
        <v>5713</v>
      </c>
      <c r="B182" s="32">
        <v>2</v>
      </c>
      <c r="C182" s="134" t="s">
        <v>92</v>
      </c>
      <c r="D182" s="33">
        <v>44866</v>
      </c>
      <c r="E182" s="43" t="s">
        <v>69</v>
      </c>
      <c r="F182" s="44">
        <f>SUMIFS(HoraCondCarga[Hora],HoraCondCarga[Condição de Carga],PrevisaoGD[[#This Row],[Condição de Carga]],HoraCondCarga[Mês],MONTH(PrevisaoGD[[#This Row],[Mês/Ano]]))</f>
        <v>6</v>
      </c>
      <c r="G182" s="258">
        <f>SUMIFS('Previsão Potência Instalada'!$C$4:$C$87,'Previsão Potência Instalada'!$B$4:$B$87,PrevisaoGD[[#This Row],[Mês/Ano]])*SUMIFS(RelPotInst[PU_PI],RelPotInst[Barra],PrevisaoGD[[#This Row],[Nº Barra]])</f>
        <v>19.525467651249084</v>
      </c>
      <c r="H182" s="136">
        <f>$G182*SUMIFS(FatorHorario[Fator],FatorHorario[Meses],TEXT($D182,"MMM"),FatorHorario[UF],'Curva Tipica'!$E$1,FatorHorario[Hora],$F182)</f>
        <v>0.32667692358663825</v>
      </c>
      <c r="I182" s="45">
        <v>0.92</v>
      </c>
    </row>
    <row r="183" spans="1:9" x14ac:dyDescent="0.25">
      <c r="A183" s="32">
        <v>5713</v>
      </c>
      <c r="B183" s="32">
        <v>2</v>
      </c>
      <c r="C183" s="134" t="s">
        <v>92</v>
      </c>
      <c r="D183" s="33">
        <v>44896</v>
      </c>
      <c r="E183" s="43" t="s">
        <v>69</v>
      </c>
      <c r="F183" s="44">
        <f>SUMIFS(HoraCondCarga[Hora],HoraCondCarga[Condição de Carga],PrevisaoGD[[#This Row],[Condição de Carga]],HoraCondCarga[Mês],MONTH(PrevisaoGD[[#This Row],[Mês/Ano]]))</f>
        <v>7</v>
      </c>
      <c r="G183" s="258">
        <f>SUMIFS('Previsão Potência Instalada'!$C$4:$C$87,'Previsão Potência Instalada'!$B$4:$B$87,PrevisaoGD[[#This Row],[Mês/Ano]])*SUMIFS(RelPotInst[PU_PI],RelPotInst[Barra],PrevisaoGD[[#This Row],[Nº Barra]])</f>
        <v>20.113261445253976</v>
      </c>
      <c r="H183" s="136">
        <f>$G183*SUMIFS(FatorHorario[Fator],FatorHorario[Meses],TEXT($D183,"MMM"),FatorHorario[UF],'Curva Tipica'!$E$1,FatorHorario[Hora],$F183)</f>
        <v>2.0819769350715269</v>
      </c>
      <c r="I183" s="45">
        <v>0.92</v>
      </c>
    </row>
    <row r="184" spans="1:9" x14ac:dyDescent="0.25">
      <c r="A184" s="32">
        <v>5713</v>
      </c>
      <c r="B184" s="32">
        <v>2</v>
      </c>
      <c r="C184" s="134" t="s">
        <v>92</v>
      </c>
      <c r="D184" s="33">
        <v>44927</v>
      </c>
      <c r="E184" s="43" t="s">
        <v>69</v>
      </c>
      <c r="F184" s="44">
        <f>SUMIFS(HoraCondCarga[Hora],HoraCondCarga[Condição de Carga],PrevisaoGD[[#This Row],[Condição de Carga]],HoraCondCarga[Mês],MONTH(PrevisaoGD[[#This Row],[Mês/Ano]]))</f>
        <v>7</v>
      </c>
      <c r="G184" s="258">
        <f>SUMIFS('Previsão Potência Instalada'!$C$4:$C$87,'Previsão Potência Instalada'!$B$4:$B$87,PrevisaoGD[[#This Row],[Mês/Ano]])*SUMIFS(RelPotInst[PU_PI],RelPotInst[Barra],PrevisaoGD[[#This Row],[Nº Barra]])</f>
        <v>20.314772232313093</v>
      </c>
      <c r="H184" s="136">
        <f>$G184*SUMIFS(FatorHorario[Fator],FatorHorario[Meses],TEXT($D184,"MMM"),FatorHorario[UF],'Curva Tipica'!$E$1,FatorHorario[Hora],$F184)</f>
        <v>2.0189236667757768</v>
      </c>
      <c r="I184" s="45">
        <v>0.92</v>
      </c>
    </row>
    <row r="185" spans="1:9" x14ac:dyDescent="0.25">
      <c r="A185" s="32">
        <v>5713</v>
      </c>
      <c r="B185" s="32">
        <v>2</v>
      </c>
      <c r="C185" s="134" t="s">
        <v>92</v>
      </c>
      <c r="D185" s="33">
        <v>44958</v>
      </c>
      <c r="E185" s="43" t="s">
        <v>69</v>
      </c>
      <c r="F185" s="44">
        <f>SUMIFS(HoraCondCarga[Hora],HoraCondCarga[Condição de Carga],PrevisaoGD[[#This Row],[Condição de Carga]],HoraCondCarga[Mês],MONTH(PrevisaoGD[[#This Row],[Mês/Ano]]))</f>
        <v>7</v>
      </c>
      <c r="G185" s="258">
        <f>SUMIFS('Previsão Potência Instalada'!$C$4:$C$87,'Previsão Potência Instalada'!$B$4:$B$87,PrevisaoGD[[#This Row],[Mês/Ano]])*SUMIFS(RelPotInst[PU_PI],RelPotInst[Barra],PrevisaoGD[[#This Row],[Nº Barra]])</f>
        <v>20.511891766691637</v>
      </c>
      <c r="H185" s="136">
        <f>$G185*SUMIFS(FatorHorario[Fator],FatorHorario[Meses],TEXT($D185,"MMM"),FatorHorario[UF],'Curva Tipica'!$E$1,FatorHorario[Hora],$F185)</f>
        <v>1.9378320176310189</v>
      </c>
      <c r="I185" s="45">
        <v>0.92</v>
      </c>
    </row>
    <row r="186" spans="1:9" x14ac:dyDescent="0.25">
      <c r="A186" s="32">
        <v>5713</v>
      </c>
      <c r="B186" s="32">
        <v>2</v>
      </c>
      <c r="C186" s="134" t="s">
        <v>92</v>
      </c>
      <c r="D186" s="33">
        <v>44986</v>
      </c>
      <c r="E186" s="43" t="s">
        <v>69</v>
      </c>
      <c r="F186" s="44">
        <f>SUMIFS(HoraCondCarga[Hora],HoraCondCarga[Condição de Carga],PrevisaoGD[[#This Row],[Condição de Carga]],HoraCondCarga[Mês],MONTH(PrevisaoGD[[#This Row],[Mês/Ano]]))</f>
        <v>7</v>
      </c>
      <c r="G186" s="258">
        <f>SUMIFS('Previsão Potência Instalada'!$C$4:$C$87,'Previsão Potência Instalada'!$B$4:$B$87,PrevisaoGD[[#This Row],[Mês/Ano]])*SUMIFS(RelPotInst[PU_PI],RelPotInst[Barra],PrevisaoGD[[#This Row],[Nº Barra]])</f>
        <v>20.710783848367324</v>
      </c>
      <c r="H186" s="136">
        <f>$G186*SUMIFS(FatorHorario[Fator],FatorHorario[Meses],TEXT($D186,"MMM"),FatorHorario[UF],'Curva Tipica'!$E$1,FatorHorario[Hora],$F186)</f>
        <v>2.1090052581676391</v>
      </c>
      <c r="I186" s="45">
        <v>0.92</v>
      </c>
    </row>
    <row r="187" spans="1:9" x14ac:dyDescent="0.25">
      <c r="A187" s="32">
        <v>5713</v>
      </c>
      <c r="B187" s="32">
        <v>2</v>
      </c>
      <c r="C187" s="134" t="s">
        <v>92</v>
      </c>
      <c r="D187" s="33">
        <v>45017</v>
      </c>
      <c r="E187" s="43" t="s">
        <v>69</v>
      </c>
      <c r="F187" s="44">
        <f>SUMIFS(HoraCondCarga[Hora],HoraCondCarga[Condição de Carga],PrevisaoGD[[#This Row],[Condição de Carga]],HoraCondCarga[Mês],MONTH(PrevisaoGD[[#This Row],[Mês/Ano]]))</f>
        <v>8</v>
      </c>
      <c r="G187" s="258">
        <f>SUMIFS('Previsão Potência Instalada'!$C$4:$C$87,'Previsão Potência Instalada'!$B$4:$B$87,PrevisaoGD[[#This Row],[Mês/Ano]])*SUMIFS(RelPotInst[PU_PI],RelPotInst[Barra],PrevisaoGD[[#This Row],[Nº Barra]])</f>
        <v>20.911204769214702</v>
      </c>
      <c r="H187" s="136">
        <f>$G187*SUMIFS(FatorHorario[Fator],FatorHorario[Meses],TEXT($D187,"MMM"),FatorHorario[UF],'Curva Tipica'!$E$1,FatorHorario[Hora],$F187)</f>
        <v>4.896421737117902</v>
      </c>
      <c r="I187" s="45">
        <v>0.92</v>
      </c>
    </row>
    <row r="188" spans="1:9" x14ac:dyDescent="0.25">
      <c r="A188" s="32">
        <v>5713</v>
      </c>
      <c r="B188" s="32">
        <v>2</v>
      </c>
      <c r="C188" s="134" t="s">
        <v>92</v>
      </c>
      <c r="D188" s="33">
        <v>45047</v>
      </c>
      <c r="E188" s="43" t="s">
        <v>69</v>
      </c>
      <c r="F188" s="44">
        <f>SUMIFS(HoraCondCarga[Hora],HoraCondCarga[Condição de Carga],PrevisaoGD[[#This Row],[Condição de Carga]],HoraCondCarga[Mês],MONTH(PrevisaoGD[[#This Row],[Mês/Ano]]))</f>
        <v>7</v>
      </c>
      <c r="G188" s="258">
        <f>SUMIFS('Previsão Potência Instalada'!$C$4:$C$87,'Previsão Potência Instalada'!$B$4:$B$87,PrevisaoGD[[#This Row],[Mês/Ano]])*SUMIFS(RelPotInst[PU_PI],RelPotInst[Barra],PrevisaoGD[[#This Row],[Nº Barra]])</f>
        <v>21.128161383011392</v>
      </c>
      <c r="H188" s="136">
        <f>$G188*SUMIFS(FatorHorario[Fator],FatorHorario[Meses],TEXT($D188,"MMM"),FatorHorario[UF],'Curva Tipica'!$E$1,FatorHorario[Hora],$F188)</f>
        <v>1.5756669579946856</v>
      </c>
      <c r="I188" s="45">
        <v>0.92</v>
      </c>
    </row>
    <row r="189" spans="1:9" x14ac:dyDescent="0.25">
      <c r="A189" s="32">
        <v>5713</v>
      </c>
      <c r="B189" s="32">
        <v>2</v>
      </c>
      <c r="C189" s="134" t="s">
        <v>92</v>
      </c>
      <c r="D189" s="33">
        <v>45078</v>
      </c>
      <c r="E189" s="43" t="s">
        <v>69</v>
      </c>
      <c r="F189" s="44">
        <f>SUMIFS(HoraCondCarga[Hora],HoraCondCarga[Condição de Carga],PrevisaoGD[[#This Row],[Condição de Carga]],HoraCondCarga[Mês],MONTH(PrevisaoGD[[#This Row],[Mês/Ano]]))</f>
        <v>7</v>
      </c>
      <c r="G189" s="258">
        <f>SUMIFS('Previsão Potência Instalada'!$C$4:$C$87,'Previsão Potência Instalada'!$B$4:$B$87,PrevisaoGD[[#This Row],[Mês/Ano]])*SUMIFS(RelPotInst[PU_PI],RelPotInst[Barra],PrevisaoGD[[#This Row],[Nº Barra]])</f>
        <v>21.340584439619853</v>
      </c>
      <c r="H189" s="136">
        <f>$G189*SUMIFS(FatorHorario[Fator],FatorHorario[Meses],TEXT($D189,"MMM"),FatorHorario[UF],'Curva Tipica'!$E$1,FatorHorario[Hora],$F189)</f>
        <v>1.5737522976947289</v>
      </c>
      <c r="I189" s="45">
        <v>0.92</v>
      </c>
    </row>
    <row r="190" spans="1:9" x14ac:dyDescent="0.25">
      <c r="A190" s="32">
        <v>5713</v>
      </c>
      <c r="B190" s="32">
        <v>2</v>
      </c>
      <c r="C190" s="134" t="s">
        <v>92</v>
      </c>
      <c r="D190" s="33">
        <v>45108</v>
      </c>
      <c r="E190" s="43" t="s">
        <v>69</v>
      </c>
      <c r="F190" s="44">
        <f>SUMIFS(HoraCondCarga[Hora],HoraCondCarga[Condição de Carga],PrevisaoGD[[#This Row],[Condição de Carga]],HoraCondCarga[Mês],MONTH(PrevisaoGD[[#This Row],[Mês/Ano]]))</f>
        <v>7</v>
      </c>
      <c r="G190" s="258">
        <f>SUMIFS('Previsão Potência Instalada'!$C$4:$C$87,'Previsão Potência Instalada'!$B$4:$B$87,PrevisaoGD[[#This Row],[Mês/Ano]])*SUMIFS(RelPotInst[PU_PI],RelPotInst[Barra],PrevisaoGD[[#This Row],[Nº Barra]])</f>
        <v>21.542448910087131</v>
      </c>
      <c r="H190" s="136">
        <f>$G190*SUMIFS(FatorHorario[Fator],FatorHorario[Meses],TEXT($D190,"MMM"),FatorHorario[UF],'Curva Tipica'!$E$1,FatorHorario[Hora],$F190)</f>
        <v>1.750272007276936</v>
      </c>
      <c r="I190" s="45">
        <v>0.92</v>
      </c>
    </row>
    <row r="191" spans="1:9" x14ac:dyDescent="0.25">
      <c r="A191" s="32">
        <v>5713</v>
      </c>
      <c r="B191" s="32">
        <v>2</v>
      </c>
      <c r="C191" s="134" t="s">
        <v>92</v>
      </c>
      <c r="D191" s="33">
        <v>45139</v>
      </c>
      <c r="E191" s="43" t="s">
        <v>69</v>
      </c>
      <c r="F191" s="44">
        <f>SUMIFS(HoraCondCarga[Hora],HoraCondCarga[Condição de Carga],PrevisaoGD[[#This Row],[Condição de Carga]],HoraCondCarga[Mês],MONTH(PrevisaoGD[[#This Row],[Mês/Ano]]))</f>
        <v>7</v>
      </c>
      <c r="G191" s="258">
        <f>SUMIFS('Previsão Potência Instalada'!$C$4:$C$87,'Previsão Potência Instalada'!$B$4:$B$87,PrevisaoGD[[#This Row],[Mês/Ano]])*SUMIFS(RelPotInst[PU_PI],RelPotInst[Barra],PrevisaoGD[[#This Row],[Nº Barra]])</f>
        <v>21.739154918147932</v>
      </c>
      <c r="H191" s="136">
        <f>$G191*SUMIFS(FatorHorario[Fator],FatorHorario[Meses],TEXT($D191,"MMM"),FatorHorario[UF],'Curva Tipica'!$E$1,FatorHorario[Hora],$F191)</f>
        <v>1.9711247816670741</v>
      </c>
      <c r="I191" s="45">
        <v>0.92</v>
      </c>
    </row>
    <row r="192" spans="1:9" x14ac:dyDescent="0.25">
      <c r="A192" s="32">
        <v>5713</v>
      </c>
      <c r="B192" s="32">
        <v>2</v>
      </c>
      <c r="C192" s="134" t="s">
        <v>92</v>
      </c>
      <c r="D192" s="33">
        <v>45170</v>
      </c>
      <c r="E192" s="43" t="s">
        <v>69</v>
      </c>
      <c r="F192" s="44">
        <f>SUMIFS(HoraCondCarga[Hora],HoraCondCarga[Condição de Carga],PrevisaoGD[[#This Row],[Condição de Carga]],HoraCondCarga[Mês],MONTH(PrevisaoGD[[#This Row],[Mês/Ano]]))</f>
        <v>7</v>
      </c>
      <c r="G192" s="258">
        <f>SUMIFS('Previsão Potência Instalada'!$C$4:$C$87,'Previsão Potência Instalada'!$B$4:$B$87,PrevisaoGD[[#This Row],[Mês/Ano]])*SUMIFS(RelPotInst[PU_PI],RelPotInst[Barra],PrevisaoGD[[#This Row],[Nº Barra]])</f>
        <v>21.934963578161234</v>
      </c>
      <c r="H192" s="136">
        <f>$G192*SUMIFS(FatorHorario[Fator],FatorHorario[Meses],TEXT($D192,"MMM"),FatorHorario[UF],'Curva Tipica'!$E$1,FatorHorario[Hora],$F192)</f>
        <v>2.2585657502293714</v>
      </c>
      <c r="I192" s="45">
        <v>0.92</v>
      </c>
    </row>
    <row r="193" spans="1:9" x14ac:dyDescent="0.25">
      <c r="A193" s="32">
        <v>5713</v>
      </c>
      <c r="B193" s="32">
        <v>2</v>
      </c>
      <c r="C193" s="134" t="s">
        <v>92</v>
      </c>
      <c r="D193" s="33">
        <v>45200</v>
      </c>
      <c r="E193" s="43" t="s">
        <v>69</v>
      </c>
      <c r="F193" s="44">
        <f>SUMIFS(HoraCondCarga[Hora],HoraCondCarga[Condição de Carga],PrevisaoGD[[#This Row],[Condição de Carga]],HoraCondCarga[Mês],MONTH(PrevisaoGD[[#This Row],[Mês/Ano]]))</f>
        <v>7</v>
      </c>
      <c r="G193" s="258">
        <f>SUMIFS('Previsão Potência Instalada'!$C$4:$C$87,'Previsão Potência Instalada'!$B$4:$B$87,PrevisaoGD[[#This Row],[Mês/Ano]])*SUMIFS(RelPotInst[PU_PI],RelPotInst[Barra],PrevisaoGD[[#This Row],[Nº Barra]])</f>
        <v>22.121145831339504</v>
      </c>
      <c r="H193" s="136">
        <f>$G193*SUMIFS(FatorHorario[Fator],FatorHorario[Meses],TEXT($D193,"MMM"),FatorHorario[UF],'Curva Tipica'!$E$1,FatorHorario[Hora],$F193)</f>
        <v>2.5058613005795327</v>
      </c>
      <c r="I193" s="45">
        <v>0.92</v>
      </c>
    </row>
    <row r="194" spans="1:9" x14ac:dyDescent="0.25">
      <c r="A194" s="32">
        <v>5713</v>
      </c>
      <c r="B194" s="32">
        <v>2</v>
      </c>
      <c r="C194" s="134" t="s">
        <v>92</v>
      </c>
      <c r="D194" s="33">
        <v>45231</v>
      </c>
      <c r="E194" s="43" t="s">
        <v>69</v>
      </c>
      <c r="F194" s="44">
        <f>SUMIFS(HoraCondCarga[Hora],HoraCondCarga[Condição de Carga],PrevisaoGD[[#This Row],[Condição de Carga]],HoraCondCarga[Mês],MONTH(PrevisaoGD[[#This Row],[Mês/Ano]]))</f>
        <v>6</v>
      </c>
      <c r="G194" s="258">
        <f>SUMIFS('Previsão Potência Instalada'!$C$4:$C$87,'Previsão Potência Instalada'!$B$4:$B$87,PrevisaoGD[[#This Row],[Mês/Ano]])*SUMIFS(RelPotInst[PU_PI],RelPotInst[Barra],PrevisaoGD[[#This Row],[Nº Barra]])</f>
        <v>22.307362834345248</v>
      </c>
      <c r="H194" s="136">
        <f>$G194*SUMIFS(FatorHorario[Fator],FatorHorario[Meses],TEXT($D194,"MMM"),FatorHorario[UF],'Curva Tipica'!$E$1,FatorHorario[Hora],$F194)</f>
        <v>0.3732202882008121</v>
      </c>
      <c r="I194" s="45">
        <v>0.92</v>
      </c>
    </row>
    <row r="195" spans="1:9" x14ac:dyDescent="0.25">
      <c r="A195" s="32">
        <v>5713</v>
      </c>
      <c r="B195" s="32">
        <v>2</v>
      </c>
      <c r="C195" s="134" t="s">
        <v>92</v>
      </c>
      <c r="D195" s="33">
        <v>45261</v>
      </c>
      <c r="E195" s="43" t="s">
        <v>69</v>
      </c>
      <c r="F195" s="44">
        <f>SUMIFS(HoraCondCarga[Hora],HoraCondCarga[Condição de Carga],PrevisaoGD[[#This Row],[Condição de Carga]],HoraCondCarga[Mês],MONTH(PrevisaoGD[[#This Row],[Mês/Ano]]))</f>
        <v>7</v>
      </c>
      <c r="G195" s="258">
        <f>SUMIFS('Previsão Potência Instalada'!$C$4:$C$87,'Previsão Potência Instalada'!$B$4:$B$87,PrevisaoGD[[#This Row],[Mês/Ano]])*SUMIFS(RelPotInst[PU_PI],RelPotInst[Barra],PrevisaoGD[[#This Row],[Nº Barra]])</f>
        <v>22.502426271251238</v>
      </c>
      <c r="H195" s="136">
        <f>$G195*SUMIFS(FatorHorario[Fator],FatorHorario[Meses],TEXT($D195,"MMM"),FatorHorario[UF],'Curva Tipica'!$E$1,FatorHorario[Hora],$F195)</f>
        <v>2.3292857106944989</v>
      </c>
      <c r="I195" s="45">
        <v>0.92</v>
      </c>
    </row>
    <row r="196" spans="1:9" x14ac:dyDescent="0.25">
      <c r="A196" s="32">
        <v>5713</v>
      </c>
      <c r="B196" s="32">
        <v>2</v>
      </c>
      <c r="C196" s="134" t="s">
        <v>92</v>
      </c>
      <c r="D196" s="33">
        <v>45292</v>
      </c>
      <c r="E196" s="43" t="s">
        <v>69</v>
      </c>
      <c r="F196" s="44">
        <f>SUMIFS(HoraCondCarga[Hora],HoraCondCarga[Condição de Carga],PrevisaoGD[[#This Row],[Condição de Carga]],HoraCondCarga[Mês],MONTH(PrevisaoGD[[#This Row],[Mês/Ano]]))</f>
        <v>7</v>
      </c>
      <c r="G196" s="258">
        <f>SUMIFS('Previsão Potência Instalada'!$C$4:$C$87,'Previsão Potência Instalada'!$B$4:$B$87,PrevisaoGD[[#This Row],[Mês/Ano]])*SUMIFS(RelPotInst[PU_PI],RelPotInst[Barra],PrevisaoGD[[#This Row],[Nº Barra]])</f>
        <v>22.902523385125793</v>
      </c>
      <c r="H196" s="136">
        <f>$G196*SUMIFS(FatorHorario[Fator],FatorHorario[Meses],TEXT($D196,"MMM"),FatorHorario[UF],'Curva Tipica'!$E$1,FatorHorario[Hora],$F196)</f>
        <v>2.2760996757604954</v>
      </c>
      <c r="I196" s="45">
        <v>0.92</v>
      </c>
    </row>
    <row r="197" spans="1:9" x14ac:dyDescent="0.25">
      <c r="A197" s="32">
        <v>5713</v>
      </c>
      <c r="B197" s="32">
        <v>2</v>
      </c>
      <c r="C197" s="134" t="s">
        <v>92</v>
      </c>
      <c r="D197" s="33">
        <v>45323</v>
      </c>
      <c r="E197" s="43" t="s">
        <v>69</v>
      </c>
      <c r="F197" s="44">
        <f>SUMIFS(HoraCondCarga[Hora],HoraCondCarga[Condição de Carga],PrevisaoGD[[#This Row],[Condição de Carga]],HoraCondCarga[Mês],MONTH(PrevisaoGD[[#This Row],[Mês/Ano]]))</f>
        <v>7</v>
      </c>
      <c r="G197" s="258">
        <f>SUMIFS('Previsão Potência Instalada'!$C$4:$C$87,'Previsão Potência Instalada'!$B$4:$B$87,PrevisaoGD[[#This Row],[Mês/Ano]])*SUMIFS(RelPotInst[PU_PI],RelPotInst[Barra],PrevisaoGD[[#This Row],[Nº Barra]])</f>
        <v>23.293901722455271</v>
      </c>
      <c r="H197" s="136">
        <f>$G197*SUMIFS(FatorHorario[Fator],FatorHorario[Meses],TEXT($D197,"MMM"),FatorHorario[UF],'Curva Tipica'!$E$1,FatorHorario[Hora],$F197)</f>
        <v>2.200658480785497</v>
      </c>
      <c r="I197" s="45">
        <v>0.92</v>
      </c>
    </row>
    <row r="198" spans="1:9" x14ac:dyDescent="0.25">
      <c r="A198" s="32">
        <v>5713</v>
      </c>
      <c r="B198" s="32">
        <v>2</v>
      </c>
      <c r="C198" s="134" t="s">
        <v>92</v>
      </c>
      <c r="D198" s="33">
        <v>45352</v>
      </c>
      <c r="E198" s="43" t="s">
        <v>69</v>
      </c>
      <c r="F198" s="44">
        <f>SUMIFS(HoraCondCarga[Hora],HoraCondCarga[Condição de Carga],PrevisaoGD[[#This Row],[Condição de Carga]],HoraCondCarga[Mês],MONTH(PrevisaoGD[[#This Row],[Mês/Ano]]))</f>
        <v>7</v>
      </c>
      <c r="G198" s="258">
        <f>SUMIFS('Previsão Potência Instalada'!$C$4:$C$87,'Previsão Potência Instalada'!$B$4:$B$87,PrevisaoGD[[#This Row],[Mês/Ano]])*SUMIFS(RelPotInst[PU_PI],RelPotInst[Barra],PrevisaoGD[[#This Row],[Nº Barra]])</f>
        <v>23.688799429978982</v>
      </c>
      <c r="H198" s="136">
        <f>$G198*SUMIFS(FatorHorario[Fator],FatorHorario[Meses],TEXT($D198,"MMM"),FatorHorario[UF],'Curva Tipica'!$E$1,FatorHorario[Hora],$F198)</f>
        <v>2.4122603433690264</v>
      </c>
      <c r="I198" s="45">
        <v>0.92</v>
      </c>
    </row>
    <row r="199" spans="1:9" x14ac:dyDescent="0.25">
      <c r="A199" s="32">
        <v>5713</v>
      </c>
      <c r="B199" s="32">
        <v>2</v>
      </c>
      <c r="C199" s="134" t="s">
        <v>92</v>
      </c>
      <c r="D199" s="33">
        <v>45383</v>
      </c>
      <c r="E199" s="43" t="s">
        <v>69</v>
      </c>
      <c r="F199" s="44">
        <f>SUMIFS(HoraCondCarga[Hora],HoraCondCarga[Condição de Carga],PrevisaoGD[[#This Row],[Condição de Carga]],HoraCondCarga[Mês],MONTH(PrevisaoGD[[#This Row],[Mês/Ano]]))</f>
        <v>8</v>
      </c>
      <c r="G199" s="258">
        <f>SUMIFS('Previsão Potência Instalada'!$C$4:$C$87,'Previsão Potência Instalada'!$B$4:$B$87,PrevisaoGD[[#This Row],[Mês/Ano]])*SUMIFS(RelPotInst[PU_PI],RelPotInst[Barra],PrevisaoGD[[#This Row],[Nº Barra]])</f>
        <v>24.086732628302475</v>
      </c>
      <c r="H199" s="136">
        <f>$G199*SUMIFS(FatorHorario[Fator],FatorHorario[Meses],TEXT($D199,"MMM"),FatorHorario[UF],'Curva Tipica'!$E$1,FatorHorario[Hora],$F199)</f>
        <v>5.6399811736813827</v>
      </c>
      <c r="I199" s="45">
        <v>0.92</v>
      </c>
    </row>
    <row r="200" spans="1:9" x14ac:dyDescent="0.25">
      <c r="A200" s="32">
        <v>5713</v>
      </c>
      <c r="B200" s="32">
        <v>2</v>
      </c>
      <c r="C200" s="134" t="s">
        <v>92</v>
      </c>
      <c r="D200" s="33">
        <v>45413</v>
      </c>
      <c r="E200" s="43" t="s">
        <v>69</v>
      </c>
      <c r="F200" s="44">
        <f>SUMIFS(HoraCondCarga[Hora],HoraCondCarga[Condição de Carga],PrevisaoGD[[#This Row],[Condição de Carga]],HoraCondCarga[Mês],MONTH(PrevisaoGD[[#This Row],[Mês/Ano]]))</f>
        <v>7</v>
      </c>
      <c r="G200" s="258">
        <f>SUMIFS('Previsão Potência Instalada'!$C$4:$C$87,'Previsão Potência Instalada'!$B$4:$B$87,PrevisaoGD[[#This Row],[Mês/Ano]])*SUMIFS(RelPotInst[PU_PI],RelPotInst[Barra],PrevisaoGD[[#This Row],[Nº Barra]])</f>
        <v>24.517497235412993</v>
      </c>
      <c r="H200" s="136">
        <f>$G200*SUMIFS(FatorHorario[Fator],FatorHorario[Meses],TEXT($D200,"MMM"),FatorHorario[UF],'Curva Tipica'!$E$1,FatorHorario[Hora],$F200)</f>
        <v>1.8284321851890446</v>
      </c>
      <c r="I200" s="45">
        <v>0.92</v>
      </c>
    </row>
    <row r="201" spans="1:9" x14ac:dyDescent="0.25">
      <c r="A201" s="32">
        <v>5713</v>
      </c>
      <c r="B201" s="32">
        <v>2</v>
      </c>
      <c r="C201" s="134" t="s">
        <v>92</v>
      </c>
      <c r="D201" s="33">
        <v>45444</v>
      </c>
      <c r="E201" s="43" t="s">
        <v>69</v>
      </c>
      <c r="F201" s="44">
        <f>SUMIFS(HoraCondCarga[Hora],HoraCondCarga[Condição de Carga],PrevisaoGD[[#This Row],[Condição de Carga]],HoraCondCarga[Mês],MONTH(PrevisaoGD[[#This Row],[Mês/Ano]]))</f>
        <v>7</v>
      </c>
      <c r="G201" s="258">
        <f>SUMIFS('Previsão Potência Instalada'!$C$4:$C$87,'Previsão Potência Instalada'!$B$4:$B$87,PrevisaoGD[[#This Row],[Mês/Ano]])*SUMIFS(RelPotInst[PU_PI],RelPotInst[Barra],PrevisaoGD[[#This Row],[Nº Barra]])</f>
        <v>24.939260522181975</v>
      </c>
      <c r="H201" s="136">
        <f>$G201*SUMIFS(FatorHorario[Fator],FatorHorario[Meses],TEXT($D201,"MMM"),FatorHorario[UF],'Curva Tipica'!$E$1,FatorHorario[Hora],$F201)</f>
        <v>1.8391351305602044</v>
      </c>
      <c r="I201" s="45">
        <v>0.92</v>
      </c>
    </row>
    <row r="202" spans="1:9" x14ac:dyDescent="0.25">
      <c r="A202" s="32">
        <v>5713</v>
      </c>
      <c r="B202" s="32">
        <v>2</v>
      </c>
      <c r="C202" s="134" t="s">
        <v>92</v>
      </c>
      <c r="D202" s="33">
        <v>45474</v>
      </c>
      <c r="E202" s="43" t="s">
        <v>69</v>
      </c>
      <c r="F202" s="44">
        <f>SUMIFS(HoraCondCarga[Hora],HoraCondCarga[Condição de Carga],PrevisaoGD[[#This Row],[Condição de Carga]],HoraCondCarga[Mês],MONTH(PrevisaoGD[[#This Row],[Mês/Ano]]))</f>
        <v>7</v>
      </c>
      <c r="G202" s="258">
        <f>SUMIFS('Previsão Potência Instalada'!$C$4:$C$87,'Previsão Potência Instalada'!$B$4:$B$87,PrevisaoGD[[#This Row],[Mês/Ano]])*SUMIFS(RelPotInst[PU_PI],RelPotInst[Barra],PrevisaoGD[[#This Row],[Nº Barra]])</f>
        <v>25.340059869981054</v>
      </c>
      <c r="H202" s="136">
        <f>$G202*SUMIFS(FatorHorario[Fator],FatorHorario[Meses],TEXT($D202,"MMM"),FatorHorario[UF],'Curva Tipica'!$E$1,FatorHorario[Hora],$F202)</f>
        <v>2.0588187368234583</v>
      </c>
      <c r="I202" s="45">
        <v>0.92</v>
      </c>
    </row>
    <row r="203" spans="1:9" x14ac:dyDescent="0.25">
      <c r="A203" s="32">
        <v>5713</v>
      </c>
      <c r="B203" s="32">
        <v>2</v>
      </c>
      <c r="C203" s="134" t="s">
        <v>92</v>
      </c>
      <c r="D203" s="33">
        <v>45505</v>
      </c>
      <c r="E203" s="43" t="s">
        <v>69</v>
      </c>
      <c r="F203" s="44">
        <f>SUMIFS(HoraCondCarga[Hora],HoraCondCarga[Condição de Carga],PrevisaoGD[[#This Row],[Condição de Carga]],HoraCondCarga[Mês],MONTH(PrevisaoGD[[#This Row],[Mês/Ano]]))</f>
        <v>7</v>
      </c>
      <c r="G203" s="258">
        <f>SUMIFS('Previsão Potência Instalada'!$C$4:$C$87,'Previsão Potência Instalada'!$B$4:$B$87,PrevisaoGD[[#This Row],[Mês/Ano]])*SUMIFS(RelPotInst[PU_PI],RelPotInst[Barra],PrevisaoGD[[#This Row],[Nº Barra]])</f>
        <v>25.730617156047451</v>
      </c>
      <c r="H203" s="136">
        <f>$G203*SUMIFS(FatorHorario[Fator],FatorHorario[Meses],TEXT($D203,"MMM"),FatorHorario[UF],'Curva Tipica'!$E$1,FatorHorario[Hora],$F203)</f>
        <v>2.3330372001504669</v>
      </c>
      <c r="I203" s="45">
        <v>0.92</v>
      </c>
    </row>
    <row r="204" spans="1:9" x14ac:dyDescent="0.25">
      <c r="A204" s="32">
        <v>5713</v>
      </c>
      <c r="B204" s="32">
        <v>2</v>
      </c>
      <c r="C204" s="134" t="s">
        <v>92</v>
      </c>
      <c r="D204" s="33">
        <v>45536</v>
      </c>
      <c r="E204" s="43" t="s">
        <v>69</v>
      </c>
      <c r="F204" s="44">
        <f>SUMIFS(HoraCondCarga[Hora],HoraCondCarga[Condição de Carga],PrevisaoGD[[#This Row],[Condição de Carga]],HoraCondCarga[Mês],MONTH(PrevisaoGD[[#This Row],[Mês/Ano]]))</f>
        <v>7</v>
      </c>
      <c r="G204" s="258">
        <f>SUMIFS('Previsão Potência Instalada'!$C$4:$C$87,'Previsão Potência Instalada'!$B$4:$B$87,PrevisaoGD[[#This Row],[Mês/Ano]])*SUMIFS(RelPotInst[PU_PI],RelPotInst[Barra],PrevisaoGD[[#This Row],[Nº Barra]])</f>
        <v>26.119392768938006</v>
      </c>
      <c r="H204" s="136">
        <f>$G204*SUMIFS(FatorHorario[Fator],FatorHorario[Meses],TEXT($D204,"MMM"),FatorHorario[UF],'Curva Tipica'!$E$1,FatorHorario[Hora],$F204)</f>
        <v>2.689421649345511</v>
      </c>
      <c r="I204" s="45">
        <v>0.92</v>
      </c>
    </row>
    <row r="205" spans="1:9" x14ac:dyDescent="0.25">
      <c r="A205" s="32">
        <v>5713</v>
      </c>
      <c r="B205" s="32">
        <v>2</v>
      </c>
      <c r="C205" s="134" t="s">
        <v>92</v>
      </c>
      <c r="D205" s="33">
        <v>45566</v>
      </c>
      <c r="E205" s="43" t="s">
        <v>69</v>
      </c>
      <c r="F205" s="44">
        <f>SUMIFS(HoraCondCarga[Hora],HoraCondCarga[Condição de Carga],PrevisaoGD[[#This Row],[Condição de Carga]],HoraCondCarga[Mês],MONTH(PrevisaoGD[[#This Row],[Mês/Ano]]))</f>
        <v>7</v>
      </c>
      <c r="G205" s="258">
        <f>SUMIFS('Previsão Potência Instalada'!$C$4:$C$87,'Previsão Potência Instalada'!$B$4:$B$87,PrevisaoGD[[#This Row],[Mês/Ano]])*SUMIFS(RelPotInst[PU_PI],RelPotInst[Barra],PrevisaoGD[[#This Row],[Nº Barra]])</f>
        <v>26.489055273057129</v>
      </c>
      <c r="H205" s="136">
        <f>$G205*SUMIFS(FatorHorario[Fator],FatorHorario[Meses],TEXT($D205,"MMM"),FatorHorario[UF],'Curva Tipica'!$E$1,FatorHorario[Hora],$F205)</f>
        <v>3.0006537185622215</v>
      </c>
      <c r="I205" s="45">
        <v>0.92</v>
      </c>
    </row>
    <row r="206" spans="1:9" x14ac:dyDescent="0.25">
      <c r="A206" s="32">
        <v>5713</v>
      </c>
      <c r="B206" s="32">
        <v>2</v>
      </c>
      <c r="C206" s="134" t="s">
        <v>92</v>
      </c>
      <c r="D206" s="33">
        <v>45597</v>
      </c>
      <c r="E206" s="43" t="s">
        <v>69</v>
      </c>
      <c r="F206" s="44">
        <f>SUMIFS(HoraCondCarga[Hora],HoraCondCarga[Condição de Carga],PrevisaoGD[[#This Row],[Condição de Carga]],HoraCondCarga[Mês],MONTH(PrevisaoGD[[#This Row],[Mês/Ano]]))</f>
        <v>6</v>
      </c>
      <c r="G206" s="258">
        <f>SUMIFS('Previsão Potência Instalada'!$C$4:$C$87,'Previsão Potência Instalada'!$B$4:$B$87,PrevisaoGD[[#This Row],[Mês/Ano]])*SUMIFS(RelPotInst[PU_PI],RelPotInst[Barra],PrevisaoGD[[#This Row],[Nº Barra]])</f>
        <v>26.8587867725183</v>
      </c>
      <c r="H206" s="136">
        <f>$G206*SUMIFS(FatorHorario[Fator],FatorHorario[Meses],TEXT($D206,"MMM"),FatorHorario[UF],'Curva Tipica'!$E$1,FatorHorario[Hora],$F206)</f>
        <v>0.44936930530083724</v>
      </c>
      <c r="I206" s="45">
        <v>0.92</v>
      </c>
    </row>
    <row r="207" spans="1:9" x14ac:dyDescent="0.25">
      <c r="A207" s="32">
        <v>5713</v>
      </c>
      <c r="B207" s="32">
        <v>2</v>
      </c>
      <c r="C207" s="134" t="s">
        <v>92</v>
      </c>
      <c r="D207" s="33">
        <v>45627</v>
      </c>
      <c r="E207" s="43" t="s">
        <v>69</v>
      </c>
      <c r="F207" s="44">
        <f>SUMIFS(HoraCondCarga[Hora],HoraCondCarga[Condição de Carga],PrevisaoGD[[#This Row],[Condição de Carga]],HoraCondCarga[Mês],MONTH(PrevisaoGD[[#This Row],[Mês/Ano]]))</f>
        <v>7</v>
      </c>
      <c r="G207" s="258">
        <f>SUMIFS('Previsão Potência Instalada'!$C$4:$C$87,'Previsão Potência Instalada'!$B$4:$B$87,PrevisaoGD[[#This Row],[Mês/Ano]])*SUMIFS(RelPotInst[PU_PI],RelPotInst[Barra],PrevisaoGD[[#This Row],[Nº Barra]])</f>
        <v>27.246082754373813</v>
      </c>
      <c r="H207" s="136">
        <f>$G207*SUMIFS(FatorHorario[Fator],FatorHorario[Meses],TEXT($D207,"MMM"),FatorHorario[UF],'Curva Tipica'!$E$1,FatorHorario[Hora],$F207)</f>
        <v>2.8203141504453351</v>
      </c>
      <c r="I207" s="45">
        <v>0.92</v>
      </c>
    </row>
    <row r="208" spans="1:9" x14ac:dyDescent="0.25">
      <c r="A208" s="32">
        <v>5713</v>
      </c>
      <c r="B208" s="32">
        <v>2</v>
      </c>
      <c r="C208" s="134" t="s">
        <v>92</v>
      </c>
      <c r="D208" s="33">
        <v>45658</v>
      </c>
      <c r="E208" s="43" t="s">
        <v>69</v>
      </c>
      <c r="F208" s="44">
        <f>SUMIFS(HoraCondCarga[Hora],HoraCondCarga[Condição de Carga],PrevisaoGD[[#This Row],[Condição de Carga]],HoraCondCarga[Mês],MONTH(PrevisaoGD[[#This Row],[Mês/Ano]]))</f>
        <v>7</v>
      </c>
      <c r="G208" s="258">
        <f>SUMIFS('Previsão Potência Instalada'!$C$4:$C$87,'Previsão Potência Instalada'!$B$4:$B$87,PrevisaoGD[[#This Row],[Mês/Ano]])*SUMIFS(RelPotInst[PU_PI],RelPotInst[Barra],PrevisaoGD[[#This Row],[Nº Barra]])</f>
        <v>27.704265981635984</v>
      </c>
      <c r="H208" s="136">
        <f>$G208*SUMIFS(FatorHorario[Fator],FatorHorario[Meses],TEXT($D208,"MMM"),FatorHorario[UF],'Curva Tipica'!$E$1,FatorHorario[Hora],$F208)</f>
        <v>2.7533066884209556</v>
      </c>
      <c r="I208" s="45">
        <v>0.92</v>
      </c>
    </row>
    <row r="209" spans="1:9" x14ac:dyDescent="0.25">
      <c r="A209" s="32">
        <v>5713</v>
      </c>
      <c r="B209" s="32">
        <v>2</v>
      </c>
      <c r="C209" s="134" t="s">
        <v>92</v>
      </c>
      <c r="D209" s="33">
        <v>45689</v>
      </c>
      <c r="E209" s="43" t="s">
        <v>69</v>
      </c>
      <c r="F209" s="44">
        <f>SUMIFS(HoraCondCarga[Hora],HoraCondCarga[Condição de Carga],PrevisaoGD[[#This Row],[Condição de Carga]],HoraCondCarga[Mês],MONTH(PrevisaoGD[[#This Row],[Mês/Ano]]))</f>
        <v>7</v>
      </c>
      <c r="G209" s="258">
        <f>SUMIFS('Previsão Potência Instalada'!$C$4:$C$87,'Previsão Potência Instalada'!$B$4:$B$87,PrevisaoGD[[#This Row],[Mês/Ano]])*SUMIFS(RelPotInst[PU_PI],RelPotInst[Barra],PrevisaoGD[[#This Row],[Nº Barra]])</f>
        <v>28.152464640060558</v>
      </c>
      <c r="H209" s="136">
        <f>$G209*SUMIFS(FatorHorario[Fator],FatorHorario[Meses],TEXT($D209,"MMM"),FatorHorario[UF],'Curva Tipica'!$E$1,FatorHorario[Hora],$F209)</f>
        <v>2.6596643535007107</v>
      </c>
      <c r="I209" s="45">
        <v>0.92</v>
      </c>
    </row>
    <row r="210" spans="1:9" x14ac:dyDescent="0.25">
      <c r="A210" s="32">
        <v>5713</v>
      </c>
      <c r="B210" s="32">
        <v>2</v>
      </c>
      <c r="C210" s="134" t="s">
        <v>92</v>
      </c>
      <c r="D210" s="33">
        <v>45717</v>
      </c>
      <c r="E210" s="43" t="s">
        <v>69</v>
      </c>
      <c r="F210" s="44">
        <f>SUMIFS(HoraCondCarga[Hora],HoraCondCarga[Condição de Carga],PrevisaoGD[[#This Row],[Condição de Carga]],HoraCondCarga[Mês],MONTH(PrevisaoGD[[#This Row],[Mês/Ano]]))</f>
        <v>7</v>
      </c>
      <c r="G210" s="258">
        <f>SUMIFS('Previsão Potência Instalada'!$C$4:$C$87,'Previsão Potência Instalada'!$B$4:$B$87,PrevisaoGD[[#This Row],[Mês/Ano]])*SUMIFS(RelPotInst[PU_PI],RelPotInst[Barra],PrevisaoGD[[#This Row],[Nº Barra]])</f>
        <v>28.604693610970802</v>
      </c>
      <c r="H210" s="136">
        <f>$G210*SUMIFS(FatorHorario[Fator],FatorHorario[Meses],TEXT($D210,"MMM"),FatorHorario[UF],'Curva Tipica'!$E$1,FatorHorario[Hora],$F210)</f>
        <v>2.9128520521239198</v>
      </c>
      <c r="I210" s="45">
        <v>0.92</v>
      </c>
    </row>
    <row r="211" spans="1:9" x14ac:dyDescent="0.25">
      <c r="A211" s="32">
        <v>5713</v>
      </c>
      <c r="B211" s="32">
        <v>2</v>
      </c>
      <c r="C211" s="134" t="s">
        <v>92</v>
      </c>
      <c r="D211" s="33">
        <v>45748</v>
      </c>
      <c r="E211" s="43" t="s">
        <v>69</v>
      </c>
      <c r="F211" s="44">
        <f>SUMIFS(HoraCondCarga[Hora],HoraCondCarga[Condição de Carga],PrevisaoGD[[#This Row],[Condição de Carga]],HoraCondCarga[Mês],MONTH(PrevisaoGD[[#This Row],[Mês/Ano]]))</f>
        <v>8</v>
      </c>
      <c r="G211" s="258">
        <f>SUMIFS('Previsão Potência Instalada'!$C$4:$C$87,'Previsão Potência Instalada'!$B$4:$B$87,PrevisaoGD[[#This Row],[Mês/Ano]])*SUMIFS(RelPotInst[PU_PI],RelPotInst[Barra],PrevisaoGD[[#This Row],[Nº Barra]])</f>
        <v>29.060398765344345</v>
      </c>
      <c r="H211" s="136">
        <f>$G211*SUMIFS(FatorHorario[Fator],FatorHorario[Meses],TEXT($D211,"MMM"),FatorHorario[UF],'Curva Tipica'!$E$1,FatorHorario[Hora],$F211)</f>
        <v>6.8045801174223746</v>
      </c>
      <c r="I211" s="45">
        <v>0.92</v>
      </c>
    </row>
    <row r="212" spans="1:9" x14ac:dyDescent="0.25">
      <c r="A212" s="32">
        <v>5713</v>
      </c>
      <c r="B212" s="32">
        <v>2</v>
      </c>
      <c r="C212" s="134" t="s">
        <v>92</v>
      </c>
      <c r="D212" s="33">
        <v>45778</v>
      </c>
      <c r="E212" s="43" t="s">
        <v>69</v>
      </c>
      <c r="F212" s="44">
        <f>SUMIFS(HoraCondCarga[Hora],HoraCondCarga[Condição de Carga],PrevisaoGD[[#This Row],[Condição de Carga]],HoraCondCarga[Mês],MONTH(PrevisaoGD[[#This Row],[Mês/Ano]]))</f>
        <v>7</v>
      </c>
      <c r="G212" s="258">
        <f>SUMIFS('Previsão Potência Instalada'!$C$4:$C$87,'Previsão Potência Instalada'!$B$4:$B$87,PrevisaoGD[[#This Row],[Mês/Ano]])*SUMIFS(RelPotInst[PU_PI],RelPotInst[Barra],PrevisaoGD[[#This Row],[Nº Barra]])</f>
        <v>29.553701793613872</v>
      </c>
      <c r="H212" s="136">
        <f>$G212*SUMIFS(FatorHorario[Fator],FatorHorario[Meses],TEXT($D212,"MMM"),FatorHorario[UF],'Curva Tipica'!$E$1,FatorHorario[Hora],$F212)</f>
        <v>2.2040153214689475</v>
      </c>
      <c r="I212" s="45">
        <v>0.92</v>
      </c>
    </row>
    <row r="213" spans="1:9" x14ac:dyDescent="0.25">
      <c r="A213" s="32">
        <v>5713</v>
      </c>
      <c r="B213" s="32">
        <v>2</v>
      </c>
      <c r="C213" s="134" t="s">
        <v>92</v>
      </c>
      <c r="D213" s="33">
        <v>45809</v>
      </c>
      <c r="E213" s="43" t="s">
        <v>69</v>
      </c>
      <c r="F213" s="44">
        <f>SUMIFS(HoraCondCarga[Hora],HoraCondCarga[Condição de Carga],PrevisaoGD[[#This Row],[Condição de Carga]],HoraCondCarga[Mês],MONTH(PrevisaoGD[[#This Row],[Mês/Ano]]))</f>
        <v>7</v>
      </c>
      <c r="G213" s="258">
        <f>SUMIFS('Previsão Potência Instalada'!$C$4:$C$87,'Previsão Potência Instalada'!$B$4:$B$87,PrevisaoGD[[#This Row],[Mês/Ano]])*SUMIFS(RelPotInst[PU_PI],RelPotInst[Barra],PrevisaoGD[[#This Row],[Nº Barra]])</f>
        <v>30.036696689530825</v>
      </c>
      <c r="H213" s="136">
        <f>$G213*SUMIFS(FatorHorario[Fator],FatorHorario[Meses],TEXT($D213,"MMM"),FatorHorario[UF],'Curva Tipica'!$E$1,FatorHorario[Hora],$F213)</f>
        <v>2.2150433866538863</v>
      </c>
      <c r="I213" s="45">
        <v>0.92</v>
      </c>
    </row>
    <row r="214" spans="1:9" x14ac:dyDescent="0.25">
      <c r="A214" s="32">
        <v>5713</v>
      </c>
      <c r="B214" s="32">
        <v>2</v>
      </c>
      <c r="C214" s="134" t="s">
        <v>92</v>
      </c>
      <c r="D214" s="33">
        <v>45839</v>
      </c>
      <c r="E214" s="43" t="s">
        <v>69</v>
      </c>
      <c r="F214" s="44">
        <f>SUMIFS(HoraCondCarga[Hora],HoraCondCarga[Condição de Carga],PrevisaoGD[[#This Row],[Condição de Carga]],HoraCondCarga[Mês],MONTH(PrevisaoGD[[#This Row],[Mês/Ano]]))</f>
        <v>7</v>
      </c>
      <c r="G214" s="258">
        <f>SUMIFS('Previsão Potência Instalada'!$C$4:$C$87,'Previsão Potência Instalada'!$B$4:$B$87,PrevisaoGD[[#This Row],[Mês/Ano]])*SUMIFS(RelPotInst[PU_PI],RelPotInst[Barra],PrevisaoGD[[#This Row],[Nº Barra]])</f>
        <v>30.495684101063947</v>
      </c>
      <c r="H214" s="136">
        <f>$G214*SUMIFS(FatorHorario[Fator],FatorHorario[Meses],TEXT($D214,"MMM"),FatorHorario[UF],'Curva Tipica'!$E$1,FatorHorario[Hora],$F214)</f>
        <v>2.4777007687301347</v>
      </c>
      <c r="I214" s="45">
        <v>0.92</v>
      </c>
    </row>
    <row r="215" spans="1:9" x14ac:dyDescent="0.25">
      <c r="A215" s="32">
        <v>5713</v>
      </c>
      <c r="B215" s="32">
        <v>2</v>
      </c>
      <c r="C215" s="134" t="s">
        <v>92</v>
      </c>
      <c r="D215" s="33">
        <v>45870</v>
      </c>
      <c r="E215" s="43" t="s">
        <v>69</v>
      </c>
      <c r="F215" s="44">
        <f>SUMIFS(HoraCondCarga[Hora],HoraCondCarga[Condição de Carga],PrevisaoGD[[#This Row],[Condição de Carga]],HoraCondCarga[Mês],MONTH(PrevisaoGD[[#This Row],[Mês/Ano]]))</f>
        <v>7</v>
      </c>
      <c r="G215" s="258">
        <f>SUMIFS('Previsão Potência Instalada'!$C$4:$C$87,'Previsão Potência Instalada'!$B$4:$B$87,PrevisaoGD[[#This Row],[Mês/Ano]])*SUMIFS(RelPotInst[PU_PI],RelPotInst[Barra],PrevisaoGD[[#This Row],[Nº Barra]])</f>
        <v>30.942942507973527</v>
      </c>
      <c r="H215" s="136">
        <f>$G215*SUMIFS(FatorHorario[Fator],FatorHorario[Meses],TEXT($D215,"MMM"),FatorHorario[UF],'Curva Tipica'!$E$1,FatorHorario[Hora],$F215)</f>
        <v>2.8056472767600291</v>
      </c>
      <c r="I215" s="45">
        <v>0.92</v>
      </c>
    </row>
    <row r="216" spans="1:9" x14ac:dyDescent="0.25">
      <c r="A216" s="32">
        <v>5713</v>
      </c>
      <c r="B216" s="32">
        <v>2</v>
      </c>
      <c r="C216" s="134" t="s">
        <v>92</v>
      </c>
      <c r="D216" s="33">
        <v>45901</v>
      </c>
      <c r="E216" s="43" t="s">
        <v>69</v>
      </c>
      <c r="F216" s="44">
        <f>SUMIFS(HoraCondCarga[Hora],HoraCondCarga[Condição de Carga],PrevisaoGD[[#This Row],[Condição de Carga]],HoraCondCarga[Mês],MONTH(PrevisaoGD[[#This Row],[Mês/Ano]]))</f>
        <v>7</v>
      </c>
      <c r="G216" s="258">
        <f>SUMIFS('Previsão Potência Instalada'!$C$4:$C$87,'Previsão Potência Instalada'!$B$4:$B$87,PrevisaoGD[[#This Row],[Mês/Ano]])*SUMIFS(RelPotInst[PU_PI],RelPotInst[Barra],PrevisaoGD[[#This Row],[Nº Barra]])</f>
        <v>31.388160578331497</v>
      </c>
      <c r="H216" s="136">
        <f>$G216*SUMIFS(FatorHorario[Fator],FatorHorario[Meses],TEXT($D216,"MMM"),FatorHorario[UF],'Curva Tipica'!$E$1,FatorHorario[Hora],$F216)</f>
        <v>3.2319280673664115</v>
      </c>
      <c r="I216" s="45">
        <v>0.92</v>
      </c>
    </row>
    <row r="217" spans="1:9" x14ac:dyDescent="0.25">
      <c r="A217" s="32">
        <v>5713</v>
      </c>
      <c r="B217" s="32">
        <v>2</v>
      </c>
      <c r="C217" s="134" t="s">
        <v>92</v>
      </c>
      <c r="D217" s="33">
        <v>45931</v>
      </c>
      <c r="E217" s="43" t="s">
        <v>69</v>
      </c>
      <c r="F217" s="44">
        <f>SUMIFS(HoraCondCarga[Hora],HoraCondCarga[Condição de Carga],PrevisaoGD[[#This Row],[Condição de Carga]],HoraCondCarga[Mês],MONTH(PrevisaoGD[[#This Row],[Mês/Ano]]))</f>
        <v>7</v>
      </c>
      <c r="G217" s="258">
        <f>SUMIFS('Previsão Potência Instalada'!$C$4:$C$87,'Previsão Potência Instalada'!$B$4:$B$87,PrevisaoGD[[#This Row],[Mês/Ano]])*SUMIFS(RelPotInst[PU_PI],RelPotInst[Barra],PrevisaoGD[[#This Row],[Nº Barra]])</f>
        <v>31.811490698098918</v>
      </c>
      <c r="H217" s="136">
        <f>$G217*SUMIFS(FatorHorario[Fator],FatorHorario[Meses],TEXT($D217,"MMM"),FatorHorario[UF],'Curva Tipica'!$E$1,FatorHorario[Hora],$F217)</f>
        <v>3.6035738863570819</v>
      </c>
      <c r="I217" s="45">
        <v>0.92</v>
      </c>
    </row>
    <row r="218" spans="1:9" x14ac:dyDescent="0.25">
      <c r="A218" s="32">
        <v>5713</v>
      </c>
      <c r="B218" s="32">
        <v>2</v>
      </c>
      <c r="C218" s="134" t="s">
        <v>92</v>
      </c>
      <c r="D218" s="33">
        <v>45962</v>
      </c>
      <c r="E218" s="43" t="s">
        <v>69</v>
      </c>
      <c r="F218" s="44">
        <f>SUMIFS(HoraCondCarga[Hora],HoraCondCarga[Condição de Carga],PrevisaoGD[[#This Row],[Condição de Carga]],HoraCondCarga[Mês],MONTH(PrevisaoGD[[#This Row],[Mês/Ano]]))</f>
        <v>6</v>
      </c>
      <c r="G218" s="258">
        <f>SUMIFS('Previsão Potência Instalada'!$C$4:$C$87,'Previsão Potência Instalada'!$B$4:$B$87,PrevisaoGD[[#This Row],[Mês/Ano]])*SUMIFS(RelPotInst[PU_PI],RelPotInst[Barra],PrevisaoGD[[#This Row],[Nº Barra]])</f>
        <v>32.234899829954628</v>
      </c>
      <c r="H218" s="136">
        <f>$G218*SUMIFS(FatorHorario[Fator],FatorHorario[Meses],TEXT($D218,"MMM"),FatorHorario[UF],'Curva Tipica'!$E$1,FatorHorario[Hora],$F218)</f>
        <v>0.53931604080680628</v>
      </c>
      <c r="I218" s="45">
        <v>0.92</v>
      </c>
    </row>
    <row r="219" spans="1:9" x14ac:dyDescent="0.25">
      <c r="A219" s="32">
        <v>5713</v>
      </c>
      <c r="B219" s="32">
        <v>2</v>
      </c>
      <c r="C219" s="134" t="s">
        <v>92</v>
      </c>
      <c r="D219" s="33">
        <v>45992</v>
      </c>
      <c r="E219" s="43" t="s">
        <v>69</v>
      </c>
      <c r="F219" s="44">
        <f>SUMIFS(HoraCondCarga[Hora],HoraCondCarga[Condição de Carga],PrevisaoGD[[#This Row],[Condição de Carga]],HoraCondCarga[Mês],MONTH(PrevisaoGD[[#This Row],[Mês/Ano]]))</f>
        <v>7</v>
      </c>
      <c r="G219" s="258">
        <f>SUMIFS('Previsão Potência Instalada'!$C$4:$C$87,'Previsão Potência Instalada'!$B$4:$B$87,PrevisaoGD[[#This Row],[Mês/Ano]])*SUMIFS(RelPotInst[PU_PI],RelPotInst[Barra],PrevisaoGD[[#This Row],[Nº Barra]])</f>
        <v>32.678423456390654</v>
      </c>
      <c r="H219" s="136">
        <f>$G219*SUMIFS(FatorHorario[Fator],FatorHorario[Meses],TEXT($D219,"MMM"),FatorHorario[UF],'Curva Tipica'!$E$1,FatorHorario[Hora],$F219)</f>
        <v>3.3826301167461708</v>
      </c>
      <c r="I219" s="45">
        <v>0.92</v>
      </c>
    </row>
    <row r="220" spans="1:9" x14ac:dyDescent="0.25">
      <c r="A220" s="32">
        <v>5713</v>
      </c>
      <c r="B220" s="32">
        <v>2</v>
      </c>
      <c r="C220" s="134" t="s">
        <v>92</v>
      </c>
      <c r="D220" s="33">
        <v>46023</v>
      </c>
      <c r="E220" s="43" t="s">
        <v>69</v>
      </c>
      <c r="F220" s="44">
        <f>SUMIFS(HoraCondCarga[Hora],HoraCondCarga[Condição de Carga],PrevisaoGD[[#This Row],[Condição de Carga]],HoraCondCarga[Mês],MONTH(PrevisaoGD[[#This Row],[Mês/Ano]]))</f>
        <v>7</v>
      </c>
      <c r="G220" s="258">
        <f>SUMIFS('Previsão Potência Instalada'!$C$4:$C$87,'Previsão Potência Instalada'!$B$4:$B$87,PrevisaoGD[[#This Row],[Mês/Ano]])*SUMIFS(RelPotInst[PU_PI],RelPotInst[Barra],PrevisaoGD[[#This Row],[Nº Barra]])</f>
        <v>32.817784065743254</v>
      </c>
      <c r="H220" s="136">
        <f>$G220*SUMIFS(FatorHorario[Fator],FatorHorario[Meses],TEXT($D220,"MMM"),FatorHorario[UF],'Curva Tipica'!$E$1,FatorHorario[Hora],$F220)</f>
        <v>3.2614985875193288</v>
      </c>
      <c r="I220" s="45">
        <v>0.92</v>
      </c>
    </row>
    <row r="221" spans="1:9" x14ac:dyDescent="0.25">
      <c r="A221" s="32">
        <v>5713</v>
      </c>
      <c r="B221" s="32">
        <v>2</v>
      </c>
      <c r="C221" s="134" t="s">
        <v>92</v>
      </c>
      <c r="D221" s="33">
        <v>46054</v>
      </c>
      <c r="E221" s="43" t="s">
        <v>69</v>
      </c>
      <c r="F221" s="44">
        <f>SUMIFS(HoraCondCarga[Hora],HoraCondCarga[Condição de Carga],PrevisaoGD[[#This Row],[Condição de Carga]],HoraCondCarga[Mês],MONTH(PrevisaoGD[[#This Row],[Mês/Ano]]))</f>
        <v>7</v>
      </c>
      <c r="G221" s="258">
        <f>SUMIFS('Previsão Potência Instalada'!$C$4:$C$87,'Previsão Potência Instalada'!$B$4:$B$87,PrevisaoGD[[#This Row],[Mês/Ano]])*SUMIFS(RelPotInst[PU_PI],RelPotInst[Barra],PrevisaoGD[[#This Row],[Nº Barra]])</f>
        <v>32.954107777377793</v>
      </c>
      <c r="H221" s="136">
        <f>$G221*SUMIFS(FatorHorario[Fator],FatorHorario[Meses],TEXT($D221,"MMM"),FatorHorario[UF],'Curva Tipica'!$E$1,FatorHorario[Hora],$F221)</f>
        <v>3.1132928103279456</v>
      </c>
      <c r="I221" s="45">
        <v>0.92</v>
      </c>
    </row>
    <row r="222" spans="1:9" x14ac:dyDescent="0.25">
      <c r="A222" s="32">
        <v>5713</v>
      </c>
      <c r="B222" s="32">
        <v>2</v>
      </c>
      <c r="C222" s="134" t="s">
        <v>92</v>
      </c>
      <c r="D222" s="33">
        <v>46082</v>
      </c>
      <c r="E222" s="43" t="s">
        <v>69</v>
      </c>
      <c r="F222" s="44">
        <f>SUMIFS(HoraCondCarga[Hora],HoraCondCarga[Condição de Carga],PrevisaoGD[[#This Row],[Condição de Carga]],HoraCondCarga[Mês],MONTH(PrevisaoGD[[#This Row],[Mês/Ano]]))</f>
        <v>7</v>
      </c>
      <c r="G222" s="258">
        <f>SUMIFS('Previsão Potência Instalada'!$C$4:$C$87,'Previsão Potência Instalada'!$B$4:$B$87,PrevisaoGD[[#This Row],[Mês/Ano]])*SUMIFS(RelPotInst[PU_PI],RelPotInst[Barra],PrevisaoGD[[#This Row],[Nº Barra]])</f>
        <v>33.091657345330205</v>
      </c>
      <c r="H222" s="136">
        <f>$G222*SUMIFS(FatorHorario[Fator],FatorHorario[Meses],TEXT($D222,"MMM"),FatorHorario[UF],'Curva Tipica'!$E$1,FatorHorario[Hora],$F222)</f>
        <v>3.3697652321490921</v>
      </c>
      <c r="I222" s="45">
        <v>0.92</v>
      </c>
    </row>
    <row r="223" spans="1:9" x14ac:dyDescent="0.25">
      <c r="A223" s="32">
        <v>5713</v>
      </c>
      <c r="B223" s="32">
        <v>2</v>
      </c>
      <c r="C223" s="134" t="s">
        <v>92</v>
      </c>
      <c r="D223" s="33">
        <v>46113</v>
      </c>
      <c r="E223" s="43" t="s">
        <v>69</v>
      </c>
      <c r="F223" s="44">
        <f>SUMIFS(HoraCondCarga[Hora],HoraCondCarga[Condição de Carga],PrevisaoGD[[#This Row],[Condição de Carga]],HoraCondCarga[Mês],MONTH(PrevisaoGD[[#This Row],[Mês/Ano]]))</f>
        <v>8</v>
      </c>
      <c r="G223" s="258">
        <f>SUMIFS('Previsão Potência Instalada'!$C$4:$C$87,'Previsão Potência Instalada'!$B$4:$B$87,PrevisaoGD[[#This Row],[Mês/Ano]])*SUMIFS(RelPotInst[PU_PI],RelPotInst[Barra],PrevisaoGD[[#This Row],[Nº Barra]])</f>
        <v>33.230264226202081</v>
      </c>
      <c r="H223" s="136">
        <f>$G223*SUMIFS(FatorHorario[Fator],FatorHorario[Meses],TEXT($D223,"MMM"),FatorHorario[UF],'Curva Tipica'!$E$1,FatorHorario[Hora],$F223)</f>
        <v>7.7809667057962466</v>
      </c>
      <c r="I223" s="45">
        <v>0.92</v>
      </c>
    </row>
    <row r="224" spans="1:9" x14ac:dyDescent="0.25">
      <c r="A224" s="32">
        <v>5713</v>
      </c>
      <c r="B224" s="32">
        <v>2</v>
      </c>
      <c r="C224" s="134" t="s">
        <v>92</v>
      </c>
      <c r="D224" s="33">
        <v>46143</v>
      </c>
      <c r="E224" s="43" t="s">
        <v>69</v>
      </c>
      <c r="F224" s="44">
        <f>SUMIFS(HoraCondCarga[Hora],HoraCondCarga[Condição de Carga],PrevisaoGD[[#This Row],[Condição de Carga]],HoraCondCarga[Mês],MONTH(PrevisaoGD[[#This Row],[Mês/Ano]]))</f>
        <v>7</v>
      </c>
      <c r="G224" s="258">
        <f>SUMIFS('Previsão Potência Instalada'!$C$4:$C$87,'Previsão Potência Instalada'!$B$4:$B$87,PrevisaoGD[[#This Row],[Mês/Ano]])*SUMIFS(RelPotInst[PU_PI],RelPotInst[Barra],PrevisaoGD[[#This Row],[Nº Barra]])</f>
        <v>33.380306843488434</v>
      </c>
      <c r="H224" s="136">
        <f>$G224*SUMIFS(FatorHorario[Fator],FatorHorario[Meses],TEXT($D224,"MMM"),FatorHorario[UF],'Curva Tipica'!$E$1,FatorHorario[Hora],$F224)</f>
        <v>2.4893906094119429</v>
      </c>
      <c r="I224" s="45">
        <v>0.92</v>
      </c>
    </row>
    <row r="225" spans="1:9" x14ac:dyDescent="0.25">
      <c r="A225" s="32">
        <v>5713</v>
      </c>
      <c r="B225" s="32">
        <v>2</v>
      </c>
      <c r="C225" s="134" t="s">
        <v>92</v>
      </c>
      <c r="D225" s="33">
        <v>46174</v>
      </c>
      <c r="E225" s="43" t="s">
        <v>69</v>
      </c>
      <c r="F225" s="44">
        <f>SUMIFS(HoraCondCarga[Hora],HoraCondCarga[Condição de Carga],PrevisaoGD[[#This Row],[Condição de Carga]],HoraCondCarga[Mês],MONTH(PrevisaoGD[[#This Row],[Mês/Ano]]))</f>
        <v>7</v>
      </c>
      <c r="G225" s="258">
        <f>SUMIFS('Previsão Potência Instalada'!$C$4:$C$87,'Previsão Potência Instalada'!$B$4:$B$87,PrevisaoGD[[#This Row],[Mês/Ano]])*SUMIFS(RelPotInst[PU_PI],RelPotInst[Barra],PrevisaoGD[[#This Row],[Nº Barra]])</f>
        <v>33.52721414826123</v>
      </c>
      <c r="H225" s="136">
        <f>$G225*SUMIFS(FatorHorario[Fator],FatorHorario[Meses],TEXT($D225,"MMM"),FatorHorario[UF],'Curva Tipica'!$E$1,FatorHorario[Hora],$F225)</f>
        <v>2.4724501079347769</v>
      </c>
      <c r="I225" s="45">
        <v>0.92</v>
      </c>
    </row>
    <row r="226" spans="1:9" x14ac:dyDescent="0.25">
      <c r="A226" s="32">
        <v>5713</v>
      </c>
      <c r="B226" s="32">
        <v>2</v>
      </c>
      <c r="C226" s="134" t="s">
        <v>92</v>
      </c>
      <c r="D226" s="33">
        <v>46204</v>
      </c>
      <c r="E226" s="43" t="s">
        <v>69</v>
      </c>
      <c r="F226" s="44">
        <f>SUMIFS(HoraCondCarga[Hora],HoraCondCarga[Condição de Carga],PrevisaoGD[[#This Row],[Condição de Carga]],HoraCondCarga[Mês],MONTH(PrevisaoGD[[#This Row],[Mês/Ano]]))</f>
        <v>7</v>
      </c>
      <c r="G226" s="258">
        <f>SUMIFS('Previsão Potência Instalada'!$C$4:$C$87,'Previsão Potência Instalada'!$B$4:$B$87,PrevisaoGD[[#This Row],[Mês/Ano]])*SUMIFS(RelPotInst[PU_PI],RelPotInst[Barra],PrevisaoGD[[#This Row],[Nº Barra]])</f>
        <v>33.666819357597774</v>
      </c>
      <c r="H226" s="136">
        <f>$G226*SUMIFS(FatorHorario[Fator],FatorHorario[Meses],TEXT($D226,"MMM"),FatorHorario[UF],'Curva Tipica'!$E$1,FatorHorario[Hora],$F226)</f>
        <v>2.7353478586206998</v>
      </c>
      <c r="I226" s="45">
        <v>0.92</v>
      </c>
    </row>
    <row r="227" spans="1:9" x14ac:dyDescent="0.25">
      <c r="A227" s="32">
        <v>5713</v>
      </c>
      <c r="B227" s="32">
        <v>2</v>
      </c>
      <c r="C227" s="134" t="s">
        <v>92</v>
      </c>
      <c r="D227" s="33">
        <v>46235</v>
      </c>
      <c r="E227" s="43" t="s">
        <v>69</v>
      </c>
      <c r="F227" s="44">
        <f>SUMIFS(HoraCondCarga[Hora],HoraCondCarga[Condição de Carga],PrevisaoGD[[#This Row],[Condição de Carga]],HoraCondCarga[Mês],MONTH(PrevisaoGD[[#This Row],[Mês/Ano]]))</f>
        <v>7</v>
      </c>
      <c r="G227" s="258">
        <f>SUMIFS('Previsão Potência Instalada'!$C$4:$C$87,'Previsão Potência Instalada'!$B$4:$B$87,PrevisaoGD[[#This Row],[Mês/Ano]])*SUMIFS(RelPotInst[PU_PI],RelPotInst[Barra],PrevisaoGD[[#This Row],[Nº Barra]])</f>
        <v>33.802857083154521</v>
      </c>
      <c r="H227" s="136">
        <f>$G227*SUMIFS(FatorHorario[Fator],FatorHorario[Meses],TEXT($D227,"MMM"),FatorHorario[UF],'Curva Tipica'!$E$1,FatorHorario[Hora],$F227)</f>
        <v>3.0649604153716927</v>
      </c>
      <c r="I227" s="45">
        <v>0.92</v>
      </c>
    </row>
    <row r="228" spans="1:9" x14ac:dyDescent="0.25">
      <c r="A228" s="32">
        <v>5713</v>
      </c>
      <c r="B228" s="32">
        <v>2</v>
      </c>
      <c r="C228" s="134" t="s">
        <v>92</v>
      </c>
      <c r="D228" s="33">
        <v>46266</v>
      </c>
      <c r="E228" s="43" t="s">
        <v>69</v>
      </c>
      <c r="F228" s="44">
        <f>SUMIFS(HoraCondCarga[Hora],HoraCondCarga[Condição de Carga],PrevisaoGD[[#This Row],[Condição de Carga]],HoraCondCarga[Mês],MONTH(PrevisaoGD[[#This Row],[Mês/Ano]]))</f>
        <v>7</v>
      </c>
      <c r="G228" s="258">
        <f>SUMIFS('Previsão Potência Instalada'!$C$4:$C$87,'Previsão Potência Instalada'!$B$4:$B$87,PrevisaoGD[[#This Row],[Mês/Ano]])*SUMIFS(RelPotInst[PU_PI],RelPotInst[Barra],PrevisaoGD[[#This Row],[Nº Barra]])</f>
        <v>33.938274221731646</v>
      </c>
      <c r="H228" s="136">
        <f>$G228*SUMIFS(FatorHorario[Fator],FatorHorario[Meses],TEXT($D228,"MMM"),FatorHorario[UF],'Curva Tipica'!$E$1,FatorHorario[Hora],$F228)</f>
        <v>3.4945042651181395</v>
      </c>
      <c r="I228" s="45">
        <v>0.92</v>
      </c>
    </row>
    <row r="229" spans="1:9" x14ac:dyDescent="0.25">
      <c r="A229" s="32">
        <v>5713</v>
      </c>
      <c r="B229" s="32">
        <v>2</v>
      </c>
      <c r="C229" s="134" t="s">
        <v>92</v>
      </c>
      <c r="D229" s="33">
        <v>46296</v>
      </c>
      <c r="E229" s="43" t="s">
        <v>69</v>
      </c>
      <c r="F229" s="44">
        <f>SUMIFS(HoraCondCarga[Hora],HoraCondCarga[Condição de Carga],PrevisaoGD[[#This Row],[Condição de Carga]],HoraCondCarga[Mês],MONTH(PrevisaoGD[[#This Row],[Mês/Ano]]))</f>
        <v>7</v>
      </c>
      <c r="G229" s="258">
        <f>SUMIFS('Previsão Potência Instalada'!$C$4:$C$87,'Previsão Potência Instalada'!$B$4:$B$87,PrevisaoGD[[#This Row],[Mês/Ano]])*SUMIFS(RelPotInst[PU_PI],RelPotInst[Barra],PrevisaoGD[[#This Row],[Nº Barra]])</f>
        <v>34.067033940415854</v>
      </c>
      <c r="H229" s="136">
        <f>$G229*SUMIFS(FatorHorario[Fator],FatorHorario[Meses],TEXT($D229,"MMM"),FatorHorario[UF],'Curva Tipica'!$E$1,FatorHorario[Hora],$F229)</f>
        <v>3.8590795715417197</v>
      </c>
      <c r="I229" s="45">
        <v>0.92</v>
      </c>
    </row>
    <row r="230" spans="1:9" x14ac:dyDescent="0.25">
      <c r="A230" s="32">
        <v>5713</v>
      </c>
      <c r="B230" s="32">
        <v>2</v>
      </c>
      <c r="C230" s="134" t="s">
        <v>92</v>
      </c>
      <c r="D230" s="33">
        <v>46327</v>
      </c>
      <c r="E230" s="43" t="s">
        <v>69</v>
      </c>
      <c r="F230" s="44">
        <f>SUMIFS(HoraCondCarga[Hora],HoraCondCarga[Condição de Carga],PrevisaoGD[[#This Row],[Condição de Carga]],HoraCondCarga[Mês],MONTH(PrevisaoGD[[#This Row],[Mês/Ano]]))</f>
        <v>6</v>
      </c>
      <c r="G230" s="258">
        <f>SUMIFS('Previsão Potência Instalada'!$C$4:$C$87,'Previsão Potência Instalada'!$B$4:$B$87,PrevisaoGD[[#This Row],[Mês/Ano]])*SUMIFS(RelPotInst[PU_PI],RelPotInst[Barra],PrevisaoGD[[#This Row],[Nº Barra]])</f>
        <v>34.195817691347678</v>
      </c>
      <c r="H230" s="136">
        <f>$G230*SUMIFS(FatorHorario[Fator],FatorHorario[Meses],TEXT($D230,"MMM"),FatorHorario[UF],'Curva Tipica'!$E$1,FatorHorario[Hora],$F230)</f>
        <v>0.5721237884012661</v>
      </c>
      <c r="I230" s="45">
        <v>0.92</v>
      </c>
    </row>
    <row r="231" spans="1:9" x14ac:dyDescent="0.25">
      <c r="A231" s="32">
        <v>5713</v>
      </c>
      <c r="B231" s="32">
        <v>2</v>
      </c>
      <c r="C231" s="134" t="s">
        <v>92</v>
      </c>
      <c r="D231" s="33">
        <v>46357</v>
      </c>
      <c r="E231" s="43" t="s">
        <v>69</v>
      </c>
      <c r="F231" s="44">
        <f>SUMIFS(HoraCondCarga[Hora],HoraCondCarga[Condição de Carga],PrevisaoGD[[#This Row],[Condição de Carga]],HoraCondCarga[Mês],MONTH(PrevisaoGD[[#This Row],[Mês/Ano]]))</f>
        <v>7</v>
      </c>
      <c r="G231" s="258">
        <f>SUMIFS('Previsão Potência Instalada'!$C$4:$C$87,'Previsão Potência Instalada'!$B$4:$B$87,PrevisaoGD[[#This Row],[Mês/Ano]])*SUMIFS(RelPotInst[PU_PI],RelPotInst[Barra],PrevisaoGD[[#This Row],[Nº Barra]])</f>
        <v>34.330719449344663</v>
      </c>
      <c r="H231" s="136">
        <f>$G231*SUMIFS(FatorHorario[Fator],FatorHorario[Meses],TEXT($D231,"MMM"),FatorHorario[UF],'Curva Tipica'!$E$1,FatorHorario[Hora],$F231)</f>
        <v>3.5536636488565527</v>
      </c>
      <c r="I231" s="45">
        <v>0.92</v>
      </c>
    </row>
    <row r="232" spans="1:9" x14ac:dyDescent="0.25">
      <c r="A232" s="32">
        <v>5713</v>
      </c>
      <c r="B232" s="32">
        <v>2</v>
      </c>
      <c r="C232" s="134" t="s">
        <v>92</v>
      </c>
      <c r="D232" s="33">
        <v>46388</v>
      </c>
      <c r="E232" s="43" t="s">
        <v>69</v>
      </c>
      <c r="F232" s="44">
        <f>SUMIFS(HoraCondCarga[Hora],HoraCondCarga[Condição de Carga],PrevisaoGD[[#This Row],[Condição de Carga]],HoraCondCarga[Mês],MONTH(PrevisaoGD[[#This Row],[Mês/Ano]]))</f>
        <v>7</v>
      </c>
      <c r="G232" s="258">
        <f>SUMIFS('Previsão Potência Instalada'!$C$4:$C$87,'Previsão Potência Instalada'!$B$4:$B$87,PrevisaoGD[[#This Row],[Mês/Ano]])*SUMIFS(RelPotInst[PU_PI],RelPotInst[Barra],PrevisaoGD[[#This Row],[Nº Barra]])</f>
        <v>34.490636541494375</v>
      </c>
      <c r="H232" s="136">
        <f>$G232*SUMIFS(FatorHorario[Fator],FatorHorario[Meses],TEXT($D232,"MMM"),FatorHorario[UF],'Curva Tipica'!$E$1,FatorHorario[Hora],$F232)</f>
        <v>3.4277500923698874</v>
      </c>
      <c r="I232" s="45">
        <v>0.92</v>
      </c>
    </row>
    <row r="233" spans="1:9" x14ac:dyDescent="0.25">
      <c r="A233" s="32">
        <v>5713</v>
      </c>
      <c r="B233" s="32">
        <v>2</v>
      </c>
      <c r="C233" s="134" t="s">
        <v>92</v>
      </c>
      <c r="D233" s="33">
        <v>46419</v>
      </c>
      <c r="E233" s="43" t="s">
        <v>69</v>
      </c>
      <c r="F233" s="44">
        <f>SUMIFS(HoraCondCarga[Hora],HoraCondCarga[Condição de Carga],PrevisaoGD[[#This Row],[Condição de Carga]],HoraCondCarga[Mês],MONTH(PrevisaoGD[[#This Row],[Mês/Ano]]))</f>
        <v>7</v>
      </c>
      <c r="G233" s="258">
        <f>SUMIFS('Previsão Potência Instalada'!$C$4:$C$87,'Previsão Potência Instalada'!$B$4:$B$87,PrevisaoGD[[#This Row],[Mês/Ano]])*SUMIFS(RelPotInst[PU_PI],RelPotInst[Barra],PrevisaoGD[[#This Row],[Nº Barra]])</f>
        <v>34.647068776233617</v>
      </c>
      <c r="H233" s="136">
        <f>$G233*SUMIFS(FatorHorario[Fator],FatorHorario[Meses],TEXT($D233,"MMM"),FatorHorario[UF],'Curva Tipica'!$E$1,FatorHorario[Hora],$F233)</f>
        <v>3.2732329107096545</v>
      </c>
      <c r="I233" s="45">
        <v>0.92</v>
      </c>
    </row>
    <row r="234" spans="1:9" x14ac:dyDescent="0.25">
      <c r="A234" s="32">
        <v>5713</v>
      </c>
      <c r="B234" s="32">
        <v>2</v>
      </c>
      <c r="C234" s="134" t="s">
        <v>92</v>
      </c>
      <c r="D234" s="33">
        <v>46447</v>
      </c>
      <c r="E234" s="43" t="s">
        <v>69</v>
      </c>
      <c r="F234" s="44">
        <f>SUMIFS(HoraCondCarga[Hora],HoraCondCarga[Condição de Carga],PrevisaoGD[[#This Row],[Condição de Carga]],HoraCondCarga[Mês],MONTH(PrevisaoGD[[#This Row],[Mês/Ano]]))</f>
        <v>7</v>
      </c>
      <c r="G234" s="258">
        <f>SUMIFS('Previsão Potência Instalada'!$C$4:$C$87,'Previsão Potência Instalada'!$B$4:$B$87,PrevisaoGD[[#This Row],[Mês/Ano]])*SUMIFS(RelPotInst[PU_PI],RelPotInst[Barra],PrevisaoGD[[#This Row],[Nº Barra]])</f>
        <v>34.804907688072355</v>
      </c>
      <c r="H234" s="136">
        <f>$G234*SUMIFS(FatorHorario[Fator],FatorHorario[Meses],TEXT($D234,"MMM"),FatorHorario[UF],'Curva Tipica'!$E$1,FatorHorario[Hora],$F234)</f>
        <v>3.5442276768279082</v>
      </c>
      <c r="I234" s="45">
        <v>0.92</v>
      </c>
    </row>
    <row r="235" spans="1:9" x14ac:dyDescent="0.25">
      <c r="A235" s="32">
        <v>5713</v>
      </c>
      <c r="B235" s="32">
        <v>2</v>
      </c>
      <c r="C235" s="134" t="s">
        <v>92</v>
      </c>
      <c r="D235" s="33">
        <v>46478</v>
      </c>
      <c r="E235" s="43" t="s">
        <v>69</v>
      </c>
      <c r="F235" s="44">
        <f>SUMIFS(HoraCondCarga[Hora],HoraCondCarga[Condição de Carga],PrevisaoGD[[#This Row],[Condição de Carga]],HoraCondCarga[Mês],MONTH(PrevisaoGD[[#This Row],[Mês/Ano]]))</f>
        <v>8</v>
      </c>
      <c r="G235" s="258">
        <f>SUMIFS('Previsão Potência Instalada'!$C$4:$C$87,'Previsão Potência Instalada'!$B$4:$B$87,PrevisaoGD[[#This Row],[Mês/Ano]])*SUMIFS(RelPotInst[PU_PI],RelPotInst[Barra],PrevisaoGD[[#This Row],[Nº Barra]])</f>
        <v>34.963959872501952</v>
      </c>
      <c r="H235" s="136">
        <f>$G235*SUMIFS(FatorHorario[Fator],FatorHorario[Meses],TEXT($D235,"MMM"),FatorHorario[UF],'Curva Tipica'!$E$1,FatorHorario[Hora],$F235)</f>
        <v>8.1869167761904045</v>
      </c>
      <c r="I235" s="45">
        <v>0.92</v>
      </c>
    </row>
    <row r="236" spans="1:9" x14ac:dyDescent="0.25">
      <c r="A236" s="32">
        <v>5713</v>
      </c>
      <c r="B236" s="32">
        <v>2</v>
      </c>
      <c r="C236" s="134" t="s">
        <v>92</v>
      </c>
      <c r="D236" s="33">
        <v>46508</v>
      </c>
      <c r="E236" s="43" t="s">
        <v>69</v>
      </c>
      <c r="F236" s="44">
        <f>SUMIFS(HoraCondCarga[Hora],HoraCondCarga[Condição de Carga],PrevisaoGD[[#This Row],[Condição de Carga]],HoraCondCarga[Mês],MONTH(PrevisaoGD[[#This Row],[Mês/Ano]]))</f>
        <v>7</v>
      </c>
      <c r="G236" s="258">
        <f>SUMIFS('Previsão Potência Instalada'!$C$4:$C$87,'Previsão Potência Instalada'!$B$4:$B$87,PrevisaoGD[[#This Row],[Mês/Ano]])*SUMIFS(RelPotInst[PU_PI],RelPotInst[Barra],PrevisaoGD[[#This Row],[Nº Barra]])</f>
        <v>35.136134629532876</v>
      </c>
      <c r="H236" s="136">
        <f>$G236*SUMIFS(FatorHorario[Fator],FatorHorario[Meses],TEXT($D236,"MMM"),FatorHorario[UF],'Curva Tipica'!$E$1,FatorHorario[Hora],$F236)</f>
        <v>2.6203343189116128</v>
      </c>
      <c r="I236" s="45">
        <v>0.92</v>
      </c>
    </row>
    <row r="237" spans="1:9" x14ac:dyDescent="0.25">
      <c r="A237" s="32">
        <v>5713</v>
      </c>
      <c r="B237" s="32">
        <v>2</v>
      </c>
      <c r="C237" s="134" t="s">
        <v>92</v>
      </c>
      <c r="D237" s="33">
        <v>46539</v>
      </c>
      <c r="E237" s="43" t="s">
        <v>69</v>
      </c>
      <c r="F237" s="44">
        <f>SUMIFS(HoraCondCarga[Hora],HoraCondCarga[Condição de Carga],PrevisaoGD[[#This Row],[Condição de Carga]],HoraCondCarga[Mês],MONTH(PrevisaoGD[[#This Row],[Mês/Ano]]))</f>
        <v>7</v>
      </c>
      <c r="G237" s="258">
        <f>SUMIFS('Previsão Potência Instalada'!$C$4:$C$87,'Previsão Potência Instalada'!$B$4:$B$87,PrevisaoGD[[#This Row],[Mês/Ano]])*SUMIFS(RelPotInst[PU_PI],RelPotInst[Barra],PrevisaoGD[[#This Row],[Nº Barra]])</f>
        <v>35.304711597615544</v>
      </c>
      <c r="H237" s="136">
        <f>$G237*SUMIFS(FatorHorario[Fator],FatorHorario[Meses],TEXT($D237,"MMM"),FatorHorario[UF],'Curva Tipica'!$E$1,FatorHorario[Hora],$F237)</f>
        <v>2.6035308992309361</v>
      </c>
      <c r="I237" s="45">
        <v>0.92</v>
      </c>
    </row>
    <row r="238" spans="1:9" x14ac:dyDescent="0.25">
      <c r="A238" s="32">
        <v>5713</v>
      </c>
      <c r="B238" s="32">
        <v>2</v>
      </c>
      <c r="C238" s="134" t="s">
        <v>92</v>
      </c>
      <c r="D238" s="33">
        <v>46569</v>
      </c>
      <c r="E238" s="43" t="s">
        <v>69</v>
      </c>
      <c r="F238" s="44">
        <f>SUMIFS(HoraCondCarga[Hora],HoraCondCarga[Condição de Carga],PrevisaoGD[[#This Row],[Condição de Carga]],HoraCondCarga[Mês],MONTH(PrevisaoGD[[#This Row],[Mês/Ano]]))</f>
        <v>7</v>
      </c>
      <c r="G238" s="258">
        <f>SUMIFS('Previsão Potência Instalada'!$C$4:$C$87,'Previsão Potência Instalada'!$B$4:$B$87,PrevisaoGD[[#This Row],[Mês/Ano]])*SUMIFS(RelPotInst[PU_PI],RelPotInst[Barra],PrevisaoGD[[#This Row],[Nº Barra]])</f>
        <v>35.464909369638534</v>
      </c>
      <c r="H238" s="136">
        <f>$G238*SUMIFS(FatorHorario[Fator],FatorHorario[Meses],TEXT($D238,"MMM"),FatorHorario[UF],'Curva Tipica'!$E$1,FatorHorario[Hora],$F238)</f>
        <v>2.881438334581655</v>
      </c>
      <c r="I238" s="45">
        <v>0.92</v>
      </c>
    </row>
    <row r="239" spans="1:9" x14ac:dyDescent="0.25">
      <c r="A239" s="32">
        <v>5713</v>
      </c>
      <c r="B239" s="32">
        <v>2</v>
      </c>
      <c r="C239" s="134" t="s">
        <v>92</v>
      </c>
      <c r="D239" s="33">
        <v>46600</v>
      </c>
      <c r="E239" s="43" t="s">
        <v>69</v>
      </c>
      <c r="F239" s="44">
        <f>SUMIFS(HoraCondCarga[Hora],HoraCondCarga[Condição de Carga],PrevisaoGD[[#This Row],[Condição de Carga]],HoraCondCarga[Mês],MONTH(PrevisaoGD[[#This Row],[Mês/Ano]]))</f>
        <v>7</v>
      </c>
      <c r="G239" s="258">
        <f>SUMIFS('Previsão Potência Instalada'!$C$4:$C$87,'Previsão Potência Instalada'!$B$4:$B$87,PrevisaoGD[[#This Row],[Mês/Ano]])*SUMIFS(RelPotInst[PU_PI],RelPotInst[Barra],PrevisaoGD[[#This Row],[Nº Barra]])</f>
        <v>35.621013433726333</v>
      </c>
      <c r="H239" s="136">
        <f>$G239*SUMIFS(FatorHorario[Fator],FatorHorario[Meses],TEXT($D239,"MMM"),FatorHorario[UF],'Curva Tipica'!$E$1,FatorHorario[Hora],$F239)</f>
        <v>3.2298156295256564</v>
      </c>
      <c r="I239" s="45">
        <v>0.92</v>
      </c>
    </row>
    <row r="240" spans="1:9" x14ac:dyDescent="0.25">
      <c r="A240" s="32">
        <v>5713</v>
      </c>
      <c r="B240" s="32">
        <v>2</v>
      </c>
      <c r="C240" s="134" t="s">
        <v>92</v>
      </c>
      <c r="D240" s="33">
        <v>46631</v>
      </c>
      <c r="E240" s="43" t="s">
        <v>69</v>
      </c>
      <c r="F240" s="44">
        <f>SUMIFS(HoraCondCarga[Hora],HoraCondCarga[Condição de Carga],PrevisaoGD[[#This Row],[Condição de Carga]],HoraCondCarga[Mês],MONTH(PrevisaoGD[[#This Row],[Mês/Ano]]))</f>
        <v>7</v>
      </c>
      <c r="G240" s="258">
        <f>SUMIFS('Previsão Potência Instalada'!$C$4:$C$87,'Previsão Potência Instalada'!$B$4:$B$87,PrevisaoGD[[#This Row],[Mês/Ano]])*SUMIFS(RelPotInst[PU_PI],RelPotInst[Barra],PrevisaoGD[[#This Row],[Nº Barra]])</f>
        <v>35.776405370724092</v>
      </c>
      <c r="H240" s="136">
        <f>$G240*SUMIFS(FatorHorario[Fator],FatorHorario[Meses],TEXT($D240,"MMM"),FatorHorario[UF],'Curva Tipica'!$E$1,FatorHorario[Hora],$F240)</f>
        <v>3.6837701393353837</v>
      </c>
      <c r="I240" s="45">
        <v>0.92</v>
      </c>
    </row>
    <row r="241" spans="1:9" x14ac:dyDescent="0.25">
      <c r="A241" s="32">
        <v>5713</v>
      </c>
      <c r="B241" s="32">
        <v>2</v>
      </c>
      <c r="C241" s="134" t="s">
        <v>92</v>
      </c>
      <c r="D241" s="33">
        <v>46661</v>
      </c>
      <c r="E241" s="43" t="s">
        <v>69</v>
      </c>
      <c r="F241" s="44">
        <f>SUMIFS(HoraCondCarga[Hora],HoraCondCarga[Condição de Carga],PrevisaoGD[[#This Row],[Condição de Carga]],HoraCondCarga[Mês],MONTH(PrevisaoGD[[#This Row],[Mês/Ano]]))</f>
        <v>7</v>
      </c>
      <c r="G241" s="258">
        <f>SUMIFS('Previsão Potência Instalada'!$C$4:$C$87,'Previsão Potência Instalada'!$B$4:$B$87,PrevisaoGD[[#This Row],[Mês/Ano]])*SUMIFS(RelPotInst[PU_PI],RelPotInst[Barra],PrevisaoGD[[#This Row],[Nº Barra]])</f>
        <v>35.924157880516113</v>
      </c>
      <c r="H241" s="136">
        <f>$G241*SUMIFS(FatorHorario[Fator],FatorHorario[Meses],TEXT($D241,"MMM"),FatorHorario[UF],'Curva Tipica'!$E$1,FatorHorario[Hora],$F241)</f>
        <v>4.0694527161951957</v>
      </c>
      <c r="I241" s="45">
        <v>0.92</v>
      </c>
    </row>
    <row r="242" spans="1:9" x14ac:dyDescent="0.25">
      <c r="A242" s="32">
        <v>5713</v>
      </c>
      <c r="B242" s="32">
        <v>2</v>
      </c>
      <c r="C242" s="134" t="s">
        <v>92</v>
      </c>
      <c r="D242" s="33">
        <v>46692</v>
      </c>
      <c r="E242" s="43" t="s">
        <v>69</v>
      </c>
      <c r="F242" s="44">
        <f>SUMIFS(HoraCondCarga[Hora],HoraCondCarga[Condição de Carga],PrevisaoGD[[#This Row],[Condição de Carga]],HoraCondCarga[Mês],MONTH(PrevisaoGD[[#This Row],[Mês/Ano]]))</f>
        <v>6</v>
      </c>
      <c r="G242" s="258">
        <f>SUMIFS('Previsão Potência Instalada'!$C$4:$C$87,'Previsão Potência Instalada'!$B$4:$B$87,PrevisaoGD[[#This Row],[Mês/Ano]])*SUMIFS(RelPotInst[PU_PI],RelPotInst[Barra],PrevisaoGD[[#This Row],[Nº Barra]])</f>
        <v>36.07193796744901</v>
      </c>
      <c r="H242" s="136">
        <f>$G242*SUMIFS(FatorHorario[Fator],FatorHorario[Meses],TEXT($D242,"MMM"),FatorHorario[UF],'Curva Tipica'!$E$1,FatorHorario[Hora],$F242)</f>
        <v>0.60351280355943004</v>
      </c>
      <c r="I242" s="45">
        <v>0.92</v>
      </c>
    </row>
    <row r="243" spans="1:9" x14ac:dyDescent="0.25">
      <c r="A243" s="32">
        <v>5713</v>
      </c>
      <c r="B243" s="32">
        <v>2</v>
      </c>
      <c r="C243" s="134" t="s">
        <v>92</v>
      </c>
      <c r="D243" s="33">
        <v>46722</v>
      </c>
      <c r="E243" s="43" t="s">
        <v>69</v>
      </c>
      <c r="F243" s="44">
        <f>SUMIFS(HoraCondCarga[Hora],HoraCondCarga[Condição de Carga],PrevisaoGD[[#This Row],[Condição de Carga]],HoraCondCarga[Mês],MONTH(PrevisaoGD[[#This Row],[Mês/Ano]]))</f>
        <v>7</v>
      </c>
      <c r="G243" s="258">
        <f>SUMIFS('Previsão Potência Instalada'!$C$4:$C$87,'Previsão Potência Instalada'!$B$4:$B$87,PrevisaoGD[[#This Row],[Mês/Ano]])*SUMIFS(RelPotInst[PU_PI],RelPotInst[Barra],PrevisaoGD[[#This Row],[Nº Barra]])</f>
        <v>36.226738502298701</v>
      </c>
      <c r="H243" s="136">
        <f>$G243*SUMIFS(FatorHorario[Fator],FatorHorario[Meses],TEXT($D243,"MMM"),FatorHorario[UF],'Curva Tipica'!$E$1,FatorHorario[Hora],$F243)</f>
        <v>3.7499256000796812</v>
      </c>
      <c r="I243" s="45">
        <v>0.92</v>
      </c>
    </row>
    <row r="244" spans="1:9" x14ac:dyDescent="0.25">
      <c r="A244" s="32">
        <v>5713</v>
      </c>
      <c r="B244" s="32">
        <v>2</v>
      </c>
      <c r="C244" s="134" t="s">
        <v>92</v>
      </c>
      <c r="D244" s="33">
        <v>46753</v>
      </c>
      <c r="E244" s="43" t="s">
        <v>69</v>
      </c>
      <c r="F244" s="44">
        <f>SUMIFS(HoraCondCarga[Hora],HoraCondCarga[Condição de Carga],PrevisaoGD[[#This Row],[Condição de Carga]],HoraCondCarga[Mês],MONTH(PrevisaoGD[[#This Row],[Mês/Ano]]))</f>
        <v>7</v>
      </c>
      <c r="G244" s="258">
        <f>SUMIFS('Previsão Potência Instalada'!$C$4:$C$87,'Previsão Potência Instalada'!$B$4:$B$87,PrevisaoGD[[#This Row],[Mês/Ano]])*SUMIFS(RelPotInst[PU_PI],RelPotInst[Barra],PrevisaoGD[[#This Row],[Nº Barra]])</f>
        <v>36.485235993073523</v>
      </c>
      <c r="H244" s="136">
        <f>$G244*SUMIFS(FatorHorario[Fator],FatorHorario[Meses],TEXT($D244,"MMM"),FatorHorario[UF],'Curva Tipica'!$E$1,FatorHorario[Hora],$F244)</f>
        <v>3.6259774705792176</v>
      </c>
      <c r="I244" s="45">
        <v>0.92</v>
      </c>
    </row>
    <row r="245" spans="1:9" x14ac:dyDescent="0.25">
      <c r="A245" s="32">
        <v>5713</v>
      </c>
      <c r="B245" s="32">
        <v>2</v>
      </c>
      <c r="C245" s="134" t="s">
        <v>92</v>
      </c>
      <c r="D245" s="33">
        <v>46784</v>
      </c>
      <c r="E245" s="43" t="s">
        <v>69</v>
      </c>
      <c r="F245" s="44">
        <f>SUMIFS(HoraCondCarga[Hora],HoraCondCarga[Condição de Carga],PrevisaoGD[[#This Row],[Condição de Carga]],HoraCondCarga[Mês],MONTH(PrevisaoGD[[#This Row],[Mês/Ano]]))</f>
        <v>7</v>
      </c>
      <c r="G245" s="258">
        <f>SUMIFS('Previsão Potência Instalada'!$C$4:$C$87,'Previsão Potência Instalada'!$B$4:$B$87,PrevisaoGD[[#This Row],[Mês/Ano]])*SUMIFS(RelPotInst[PU_PI],RelPotInst[Barra],PrevisaoGD[[#This Row],[Nº Barra]])</f>
        <v>36.738100396826788</v>
      </c>
      <c r="H245" s="136">
        <f>$G245*SUMIFS(FatorHorario[Fator],FatorHorario[Meses],TEXT($D245,"MMM"),FatorHorario[UF],'Curva Tipica'!$E$1,FatorHorario[Hora],$F245)</f>
        <v>3.4707801711161421</v>
      </c>
      <c r="I245" s="45">
        <v>0.92</v>
      </c>
    </row>
    <row r="246" spans="1:9" x14ac:dyDescent="0.25">
      <c r="A246" s="32">
        <v>5713</v>
      </c>
      <c r="B246" s="32">
        <v>2</v>
      </c>
      <c r="C246" s="134" t="s">
        <v>92</v>
      </c>
      <c r="D246" s="33">
        <v>46813</v>
      </c>
      <c r="E246" s="43" t="s">
        <v>69</v>
      </c>
      <c r="F246" s="44">
        <f>SUMIFS(HoraCondCarga[Hora],HoraCondCarga[Condição de Carga],PrevisaoGD[[#This Row],[Condição de Carga]],HoraCondCarga[Mês],MONTH(PrevisaoGD[[#This Row],[Mês/Ano]]))</f>
        <v>7</v>
      </c>
      <c r="G246" s="258">
        <f>SUMIFS('Previsão Potência Instalada'!$C$4:$C$87,'Previsão Potência Instalada'!$B$4:$B$87,PrevisaoGD[[#This Row],[Mês/Ano]])*SUMIFS(RelPotInst[PU_PI],RelPotInst[Barra],PrevisaoGD[[#This Row],[Nº Barra]])</f>
        <v>36.993238619442451</v>
      </c>
      <c r="H246" s="136">
        <f>$G246*SUMIFS(FatorHorario[Fator],FatorHorario[Meses],TEXT($D246,"MMM"),FatorHorario[UF],'Curva Tipica'!$E$1,FatorHorario[Hora],$F246)</f>
        <v>3.7670681774415171</v>
      </c>
      <c r="I246" s="45">
        <v>0.92</v>
      </c>
    </row>
    <row r="247" spans="1:9" x14ac:dyDescent="0.25">
      <c r="A247" s="32">
        <v>5713</v>
      </c>
      <c r="B247" s="32">
        <v>2</v>
      </c>
      <c r="C247" s="134" t="s">
        <v>92</v>
      </c>
      <c r="D247" s="33">
        <v>46844</v>
      </c>
      <c r="E247" s="43" t="s">
        <v>69</v>
      </c>
      <c r="F247" s="44">
        <f>SUMIFS(HoraCondCarga[Hora],HoraCondCarga[Condição de Carga],PrevisaoGD[[#This Row],[Condição de Carga]],HoraCondCarga[Mês],MONTH(PrevisaoGD[[#This Row],[Mês/Ano]]))</f>
        <v>8</v>
      </c>
      <c r="G247" s="258">
        <f>SUMIFS('Previsão Potência Instalada'!$C$4:$C$87,'Previsão Potência Instalada'!$B$4:$B$87,PrevisaoGD[[#This Row],[Mês/Ano]])*SUMIFS(RelPotInst[PU_PI],RelPotInst[Barra],PrevisaoGD[[#This Row],[Nº Barra]])</f>
        <v>37.250338032798567</v>
      </c>
      <c r="H247" s="136">
        <f>$G247*SUMIFS(FatorHorario[Fator],FatorHorario[Meses],TEXT($D247,"MMM"),FatorHorario[UF],'Curva Tipica'!$E$1,FatorHorario[Hora],$F247)</f>
        <v>8.7222791260359411</v>
      </c>
      <c r="I247" s="45">
        <v>0.92</v>
      </c>
    </row>
    <row r="248" spans="1:9" x14ac:dyDescent="0.25">
      <c r="A248" s="32">
        <v>5713</v>
      </c>
      <c r="B248" s="32">
        <v>2</v>
      </c>
      <c r="C248" s="134" t="s">
        <v>92</v>
      </c>
      <c r="D248" s="33">
        <v>46874</v>
      </c>
      <c r="E248" s="43" t="s">
        <v>69</v>
      </c>
      <c r="F248" s="44">
        <f>SUMIFS(HoraCondCarga[Hora],HoraCondCarga[Condição de Carga],PrevisaoGD[[#This Row],[Condição de Carga]],HoraCondCarga[Mês],MONTH(PrevisaoGD[[#This Row],[Mês/Ano]]))</f>
        <v>7</v>
      </c>
      <c r="G248" s="258">
        <f>SUMIFS('Previsão Potência Instalada'!$C$4:$C$87,'Previsão Potência Instalada'!$B$4:$B$87,PrevisaoGD[[#This Row],[Mês/Ano]])*SUMIFS(RelPotInst[PU_PI],RelPotInst[Barra],PrevisaoGD[[#This Row],[Nº Barra]])</f>
        <v>37.528649388195106</v>
      </c>
      <c r="H248" s="136">
        <f>$G248*SUMIFS(FatorHorario[Fator],FatorHorario[Meses],TEXT($D248,"MMM"),FatorHorario[UF],'Curva Tipica'!$E$1,FatorHorario[Hora],$F248)</f>
        <v>2.7987599936970162</v>
      </c>
      <c r="I248" s="45">
        <v>0.92</v>
      </c>
    </row>
    <row r="249" spans="1:9" x14ac:dyDescent="0.25">
      <c r="A249" s="32">
        <v>5713</v>
      </c>
      <c r="B249" s="32">
        <v>2</v>
      </c>
      <c r="C249" s="134" t="s">
        <v>92</v>
      </c>
      <c r="D249" s="33">
        <v>46905</v>
      </c>
      <c r="E249" s="43" t="s">
        <v>69</v>
      </c>
      <c r="F249" s="44">
        <f>SUMIFS(HoraCondCarga[Hora],HoraCondCarga[Condição de Carga],PrevisaoGD[[#This Row],[Condição de Carga]],HoraCondCarga[Mês],MONTH(PrevisaoGD[[#This Row],[Mês/Ano]]))</f>
        <v>7</v>
      </c>
      <c r="G249" s="258">
        <f>SUMIFS('Previsão Potência Instalada'!$C$4:$C$87,'Previsão Potência Instalada'!$B$4:$B$87,PrevisaoGD[[#This Row],[Mês/Ano]])*SUMIFS(RelPotInst[PU_PI],RelPotInst[Barra],PrevisaoGD[[#This Row],[Nº Barra]])</f>
        <v>37.80114510873387</v>
      </c>
      <c r="H249" s="136">
        <f>$G249*SUMIFS(FatorHorario[Fator],FatorHorario[Meses],TEXT($D249,"MMM"),FatorHorario[UF],'Curva Tipica'!$E$1,FatorHorario[Hora],$F249)</f>
        <v>2.7876293237741101</v>
      </c>
      <c r="I249" s="45">
        <v>0.92</v>
      </c>
    </row>
    <row r="250" spans="1:9" x14ac:dyDescent="0.25">
      <c r="A250" s="32">
        <v>5713</v>
      </c>
      <c r="B250" s="32">
        <v>2</v>
      </c>
      <c r="C250" s="134" t="s">
        <v>92</v>
      </c>
      <c r="D250" s="33">
        <v>46935</v>
      </c>
      <c r="E250" s="43" t="s">
        <v>69</v>
      </c>
      <c r="F250" s="44">
        <f>SUMIFS(HoraCondCarga[Hora],HoraCondCarga[Condição de Carga],PrevisaoGD[[#This Row],[Condição de Carga]],HoraCondCarga[Mês],MONTH(PrevisaoGD[[#This Row],[Mês/Ano]]))</f>
        <v>7</v>
      </c>
      <c r="G250" s="258">
        <f>SUMIFS('Previsão Potência Instalada'!$C$4:$C$87,'Previsão Potência Instalada'!$B$4:$B$87,PrevisaoGD[[#This Row],[Mês/Ano]])*SUMIFS(RelPotInst[PU_PI],RelPotInst[Barra],PrevisaoGD[[#This Row],[Nº Barra]])</f>
        <v>38.060096303624846</v>
      </c>
      <c r="H250" s="136">
        <f>$G250*SUMIFS(FatorHorario[Fator],FatorHorario[Meses],TEXT($D250,"MMM"),FatorHorario[UF],'Curva Tipica'!$E$1,FatorHorario[Hora],$F250)</f>
        <v>3.0922910126205108</v>
      </c>
      <c r="I250" s="45">
        <v>0.92</v>
      </c>
    </row>
    <row r="251" spans="1:9" x14ac:dyDescent="0.25">
      <c r="A251" s="32">
        <v>5713</v>
      </c>
      <c r="B251" s="32">
        <v>2</v>
      </c>
      <c r="C251" s="134" t="s">
        <v>92</v>
      </c>
      <c r="D251" s="33">
        <v>46966</v>
      </c>
      <c r="E251" s="43" t="s">
        <v>69</v>
      </c>
      <c r="F251" s="44">
        <f>SUMIFS(HoraCondCarga[Hora],HoraCondCarga[Condição de Carga],PrevisaoGD[[#This Row],[Condição de Carga]],HoraCondCarga[Mês],MONTH(PrevisaoGD[[#This Row],[Mês/Ano]]))</f>
        <v>7</v>
      </c>
      <c r="G251" s="258">
        <f>SUMIFS('Previsão Potência Instalada'!$C$4:$C$87,'Previsão Potência Instalada'!$B$4:$B$87,PrevisaoGD[[#This Row],[Mês/Ano]])*SUMIFS(RelPotInst[PU_PI],RelPotInst[Barra],PrevisaoGD[[#This Row],[Nº Barra]])</f>
        <v>38.312430236939953</v>
      </c>
      <c r="H251" s="136">
        <f>$G251*SUMIFS(FatorHorario[Fator],FatorHorario[Meses],TEXT($D251,"MMM"),FatorHorario[UF],'Curva Tipica'!$E$1,FatorHorario[Hora],$F251)</f>
        <v>3.4738507991807936</v>
      </c>
      <c r="I251" s="45">
        <v>0.92</v>
      </c>
    </row>
    <row r="252" spans="1:9" x14ac:dyDescent="0.25">
      <c r="A252" s="32">
        <v>5713</v>
      </c>
      <c r="B252" s="32">
        <v>2</v>
      </c>
      <c r="C252" s="134" t="s">
        <v>92</v>
      </c>
      <c r="D252" s="33">
        <v>46997</v>
      </c>
      <c r="E252" s="43" t="s">
        <v>69</v>
      </c>
      <c r="F252" s="44">
        <f>SUMIFS(HoraCondCarga[Hora],HoraCondCarga[Condição de Carga],PrevisaoGD[[#This Row],[Condição de Carga]],HoraCondCarga[Mês],MONTH(PrevisaoGD[[#This Row],[Mês/Ano]]))</f>
        <v>7</v>
      </c>
      <c r="G252" s="258">
        <f>SUMIFS('Previsão Potência Instalada'!$C$4:$C$87,'Previsão Potência Instalada'!$B$4:$B$87,PrevisaoGD[[#This Row],[Mês/Ano]])*SUMIFS(RelPotInst[PU_PI],RelPotInst[Barra],PrevisaoGD[[#This Row],[Nº Barra]])</f>
        <v>38.563613054614962</v>
      </c>
      <c r="H252" s="136">
        <f>$G252*SUMIFS(FatorHorario[Fator],FatorHorario[Meses],TEXT($D252,"MMM"),FatorHorario[UF],'Curva Tipica'!$E$1,FatorHorario[Hora],$F252)</f>
        <v>3.9707590732891895</v>
      </c>
      <c r="I252" s="45">
        <v>0.92</v>
      </c>
    </row>
    <row r="253" spans="1:9" x14ac:dyDescent="0.25">
      <c r="A253" s="32">
        <v>5713</v>
      </c>
      <c r="B253" s="32">
        <v>2</v>
      </c>
      <c r="C253" s="134" t="s">
        <v>92</v>
      </c>
      <c r="D253" s="33">
        <v>47027</v>
      </c>
      <c r="E253" s="43" t="s">
        <v>69</v>
      </c>
      <c r="F253" s="44">
        <f>SUMIFS(HoraCondCarga[Hora],HoraCondCarga[Condição de Carga],PrevisaoGD[[#This Row],[Condição de Carga]],HoraCondCarga[Mês],MONTH(PrevisaoGD[[#This Row],[Mês/Ano]]))</f>
        <v>7</v>
      </c>
      <c r="G253" s="258">
        <f>SUMIFS('Previsão Potência Instalada'!$C$4:$C$87,'Previsão Potência Instalada'!$B$4:$B$87,PrevisaoGD[[#This Row],[Mês/Ano]])*SUMIFS(RelPotInst[PU_PI],RelPotInst[Barra],PrevisaoGD[[#This Row],[Nº Barra]])</f>
        <v>38.802447143726368</v>
      </c>
      <c r="H253" s="136">
        <f>$G253*SUMIFS(FatorHorario[Fator],FatorHorario[Meses],TEXT($D253,"MMM"),FatorHorario[UF],'Curva Tipica'!$E$1,FatorHorario[Hora],$F253)</f>
        <v>4.3955024484985703</v>
      </c>
      <c r="I253" s="45">
        <v>0.92</v>
      </c>
    </row>
    <row r="254" spans="1:9" x14ac:dyDescent="0.25">
      <c r="A254" s="32">
        <v>5713</v>
      </c>
      <c r="B254" s="32">
        <v>2</v>
      </c>
      <c r="C254" s="134" t="s">
        <v>92</v>
      </c>
      <c r="D254" s="33">
        <v>47058</v>
      </c>
      <c r="E254" s="43" t="s">
        <v>69</v>
      </c>
      <c r="F254" s="44">
        <f>SUMIFS(HoraCondCarga[Hora],HoraCondCarga[Condição de Carga],PrevisaoGD[[#This Row],[Condição de Carga]],HoraCondCarga[Mês],MONTH(PrevisaoGD[[#This Row],[Mês/Ano]]))</f>
        <v>6</v>
      </c>
      <c r="G254" s="258">
        <f>SUMIFS('Previsão Potência Instalada'!$C$4:$C$87,'Previsão Potência Instalada'!$B$4:$B$87,PrevisaoGD[[#This Row],[Mês/Ano]])*SUMIFS(RelPotInst[PU_PI],RelPotInst[Barra],PrevisaoGD[[#This Row],[Nº Barra]])</f>
        <v>39.041325809822148</v>
      </c>
      <c r="H254" s="136">
        <f>$G254*SUMIFS(FatorHorario[Fator],FatorHorario[Meses],TEXT($D254,"MMM"),FatorHorario[UF],'Curva Tipica'!$E$1,FatorHorario[Hora],$F254)</f>
        <v>0.65319307256030945</v>
      </c>
      <c r="I254" s="45">
        <v>0.92</v>
      </c>
    </row>
    <row r="255" spans="1:9" x14ac:dyDescent="0.25">
      <c r="A255" s="32">
        <v>5713</v>
      </c>
      <c r="B255" s="32">
        <v>2</v>
      </c>
      <c r="C255" s="134" t="s">
        <v>92</v>
      </c>
      <c r="D255" s="33">
        <v>47088</v>
      </c>
      <c r="E255" s="43" t="s">
        <v>69</v>
      </c>
      <c r="F255" s="44">
        <f>SUMIFS(HoraCondCarga[Hora],HoraCondCarga[Condição de Carga],PrevisaoGD[[#This Row],[Condição de Carga]],HoraCondCarga[Mês],MONTH(PrevisaoGD[[#This Row],[Mês/Ano]]))</f>
        <v>7</v>
      </c>
      <c r="G255" s="258">
        <f>SUMIFS('Previsão Potência Instalada'!$C$4:$C$87,'Previsão Potência Instalada'!$B$4:$B$87,PrevisaoGD[[#This Row],[Mês/Ano]])*SUMIFS(RelPotInst[PU_PI],RelPotInst[Barra],PrevisaoGD[[#This Row],[Nº Barra]])</f>
        <v>39.29155265731751</v>
      </c>
      <c r="H255" s="136">
        <f>$G255*SUMIFS(FatorHorario[Fator],FatorHorario[Meses],TEXT($D255,"MMM"),FatorHorario[UF],'Curva Tipica'!$E$1,FatorHorario[Hora],$F255)</f>
        <v>4.0671726262965837</v>
      </c>
      <c r="I255" s="45">
        <v>0.92</v>
      </c>
    </row>
    <row r="256" spans="1:9" x14ac:dyDescent="0.25">
      <c r="A256" s="32">
        <v>5713</v>
      </c>
      <c r="B256" s="32">
        <v>2</v>
      </c>
      <c r="C256" s="134" t="s">
        <v>92</v>
      </c>
      <c r="D256" s="33">
        <v>44562</v>
      </c>
      <c r="E256" s="43" t="s">
        <v>70</v>
      </c>
      <c r="F256" s="44">
        <f>SUMIFS(HoraCondCarga[Hora],HoraCondCarga[Condição de Carga],PrevisaoGD[[#This Row],[Condição de Carga]],HoraCondCarga[Mês],MONTH(PrevisaoGD[[#This Row],[Mês/Ano]]))</f>
        <v>20</v>
      </c>
      <c r="G256" s="258">
        <f>SUMIFS('Previsão Potência Instalada'!$C$4:$C$87,'Previsão Potência Instalada'!$B$4:$B$87,PrevisaoGD[[#This Row],[Mês/Ano]])*SUMIFS(RelPotInst[PU_PI],RelPotInst[Barra],PrevisaoGD[[#This Row],[Nº Barra]])</f>
        <v>13.52110102855158</v>
      </c>
      <c r="H256" s="136">
        <f>$G256*SUMIFS(FatorHorario[Fator],FatorHorario[Meses],TEXT($D256,"MMM"),FatorHorario[UF],'Curva Tipica'!$E$1,FatorHorario[Hora],$F256)</f>
        <v>0</v>
      </c>
      <c r="I256" s="45">
        <v>0.92</v>
      </c>
    </row>
    <row r="257" spans="1:9" x14ac:dyDescent="0.25">
      <c r="A257" s="32">
        <v>5713</v>
      </c>
      <c r="B257" s="32">
        <v>2</v>
      </c>
      <c r="C257" s="134" t="s">
        <v>92</v>
      </c>
      <c r="D257" s="33">
        <v>44593</v>
      </c>
      <c r="E257" s="43" t="s">
        <v>70</v>
      </c>
      <c r="F257" s="44">
        <f>SUMIFS(HoraCondCarga[Hora],HoraCondCarga[Condição de Carga],PrevisaoGD[[#This Row],[Condição de Carga]],HoraCondCarga[Mês],MONTH(PrevisaoGD[[#This Row],[Mês/Ano]]))</f>
        <v>20</v>
      </c>
      <c r="G257" s="258">
        <f>SUMIFS('Previsão Potência Instalada'!$C$4:$C$87,'Previsão Potência Instalada'!$B$4:$B$87,PrevisaoGD[[#This Row],[Mês/Ano]])*SUMIFS(RelPotInst[PU_PI],RelPotInst[Barra],PrevisaoGD[[#This Row],[Nº Barra]])</f>
        <v>14.115090557407688</v>
      </c>
      <c r="H257" s="136">
        <f>$G257*SUMIFS(FatorHorario[Fator],FatorHorario[Meses],TEXT($D257,"MMM"),FatorHorario[UF],'Curva Tipica'!$E$1,FatorHorario[Hora],$F257)</f>
        <v>0</v>
      </c>
      <c r="I257" s="45">
        <v>0.92</v>
      </c>
    </row>
    <row r="258" spans="1:9" x14ac:dyDescent="0.25">
      <c r="A258" s="32">
        <v>5713</v>
      </c>
      <c r="B258" s="32">
        <v>2</v>
      </c>
      <c r="C258" s="134" t="s">
        <v>92</v>
      </c>
      <c r="D258" s="33">
        <v>44621</v>
      </c>
      <c r="E258" s="43" t="s">
        <v>70</v>
      </c>
      <c r="F258" s="44">
        <f>SUMIFS(HoraCondCarga[Hora],HoraCondCarga[Condição de Carga],PrevisaoGD[[#This Row],[Condição de Carga]],HoraCondCarga[Mês],MONTH(PrevisaoGD[[#This Row],[Mês/Ano]]))</f>
        <v>20</v>
      </c>
      <c r="G258" s="258">
        <f>SUMIFS('Previsão Potência Instalada'!$C$4:$C$87,'Previsão Potência Instalada'!$B$4:$B$87,PrevisaoGD[[#This Row],[Mês/Ano]])*SUMIFS(RelPotInst[PU_PI],RelPotInst[Barra],PrevisaoGD[[#This Row],[Nº Barra]])</f>
        <v>14.714421386085883</v>
      </c>
      <c r="H258" s="136">
        <f>$G258*SUMIFS(FatorHorario[Fator],FatorHorario[Meses],TEXT($D258,"MMM"),FatorHorario[UF],'Curva Tipica'!$E$1,FatorHorario[Hora],$F258)</f>
        <v>0</v>
      </c>
      <c r="I258" s="45">
        <v>0.92</v>
      </c>
    </row>
    <row r="259" spans="1:9" x14ac:dyDescent="0.25">
      <c r="A259" s="32">
        <v>5713</v>
      </c>
      <c r="B259" s="32">
        <v>2</v>
      </c>
      <c r="C259" s="134" t="s">
        <v>92</v>
      </c>
      <c r="D259" s="33">
        <v>44652</v>
      </c>
      <c r="E259" s="43" t="s">
        <v>70</v>
      </c>
      <c r="F259" s="44">
        <f>SUMIFS(HoraCondCarga[Hora],HoraCondCarga[Condição de Carga],PrevisaoGD[[#This Row],[Condição de Carga]],HoraCondCarga[Mês],MONTH(PrevisaoGD[[#This Row],[Mês/Ano]]))</f>
        <v>19</v>
      </c>
      <c r="G259" s="258">
        <f>SUMIFS('Previsão Potência Instalada'!$C$4:$C$87,'Previsão Potência Instalada'!$B$4:$B$87,PrevisaoGD[[#This Row],[Mês/Ano]])*SUMIFS(RelPotInst[PU_PI],RelPotInst[Barra],PrevisaoGD[[#This Row],[Nº Barra]])</f>
        <v>15.318359137472955</v>
      </c>
      <c r="H259" s="136">
        <f>$G259*SUMIFS(FatorHorario[Fator],FatorHorario[Meses],TEXT($D259,"MMM"),FatorHorario[UF],'Curva Tipica'!$E$1,FatorHorario[Hora],$F259)</f>
        <v>0</v>
      </c>
      <c r="I259" s="45">
        <v>0.92</v>
      </c>
    </row>
    <row r="260" spans="1:9" x14ac:dyDescent="0.25">
      <c r="A260" s="32">
        <v>5713</v>
      </c>
      <c r="B260" s="32">
        <v>2</v>
      </c>
      <c r="C260" s="134" t="s">
        <v>92</v>
      </c>
      <c r="D260" s="33">
        <v>44682</v>
      </c>
      <c r="E260" s="43" t="s">
        <v>70</v>
      </c>
      <c r="F260" s="44">
        <f>SUMIFS(HoraCondCarga[Hora],HoraCondCarga[Condição de Carga],PrevisaoGD[[#This Row],[Condição de Carga]],HoraCondCarga[Mês],MONTH(PrevisaoGD[[#This Row],[Mês/Ano]]))</f>
        <v>19</v>
      </c>
      <c r="G260" s="258">
        <f>SUMIFS('Previsão Potência Instalada'!$C$4:$C$87,'Previsão Potência Instalada'!$B$4:$B$87,PrevisaoGD[[#This Row],[Mês/Ano]])*SUMIFS(RelPotInst[PU_PI],RelPotInst[Barra],PrevisaoGD[[#This Row],[Nº Barra]])</f>
        <v>15.972124667193784</v>
      </c>
      <c r="H260" s="136">
        <f>$G260*SUMIFS(FatorHorario[Fator],FatorHorario[Meses],TEXT($D260,"MMM"),FatorHorario[UF],'Curva Tipica'!$E$1,FatorHorario[Hora],$F260)</f>
        <v>0</v>
      </c>
      <c r="I260" s="45">
        <v>0.92</v>
      </c>
    </row>
    <row r="261" spans="1:9" x14ac:dyDescent="0.25">
      <c r="A261" s="32">
        <v>5713</v>
      </c>
      <c r="B261" s="32">
        <v>2</v>
      </c>
      <c r="C261" s="134" t="s">
        <v>92</v>
      </c>
      <c r="D261" s="33">
        <v>44713</v>
      </c>
      <c r="E261" s="43" t="s">
        <v>70</v>
      </c>
      <c r="F261" s="44">
        <f>SUMIFS(HoraCondCarga[Hora],HoraCondCarga[Condição de Carga],PrevisaoGD[[#This Row],[Condição de Carga]],HoraCondCarga[Mês],MONTH(PrevisaoGD[[#This Row],[Mês/Ano]]))</f>
        <v>19</v>
      </c>
      <c r="G261" s="258">
        <f>SUMIFS('Previsão Potência Instalada'!$C$4:$C$87,'Previsão Potência Instalada'!$B$4:$B$87,PrevisaoGD[[#This Row],[Mês/Ano]])*SUMIFS(RelPotInst[PU_PI],RelPotInst[Barra],PrevisaoGD[[#This Row],[Nº Barra]])</f>
        <v>16.612229016622337</v>
      </c>
      <c r="H261" s="136">
        <f>$G261*SUMIFS(FatorHorario[Fator],FatorHorario[Meses],TEXT($D261,"MMM"),FatorHorario[UF],'Curva Tipica'!$E$1,FatorHorario[Hora],$F261)</f>
        <v>0</v>
      </c>
      <c r="I261" s="45">
        <v>0.92</v>
      </c>
    </row>
    <row r="262" spans="1:9" x14ac:dyDescent="0.25">
      <c r="A262" s="32">
        <v>5713</v>
      </c>
      <c r="B262" s="32">
        <v>2</v>
      </c>
      <c r="C262" s="134" t="s">
        <v>92</v>
      </c>
      <c r="D262" s="33">
        <v>44743</v>
      </c>
      <c r="E262" s="43" t="s">
        <v>70</v>
      </c>
      <c r="F262" s="44">
        <f>SUMIFS(HoraCondCarga[Hora],HoraCondCarga[Condição de Carga],PrevisaoGD[[#This Row],[Condição de Carga]],HoraCondCarga[Mês],MONTH(PrevisaoGD[[#This Row],[Mês/Ano]]))</f>
        <v>19</v>
      </c>
      <c r="G262" s="258">
        <f>SUMIFS('Previsão Potência Instalada'!$C$4:$C$87,'Previsão Potência Instalada'!$B$4:$B$87,PrevisaoGD[[#This Row],[Mês/Ano]])*SUMIFS(RelPotInst[PU_PI],RelPotInst[Barra],PrevisaoGD[[#This Row],[Nº Barra]])</f>
        <v>17.220516683715662</v>
      </c>
      <c r="H262" s="136">
        <f>$G262*SUMIFS(FatorHorario[Fator],FatorHorario[Meses],TEXT($D262,"MMM"),FatorHorario[UF],'Curva Tipica'!$E$1,FatorHorario[Hora],$F262)</f>
        <v>0</v>
      </c>
      <c r="I262" s="45">
        <v>0.92</v>
      </c>
    </row>
    <row r="263" spans="1:9" x14ac:dyDescent="0.25">
      <c r="A263" s="32">
        <v>5713</v>
      </c>
      <c r="B263" s="32">
        <v>2</v>
      </c>
      <c r="C263" s="134" t="s">
        <v>92</v>
      </c>
      <c r="D263" s="33">
        <v>44774</v>
      </c>
      <c r="E263" s="43" t="s">
        <v>70</v>
      </c>
      <c r="F263" s="44">
        <f>SUMIFS(HoraCondCarga[Hora],HoraCondCarga[Condição de Carga],PrevisaoGD[[#This Row],[Condição de Carga]],HoraCondCarga[Mês],MONTH(PrevisaoGD[[#This Row],[Mês/Ano]]))</f>
        <v>19</v>
      </c>
      <c r="G263" s="258">
        <f>SUMIFS('Previsão Potência Instalada'!$C$4:$C$87,'Previsão Potência Instalada'!$B$4:$B$87,PrevisaoGD[[#This Row],[Mês/Ano]])*SUMIFS(RelPotInst[PU_PI],RelPotInst[Barra],PrevisaoGD[[#This Row],[Nº Barra]])</f>
        <v>17.813260114343002</v>
      </c>
      <c r="H263" s="136">
        <f>$G263*SUMIFS(FatorHorario[Fator],FatorHorario[Meses],TEXT($D263,"MMM"),FatorHorario[UF],'Curva Tipica'!$E$1,FatorHorario[Hora],$F263)</f>
        <v>0</v>
      </c>
      <c r="I263" s="45">
        <v>0.92</v>
      </c>
    </row>
    <row r="264" spans="1:9" x14ac:dyDescent="0.25">
      <c r="A264" s="32">
        <v>5713</v>
      </c>
      <c r="B264" s="32">
        <v>2</v>
      </c>
      <c r="C264" s="134" t="s">
        <v>92</v>
      </c>
      <c r="D264" s="33">
        <v>44805</v>
      </c>
      <c r="E264" s="43" t="s">
        <v>70</v>
      </c>
      <c r="F264" s="44">
        <f>SUMIFS(HoraCondCarga[Hora],HoraCondCarga[Condição de Carga],PrevisaoGD[[#This Row],[Condição de Carga]],HoraCondCarga[Mês],MONTH(PrevisaoGD[[#This Row],[Mês/Ano]]))</f>
        <v>19</v>
      </c>
      <c r="G264" s="258">
        <f>SUMIFS('Previsão Potência Instalada'!$C$4:$C$87,'Previsão Potência Instalada'!$B$4:$B$87,PrevisaoGD[[#This Row],[Mês/Ano]])*SUMIFS(RelPotInst[PU_PI],RelPotInst[Barra],PrevisaoGD[[#This Row],[Nº Barra]])</f>
        <v>18.403299524054134</v>
      </c>
      <c r="H264" s="136">
        <f>$G264*SUMIFS(FatorHorario[Fator],FatorHorario[Meses],TEXT($D264,"MMM"),FatorHorario[UF],'Curva Tipica'!$E$1,FatorHorario[Hora],$F264)</f>
        <v>0</v>
      </c>
      <c r="I264" s="45">
        <v>0.92</v>
      </c>
    </row>
    <row r="265" spans="1:9" x14ac:dyDescent="0.25">
      <c r="A265" s="32">
        <v>5713</v>
      </c>
      <c r="B265" s="32">
        <v>2</v>
      </c>
      <c r="C265" s="134" t="s">
        <v>92</v>
      </c>
      <c r="D265" s="33">
        <v>44835</v>
      </c>
      <c r="E265" s="43" t="s">
        <v>70</v>
      </c>
      <c r="F265" s="44">
        <f>SUMIFS(HoraCondCarga[Hora],HoraCondCarga[Condição de Carga],PrevisaoGD[[#This Row],[Condição de Carga]],HoraCondCarga[Mês],MONTH(PrevisaoGD[[#This Row],[Mês/Ano]]))</f>
        <v>19</v>
      </c>
      <c r="G265" s="258">
        <f>SUMIFS('Previsão Potência Instalada'!$C$4:$C$87,'Previsão Potência Instalada'!$B$4:$B$87,PrevisaoGD[[#This Row],[Mês/Ano]])*SUMIFS(RelPotInst[PU_PI],RelPotInst[Barra],PrevisaoGD[[#This Row],[Nº Barra]])</f>
        <v>18.964331231009954</v>
      </c>
      <c r="H265" s="136">
        <f>$G265*SUMIFS(FatorHorario[Fator],FatorHorario[Meses],TEXT($D265,"MMM"),FatorHorario[UF],'Curva Tipica'!$E$1,FatorHorario[Hora],$F265)</f>
        <v>0</v>
      </c>
      <c r="I265" s="45">
        <v>0.92</v>
      </c>
    </row>
    <row r="266" spans="1:9" x14ac:dyDescent="0.25">
      <c r="A266" s="32">
        <v>5713</v>
      </c>
      <c r="B266" s="32">
        <v>2</v>
      </c>
      <c r="C266" s="134" t="s">
        <v>92</v>
      </c>
      <c r="D266" s="33">
        <v>44866</v>
      </c>
      <c r="E266" s="43" t="s">
        <v>70</v>
      </c>
      <c r="F266" s="44">
        <f>SUMIFS(HoraCondCarga[Hora],HoraCondCarga[Condição de Carga],PrevisaoGD[[#This Row],[Condição de Carga]],HoraCondCarga[Mês],MONTH(PrevisaoGD[[#This Row],[Mês/Ano]]))</f>
        <v>19</v>
      </c>
      <c r="G266" s="258">
        <f>SUMIFS('Previsão Potência Instalada'!$C$4:$C$87,'Previsão Potência Instalada'!$B$4:$B$87,PrevisaoGD[[#This Row],[Mês/Ano]])*SUMIFS(RelPotInst[PU_PI],RelPotInst[Barra],PrevisaoGD[[#This Row],[Nº Barra]])</f>
        <v>19.525467651249084</v>
      </c>
      <c r="H266" s="136">
        <f>$G266*SUMIFS(FatorHorario[Fator],FatorHorario[Meses],TEXT($D266,"MMM"),FatorHorario[UF],'Curva Tipica'!$E$1,FatorHorario[Hora],$F266)</f>
        <v>0</v>
      </c>
      <c r="I266" s="45">
        <v>0.92</v>
      </c>
    </row>
    <row r="267" spans="1:9" x14ac:dyDescent="0.25">
      <c r="A267" s="32">
        <v>5713</v>
      </c>
      <c r="B267" s="32">
        <v>2</v>
      </c>
      <c r="C267" s="134" t="s">
        <v>92</v>
      </c>
      <c r="D267" s="33">
        <v>44896</v>
      </c>
      <c r="E267" s="43" t="s">
        <v>70</v>
      </c>
      <c r="F267" s="44">
        <f>SUMIFS(HoraCondCarga[Hora],HoraCondCarga[Condição de Carga],PrevisaoGD[[#This Row],[Condição de Carga]],HoraCondCarga[Mês],MONTH(PrevisaoGD[[#This Row],[Mês/Ano]]))</f>
        <v>20</v>
      </c>
      <c r="G267" s="258">
        <f>SUMIFS('Previsão Potência Instalada'!$C$4:$C$87,'Previsão Potência Instalada'!$B$4:$B$87,PrevisaoGD[[#This Row],[Mês/Ano]])*SUMIFS(RelPotInst[PU_PI],RelPotInst[Barra],PrevisaoGD[[#This Row],[Nº Barra]])</f>
        <v>20.113261445253976</v>
      </c>
      <c r="H267" s="136">
        <f>$G267*SUMIFS(FatorHorario[Fator],FatorHorario[Meses],TEXT($D267,"MMM"),FatorHorario[UF],'Curva Tipica'!$E$1,FatorHorario[Hora],$F267)</f>
        <v>0</v>
      </c>
      <c r="I267" s="45">
        <v>0.92</v>
      </c>
    </row>
    <row r="268" spans="1:9" x14ac:dyDescent="0.25">
      <c r="A268" s="32">
        <v>5713</v>
      </c>
      <c r="B268" s="32">
        <v>2</v>
      </c>
      <c r="C268" s="134" t="s">
        <v>92</v>
      </c>
      <c r="D268" s="33">
        <v>44927</v>
      </c>
      <c r="E268" s="43" t="s">
        <v>70</v>
      </c>
      <c r="F268" s="44">
        <f>SUMIFS(HoraCondCarga[Hora],HoraCondCarga[Condição de Carga],PrevisaoGD[[#This Row],[Condição de Carga]],HoraCondCarga[Mês],MONTH(PrevisaoGD[[#This Row],[Mês/Ano]]))</f>
        <v>20</v>
      </c>
      <c r="G268" s="258">
        <f>SUMIFS('Previsão Potência Instalada'!$C$4:$C$87,'Previsão Potência Instalada'!$B$4:$B$87,PrevisaoGD[[#This Row],[Mês/Ano]])*SUMIFS(RelPotInst[PU_PI],RelPotInst[Barra],PrevisaoGD[[#This Row],[Nº Barra]])</f>
        <v>20.314772232313093</v>
      </c>
      <c r="H268" s="136">
        <f>$G268*SUMIFS(FatorHorario[Fator],FatorHorario[Meses],TEXT($D268,"MMM"),FatorHorario[UF],'Curva Tipica'!$E$1,FatorHorario[Hora],$F268)</f>
        <v>0</v>
      </c>
      <c r="I268" s="45">
        <v>0.92</v>
      </c>
    </row>
    <row r="269" spans="1:9" x14ac:dyDescent="0.25">
      <c r="A269" s="32">
        <v>5713</v>
      </c>
      <c r="B269" s="32">
        <v>2</v>
      </c>
      <c r="C269" s="134" t="s">
        <v>92</v>
      </c>
      <c r="D269" s="33">
        <v>44958</v>
      </c>
      <c r="E269" s="43" t="s">
        <v>70</v>
      </c>
      <c r="F269" s="44">
        <f>SUMIFS(HoraCondCarga[Hora],HoraCondCarga[Condição de Carga],PrevisaoGD[[#This Row],[Condição de Carga]],HoraCondCarga[Mês],MONTH(PrevisaoGD[[#This Row],[Mês/Ano]]))</f>
        <v>20</v>
      </c>
      <c r="G269" s="258">
        <f>SUMIFS('Previsão Potência Instalada'!$C$4:$C$87,'Previsão Potência Instalada'!$B$4:$B$87,PrevisaoGD[[#This Row],[Mês/Ano]])*SUMIFS(RelPotInst[PU_PI],RelPotInst[Barra],PrevisaoGD[[#This Row],[Nº Barra]])</f>
        <v>20.511891766691637</v>
      </c>
      <c r="H269" s="136">
        <f>$G269*SUMIFS(FatorHorario[Fator],FatorHorario[Meses],TEXT($D269,"MMM"),FatorHorario[UF],'Curva Tipica'!$E$1,FatorHorario[Hora],$F269)</f>
        <v>0</v>
      </c>
      <c r="I269" s="45">
        <v>0.92</v>
      </c>
    </row>
    <row r="270" spans="1:9" x14ac:dyDescent="0.25">
      <c r="A270" s="32">
        <v>5713</v>
      </c>
      <c r="B270" s="32">
        <v>2</v>
      </c>
      <c r="C270" s="134" t="s">
        <v>92</v>
      </c>
      <c r="D270" s="33">
        <v>44986</v>
      </c>
      <c r="E270" s="43" t="s">
        <v>70</v>
      </c>
      <c r="F270" s="44">
        <f>SUMIFS(HoraCondCarga[Hora],HoraCondCarga[Condição de Carga],PrevisaoGD[[#This Row],[Condição de Carga]],HoraCondCarga[Mês],MONTH(PrevisaoGD[[#This Row],[Mês/Ano]]))</f>
        <v>20</v>
      </c>
      <c r="G270" s="258">
        <f>SUMIFS('Previsão Potência Instalada'!$C$4:$C$87,'Previsão Potência Instalada'!$B$4:$B$87,PrevisaoGD[[#This Row],[Mês/Ano]])*SUMIFS(RelPotInst[PU_PI],RelPotInst[Barra],PrevisaoGD[[#This Row],[Nº Barra]])</f>
        <v>20.710783848367324</v>
      </c>
      <c r="H270" s="136">
        <f>$G270*SUMIFS(FatorHorario[Fator],FatorHorario[Meses],TEXT($D270,"MMM"),FatorHorario[UF],'Curva Tipica'!$E$1,FatorHorario[Hora],$F270)</f>
        <v>0</v>
      </c>
      <c r="I270" s="45">
        <v>0.92</v>
      </c>
    </row>
    <row r="271" spans="1:9" x14ac:dyDescent="0.25">
      <c r="A271" s="32">
        <v>5713</v>
      </c>
      <c r="B271" s="32">
        <v>2</v>
      </c>
      <c r="C271" s="134" t="s">
        <v>92</v>
      </c>
      <c r="D271" s="33">
        <v>45017</v>
      </c>
      <c r="E271" s="43" t="s">
        <v>70</v>
      </c>
      <c r="F271" s="44">
        <f>SUMIFS(HoraCondCarga[Hora],HoraCondCarga[Condição de Carga],PrevisaoGD[[#This Row],[Condição de Carga]],HoraCondCarga[Mês],MONTH(PrevisaoGD[[#This Row],[Mês/Ano]]))</f>
        <v>19</v>
      </c>
      <c r="G271" s="258">
        <f>SUMIFS('Previsão Potência Instalada'!$C$4:$C$87,'Previsão Potência Instalada'!$B$4:$B$87,PrevisaoGD[[#This Row],[Mês/Ano]])*SUMIFS(RelPotInst[PU_PI],RelPotInst[Barra],PrevisaoGD[[#This Row],[Nº Barra]])</f>
        <v>20.911204769214702</v>
      </c>
      <c r="H271" s="136">
        <f>$G271*SUMIFS(FatorHorario[Fator],FatorHorario[Meses],TEXT($D271,"MMM"),FatorHorario[UF],'Curva Tipica'!$E$1,FatorHorario[Hora],$F271)</f>
        <v>0</v>
      </c>
      <c r="I271" s="45">
        <v>0.92</v>
      </c>
    </row>
    <row r="272" spans="1:9" x14ac:dyDescent="0.25">
      <c r="A272" s="32">
        <v>5713</v>
      </c>
      <c r="B272" s="32">
        <v>2</v>
      </c>
      <c r="C272" s="134" t="s">
        <v>92</v>
      </c>
      <c r="D272" s="33">
        <v>45047</v>
      </c>
      <c r="E272" s="43" t="s">
        <v>70</v>
      </c>
      <c r="F272" s="44">
        <f>SUMIFS(HoraCondCarga[Hora],HoraCondCarga[Condição de Carga],PrevisaoGD[[#This Row],[Condição de Carga]],HoraCondCarga[Mês],MONTH(PrevisaoGD[[#This Row],[Mês/Ano]]))</f>
        <v>19</v>
      </c>
      <c r="G272" s="258">
        <f>SUMIFS('Previsão Potência Instalada'!$C$4:$C$87,'Previsão Potência Instalada'!$B$4:$B$87,PrevisaoGD[[#This Row],[Mês/Ano]])*SUMIFS(RelPotInst[PU_PI],RelPotInst[Barra],PrevisaoGD[[#This Row],[Nº Barra]])</f>
        <v>21.128161383011392</v>
      </c>
      <c r="H272" s="136">
        <f>$G272*SUMIFS(FatorHorario[Fator],FatorHorario[Meses],TEXT($D272,"MMM"),FatorHorario[UF],'Curva Tipica'!$E$1,FatorHorario[Hora],$F272)</f>
        <v>0</v>
      </c>
      <c r="I272" s="45">
        <v>0.92</v>
      </c>
    </row>
    <row r="273" spans="1:9" x14ac:dyDescent="0.25">
      <c r="A273" s="32">
        <v>5713</v>
      </c>
      <c r="B273" s="32">
        <v>2</v>
      </c>
      <c r="C273" s="134" t="s">
        <v>92</v>
      </c>
      <c r="D273" s="33">
        <v>45078</v>
      </c>
      <c r="E273" s="43" t="s">
        <v>70</v>
      </c>
      <c r="F273" s="44">
        <f>SUMIFS(HoraCondCarga[Hora],HoraCondCarga[Condição de Carga],PrevisaoGD[[#This Row],[Condição de Carga]],HoraCondCarga[Mês],MONTH(PrevisaoGD[[#This Row],[Mês/Ano]]))</f>
        <v>19</v>
      </c>
      <c r="G273" s="258">
        <f>SUMIFS('Previsão Potência Instalada'!$C$4:$C$87,'Previsão Potência Instalada'!$B$4:$B$87,PrevisaoGD[[#This Row],[Mês/Ano]])*SUMIFS(RelPotInst[PU_PI],RelPotInst[Barra],PrevisaoGD[[#This Row],[Nº Barra]])</f>
        <v>21.340584439619853</v>
      </c>
      <c r="H273" s="136">
        <f>$G273*SUMIFS(FatorHorario[Fator],FatorHorario[Meses],TEXT($D273,"MMM"),FatorHorario[UF],'Curva Tipica'!$E$1,FatorHorario[Hora],$F273)</f>
        <v>0</v>
      </c>
      <c r="I273" s="45">
        <v>0.92</v>
      </c>
    </row>
    <row r="274" spans="1:9" x14ac:dyDescent="0.25">
      <c r="A274" s="32">
        <v>5713</v>
      </c>
      <c r="B274" s="32">
        <v>2</v>
      </c>
      <c r="C274" s="134" t="s">
        <v>92</v>
      </c>
      <c r="D274" s="33">
        <v>45108</v>
      </c>
      <c r="E274" s="43" t="s">
        <v>70</v>
      </c>
      <c r="F274" s="44">
        <f>SUMIFS(HoraCondCarga[Hora],HoraCondCarga[Condição de Carga],PrevisaoGD[[#This Row],[Condição de Carga]],HoraCondCarga[Mês],MONTH(PrevisaoGD[[#This Row],[Mês/Ano]]))</f>
        <v>19</v>
      </c>
      <c r="G274" s="258">
        <f>SUMIFS('Previsão Potência Instalada'!$C$4:$C$87,'Previsão Potência Instalada'!$B$4:$B$87,PrevisaoGD[[#This Row],[Mês/Ano]])*SUMIFS(RelPotInst[PU_PI],RelPotInst[Barra],PrevisaoGD[[#This Row],[Nº Barra]])</f>
        <v>21.542448910087131</v>
      </c>
      <c r="H274" s="136">
        <f>$G274*SUMIFS(FatorHorario[Fator],FatorHorario[Meses],TEXT($D274,"MMM"),FatorHorario[UF],'Curva Tipica'!$E$1,FatorHorario[Hora],$F274)</f>
        <v>0</v>
      </c>
      <c r="I274" s="45">
        <v>0.92</v>
      </c>
    </row>
    <row r="275" spans="1:9" x14ac:dyDescent="0.25">
      <c r="A275" s="32">
        <v>5713</v>
      </c>
      <c r="B275" s="32">
        <v>2</v>
      </c>
      <c r="C275" s="134" t="s">
        <v>92</v>
      </c>
      <c r="D275" s="33">
        <v>45139</v>
      </c>
      <c r="E275" s="43" t="s">
        <v>70</v>
      </c>
      <c r="F275" s="44">
        <f>SUMIFS(HoraCondCarga[Hora],HoraCondCarga[Condição de Carga],PrevisaoGD[[#This Row],[Condição de Carga]],HoraCondCarga[Mês],MONTH(PrevisaoGD[[#This Row],[Mês/Ano]]))</f>
        <v>19</v>
      </c>
      <c r="G275" s="258">
        <f>SUMIFS('Previsão Potência Instalada'!$C$4:$C$87,'Previsão Potência Instalada'!$B$4:$B$87,PrevisaoGD[[#This Row],[Mês/Ano]])*SUMIFS(RelPotInst[PU_PI],RelPotInst[Barra],PrevisaoGD[[#This Row],[Nº Barra]])</f>
        <v>21.739154918147932</v>
      </c>
      <c r="H275" s="136">
        <f>$G275*SUMIFS(FatorHorario[Fator],FatorHorario[Meses],TEXT($D275,"MMM"),FatorHorario[UF],'Curva Tipica'!$E$1,FatorHorario[Hora],$F275)</f>
        <v>0</v>
      </c>
      <c r="I275" s="45">
        <v>0.92</v>
      </c>
    </row>
    <row r="276" spans="1:9" x14ac:dyDescent="0.25">
      <c r="A276" s="32">
        <v>5713</v>
      </c>
      <c r="B276" s="32">
        <v>2</v>
      </c>
      <c r="C276" s="134" t="s">
        <v>92</v>
      </c>
      <c r="D276" s="33">
        <v>45170</v>
      </c>
      <c r="E276" s="43" t="s">
        <v>70</v>
      </c>
      <c r="F276" s="44">
        <f>SUMIFS(HoraCondCarga[Hora],HoraCondCarga[Condição de Carga],PrevisaoGD[[#This Row],[Condição de Carga]],HoraCondCarga[Mês],MONTH(PrevisaoGD[[#This Row],[Mês/Ano]]))</f>
        <v>19</v>
      </c>
      <c r="G276" s="258">
        <f>SUMIFS('Previsão Potência Instalada'!$C$4:$C$87,'Previsão Potência Instalada'!$B$4:$B$87,PrevisaoGD[[#This Row],[Mês/Ano]])*SUMIFS(RelPotInst[PU_PI],RelPotInst[Barra],PrevisaoGD[[#This Row],[Nº Barra]])</f>
        <v>21.934963578161234</v>
      </c>
      <c r="H276" s="136">
        <f>$G276*SUMIFS(FatorHorario[Fator],FatorHorario[Meses],TEXT($D276,"MMM"),FatorHorario[UF],'Curva Tipica'!$E$1,FatorHorario[Hora],$F276)</f>
        <v>0</v>
      </c>
      <c r="I276" s="45">
        <v>0.92</v>
      </c>
    </row>
    <row r="277" spans="1:9" x14ac:dyDescent="0.25">
      <c r="A277" s="32">
        <v>5713</v>
      </c>
      <c r="B277" s="32">
        <v>2</v>
      </c>
      <c r="C277" s="134" t="s">
        <v>92</v>
      </c>
      <c r="D277" s="33">
        <v>45200</v>
      </c>
      <c r="E277" s="43" t="s">
        <v>70</v>
      </c>
      <c r="F277" s="44">
        <f>SUMIFS(HoraCondCarga[Hora],HoraCondCarga[Condição de Carga],PrevisaoGD[[#This Row],[Condição de Carga]],HoraCondCarga[Mês],MONTH(PrevisaoGD[[#This Row],[Mês/Ano]]))</f>
        <v>19</v>
      </c>
      <c r="G277" s="258">
        <f>SUMIFS('Previsão Potência Instalada'!$C$4:$C$87,'Previsão Potência Instalada'!$B$4:$B$87,PrevisaoGD[[#This Row],[Mês/Ano]])*SUMIFS(RelPotInst[PU_PI],RelPotInst[Barra],PrevisaoGD[[#This Row],[Nº Barra]])</f>
        <v>22.121145831339504</v>
      </c>
      <c r="H277" s="136">
        <f>$G277*SUMIFS(FatorHorario[Fator],FatorHorario[Meses],TEXT($D277,"MMM"),FatorHorario[UF],'Curva Tipica'!$E$1,FatorHorario[Hora],$F277)</f>
        <v>0</v>
      </c>
      <c r="I277" s="45">
        <v>0.92</v>
      </c>
    </row>
    <row r="278" spans="1:9" x14ac:dyDescent="0.25">
      <c r="A278" s="32">
        <v>5713</v>
      </c>
      <c r="B278" s="32">
        <v>2</v>
      </c>
      <c r="C278" s="134" t="s">
        <v>92</v>
      </c>
      <c r="D278" s="33">
        <v>45231</v>
      </c>
      <c r="E278" s="43" t="s">
        <v>70</v>
      </c>
      <c r="F278" s="44">
        <f>SUMIFS(HoraCondCarga[Hora],HoraCondCarga[Condição de Carga],PrevisaoGD[[#This Row],[Condição de Carga]],HoraCondCarga[Mês],MONTH(PrevisaoGD[[#This Row],[Mês/Ano]]))</f>
        <v>19</v>
      </c>
      <c r="G278" s="258">
        <f>SUMIFS('Previsão Potência Instalada'!$C$4:$C$87,'Previsão Potência Instalada'!$B$4:$B$87,PrevisaoGD[[#This Row],[Mês/Ano]])*SUMIFS(RelPotInst[PU_PI],RelPotInst[Barra],PrevisaoGD[[#This Row],[Nº Barra]])</f>
        <v>22.307362834345248</v>
      </c>
      <c r="H278" s="136">
        <f>$G278*SUMIFS(FatorHorario[Fator],FatorHorario[Meses],TEXT($D278,"MMM"),FatorHorario[UF],'Curva Tipica'!$E$1,FatorHorario[Hora],$F278)</f>
        <v>0</v>
      </c>
      <c r="I278" s="45">
        <v>0.92</v>
      </c>
    </row>
    <row r="279" spans="1:9" x14ac:dyDescent="0.25">
      <c r="A279" s="32">
        <v>5713</v>
      </c>
      <c r="B279" s="32">
        <v>2</v>
      </c>
      <c r="C279" s="134" t="s">
        <v>92</v>
      </c>
      <c r="D279" s="33">
        <v>45261</v>
      </c>
      <c r="E279" s="43" t="s">
        <v>70</v>
      </c>
      <c r="F279" s="44">
        <f>SUMIFS(HoraCondCarga[Hora],HoraCondCarga[Condição de Carga],PrevisaoGD[[#This Row],[Condição de Carga]],HoraCondCarga[Mês],MONTH(PrevisaoGD[[#This Row],[Mês/Ano]]))</f>
        <v>20</v>
      </c>
      <c r="G279" s="258">
        <f>SUMIFS('Previsão Potência Instalada'!$C$4:$C$87,'Previsão Potência Instalada'!$B$4:$B$87,PrevisaoGD[[#This Row],[Mês/Ano]])*SUMIFS(RelPotInst[PU_PI],RelPotInst[Barra],PrevisaoGD[[#This Row],[Nº Barra]])</f>
        <v>22.502426271251238</v>
      </c>
      <c r="H279" s="136">
        <f>$G279*SUMIFS(FatorHorario[Fator],FatorHorario[Meses],TEXT($D279,"MMM"),FatorHorario[UF],'Curva Tipica'!$E$1,FatorHorario[Hora],$F279)</f>
        <v>0</v>
      </c>
      <c r="I279" s="45">
        <v>0.92</v>
      </c>
    </row>
    <row r="280" spans="1:9" x14ac:dyDescent="0.25">
      <c r="A280" s="32">
        <v>5713</v>
      </c>
      <c r="B280" s="32">
        <v>2</v>
      </c>
      <c r="C280" s="134" t="s">
        <v>92</v>
      </c>
      <c r="D280" s="33">
        <v>45292</v>
      </c>
      <c r="E280" s="43" t="s">
        <v>70</v>
      </c>
      <c r="F280" s="44">
        <f>SUMIFS(HoraCondCarga[Hora],HoraCondCarga[Condição de Carga],PrevisaoGD[[#This Row],[Condição de Carga]],HoraCondCarga[Mês],MONTH(PrevisaoGD[[#This Row],[Mês/Ano]]))</f>
        <v>20</v>
      </c>
      <c r="G280" s="258">
        <f>SUMIFS('Previsão Potência Instalada'!$C$4:$C$87,'Previsão Potência Instalada'!$B$4:$B$87,PrevisaoGD[[#This Row],[Mês/Ano]])*SUMIFS(RelPotInst[PU_PI],RelPotInst[Barra],PrevisaoGD[[#This Row],[Nº Barra]])</f>
        <v>22.902523385125793</v>
      </c>
      <c r="H280" s="136">
        <f>$G280*SUMIFS(FatorHorario[Fator],FatorHorario[Meses],TEXT($D280,"MMM"),FatorHorario[UF],'Curva Tipica'!$E$1,FatorHorario[Hora],$F280)</f>
        <v>0</v>
      </c>
      <c r="I280" s="45">
        <v>0.92</v>
      </c>
    </row>
    <row r="281" spans="1:9" x14ac:dyDescent="0.25">
      <c r="A281" s="32">
        <v>5713</v>
      </c>
      <c r="B281" s="32">
        <v>2</v>
      </c>
      <c r="C281" s="134" t="s">
        <v>92</v>
      </c>
      <c r="D281" s="33">
        <v>45323</v>
      </c>
      <c r="E281" s="43" t="s">
        <v>70</v>
      </c>
      <c r="F281" s="44">
        <f>SUMIFS(HoraCondCarga[Hora],HoraCondCarga[Condição de Carga],PrevisaoGD[[#This Row],[Condição de Carga]],HoraCondCarga[Mês],MONTH(PrevisaoGD[[#This Row],[Mês/Ano]]))</f>
        <v>20</v>
      </c>
      <c r="G281" s="258">
        <f>SUMIFS('Previsão Potência Instalada'!$C$4:$C$87,'Previsão Potência Instalada'!$B$4:$B$87,PrevisaoGD[[#This Row],[Mês/Ano]])*SUMIFS(RelPotInst[PU_PI],RelPotInst[Barra],PrevisaoGD[[#This Row],[Nº Barra]])</f>
        <v>23.293901722455271</v>
      </c>
      <c r="H281" s="136">
        <f>$G281*SUMIFS(FatorHorario[Fator],FatorHorario[Meses],TEXT($D281,"MMM"),FatorHorario[UF],'Curva Tipica'!$E$1,FatorHorario[Hora],$F281)</f>
        <v>0</v>
      </c>
      <c r="I281" s="45">
        <v>0.92</v>
      </c>
    </row>
    <row r="282" spans="1:9" x14ac:dyDescent="0.25">
      <c r="A282" s="32">
        <v>5713</v>
      </c>
      <c r="B282" s="32">
        <v>2</v>
      </c>
      <c r="C282" s="134" t="s">
        <v>92</v>
      </c>
      <c r="D282" s="33">
        <v>45352</v>
      </c>
      <c r="E282" s="43" t="s">
        <v>70</v>
      </c>
      <c r="F282" s="44">
        <f>SUMIFS(HoraCondCarga[Hora],HoraCondCarga[Condição de Carga],PrevisaoGD[[#This Row],[Condição de Carga]],HoraCondCarga[Mês],MONTH(PrevisaoGD[[#This Row],[Mês/Ano]]))</f>
        <v>20</v>
      </c>
      <c r="G282" s="258">
        <f>SUMIFS('Previsão Potência Instalada'!$C$4:$C$87,'Previsão Potência Instalada'!$B$4:$B$87,PrevisaoGD[[#This Row],[Mês/Ano]])*SUMIFS(RelPotInst[PU_PI],RelPotInst[Barra],PrevisaoGD[[#This Row],[Nº Barra]])</f>
        <v>23.688799429978982</v>
      </c>
      <c r="H282" s="136">
        <f>$G282*SUMIFS(FatorHorario[Fator],FatorHorario[Meses],TEXT($D282,"MMM"),FatorHorario[UF],'Curva Tipica'!$E$1,FatorHorario[Hora],$F282)</f>
        <v>0</v>
      </c>
      <c r="I282" s="45">
        <v>0.92</v>
      </c>
    </row>
    <row r="283" spans="1:9" x14ac:dyDescent="0.25">
      <c r="A283" s="32">
        <v>5713</v>
      </c>
      <c r="B283" s="32">
        <v>2</v>
      </c>
      <c r="C283" s="134" t="s">
        <v>92</v>
      </c>
      <c r="D283" s="33">
        <v>45383</v>
      </c>
      <c r="E283" s="43" t="s">
        <v>70</v>
      </c>
      <c r="F283" s="44">
        <f>SUMIFS(HoraCondCarga[Hora],HoraCondCarga[Condição de Carga],PrevisaoGD[[#This Row],[Condição de Carga]],HoraCondCarga[Mês],MONTH(PrevisaoGD[[#This Row],[Mês/Ano]]))</f>
        <v>19</v>
      </c>
      <c r="G283" s="258">
        <f>SUMIFS('Previsão Potência Instalada'!$C$4:$C$87,'Previsão Potência Instalada'!$B$4:$B$87,PrevisaoGD[[#This Row],[Mês/Ano]])*SUMIFS(RelPotInst[PU_PI],RelPotInst[Barra],PrevisaoGD[[#This Row],[Nº Barra]])</f>
        <v>24.086732628302475</v>
      </c>
      <c r="H283" s="136">
        <f>$G283*SUMIFS(FatorHorario[Fator],FatorHorario[Meses],TEXT($D283,"MMM"),FatorHorario[UF],'Curva Tipica'!$E$1,FatorHorario[Hora],$F283)</f>
        <v>0</v>
      </c>
      <c r="I283" s="45">
        <v>0.92</v>
      </c>
    </row>
    <row r="284" spans="1:9" x14ac:dyDescent="0.25">
      <c r="A284" s="32">
        <v>5713</v>
      </c>
      <c r="B284" s="32">
        <v>2</v>
      </c>
      <c r="C284" s="134" t="s">
        <v>92</v>
      </c>
      <c r="D284" s="33">
        <v>45413</v>
      </c>
      <c r="E284" s="43" t="s">
        <v>70</v>
      </c>
      <c r="F284" s="44">
        <f>SUMIFS(HoraCondCarga[Hora],HoraCondCarga[Condição de Carga],PrevisaoGD[[#This Row],[Condição de Carga]],HoraCondCarga[Mês],MONTH(PrevisaoGD[[#This Row],[Mês/Ano]]))</f>
        <v>19</v>
      </c>
      <c r="G284" s="258">
        <f>SUMIFS('Previsão Potência Instalada'!$C$4:$C$87,'Previsão Potência Instalada'!$B$4:$B$87,PrevisaoGD[[#This Row],[Mês/Ano]])*SUMIFS(RelPotInst[PU_PI],RelPotInst[Barra],PrevisaoGD[[#This Row],[Nº Barra]])</f>
        <v>24.517497235412993</v>
      </c>
      <c r="H284" s="136">
        <f>$G284*SUMIFS(FatorHorario[Fator],FatorHorario[Meses],TEXT($D284,"MMM"),FatorHorario[UF],'Curva Tipica'!$E$1,FatorHorario[Hora],$F284)</f>
        <v>0</v>
      </c>
      <c r="I284" s="45">
        <v>0.92</v>
      </c>
    </row>
    <row r="285" spans="1:9" x14ac:dyDescent="0.25">
      <c r="A285" s="32">
        <v>5713</v>
      </c>
      <c r="B285" s="32">
        <v>2</v>
      </c>
      <c r="C285" s="134" t="s">
        <v>92</v>
      </c>
      <c r="D285" s="33">
        <v>45444</v>
      </c>
      <c r="E285" s="43" t="s">
        <v>70</v>
      </c>
      <c r="F285" s="44">
        <f>SUMIFS(HoraCondCarga[Hora],HoraCondCarga[Condição de Carga],PrevisaoGD[[#This Row],[Condição de Carga]],HoraCondCarga[Mês],MONTH(PrevisaoGD[[#This Row],[Mês/Ano]]))</f>
        <v>19</v>
      </c>
      <c r="G285" s="258">
        <f>SUMIFS('Previsão Potência Instalada'!$C$4:$C$87,'Previsão Potência Instalada'!$B$4:$B$87,PrevisaoGD[[#This Row],[Mês/Ano]])*SUMIFS(RelPotInst[PU_PI],RelPotInst[Barra],PrevisaoGD[[#This Row],[Nº Barra]])</f>
        <v>24.939260522181975</v>
      </c>
      <c r="H285" s="136">
        <f>$G285*SUMIFS(FatorHorario[Fator],FatorHorario[Meses],TEXT($D285,"MMM"),FatorHorario[UF],'Curva Tipica'!$E$1,FatorHorario[Hora],$F285)</f>
        <v>0</v>
      </c>
      <c r="I285" s="45">
        <v>0.92</v>
      </c>
    </row>
    <row r="286" spans="1:9" x14ac:dyDescent="0.25">
      <c r="A286" s="32">
        <v>5713</v>
      </c>
      <c r="B286" s="32">
        <v>2</v>
      </c>
      <c r="C286" s="134" t="s">
        <v>92</v>
      </c>
      <c r="D286" s="33">
        <v>45474</v>
      </c>
      <c r="E286" s="43" t="s">
        <v>70</v>
      </c>
      <c r="F286" s="44">
        <f>SUMIFS(HoraCondCarga[Hora],HoraCondCarga[Condição de Carga],PrevisaoGD[[#This Row],[Condição de Carga]],HoraCondCarga[Mês],MONTH(PrevisaoGD[[#This Row],[Mês/Ano]]))</f>
        <v>19</v>
      </c>
      <c r="G286" s="258">
        <f>SUMIFS('Previsão Potência Instalada'!$C$4:$C$87,'Previsão Potência Instalada'!$B$4:$B$87,PrevisaoGD[[#This Row],[Mês/Ano]])*SUMIFS(RelPotInst[PU_PI],RelPotInst[Barra],PrevisaoGD[[#This Row],[Nº Barra]])</f>
        <v>25.340059869981054</v>
      </c>
      <c r="H286" s="136">
        <f>$G286*SUMIFS(FatorHorario[Fator],FatorHorario[Meses],TEXT($D286,"MMM"),FatorHorario[UF],'Curva Tipica'!$E$1,FatorHorario[Hora],$F286)</f>
        <v>0</v>
      </c>
      <c r="I286" s="45">
        <v>0.92</v>
      </c>
    </row>
    <row r="287" spans="1:9" x14ac:dyDescent="0.25">
      <c r="A287" s="32">
        <v>5713</v>
      </c>
      <c r="B287" s="32">
        <v>2</v>
      </c>
      <c r="C287" s="134" t="s">
        <v>92</v>
      </c>
      <c r="D287" s="33">
        <v>45505</v>
      </c>
      <c r="E287" s="43" t="s">
        <v>70</v>
      </c>
      <c r="F287" s="44">
        <f>SUMIFS(HoraCondCarga[Hora],HoraCondCarga[Condição de Carga],PrevisaoGD[[#This Row],[Condição de Carga]],HoraCondCarga[Mês],MONTH(PrevisaoGD[[#This Row],[Mês/Ano]]))</f>
        <v>19</v>
      </c>
      <c r="G287" s="258">
        <f>SUMIFS('Previsão Potência Instalada'!$C$4:$C$87,'Previsão Potência Instalada'!$B$4:$B$87,PrevisaoGD[[#This Row],[Mês/Ano]])*SUMIFS(RelPotInst[PU_PI],RelPotInst[Barra],PrevisaoGD[[#This Row],[Nº Barra]])</f>
        <v>25.730617156047451</v>
      </c>
      <c r="H287" s="136">
        <f>$G287*SUMIFS(FatorHorario[Fator],FatorHorario[Meses],TEXT($D287,"MMM"),FatorHorario[UF],'Curva Tipica'!$E$1,FatorHorario[Hora],$F287)</f>
        <v>0</v>
      </c>
      <c r="I287" s="45">
        <v>0.92</v>
      </c>
    </row>
    <row r="288" spans="1:9" x14ac:dyDescent="0.25">
      <c r="A288" s="32">
        <v>5713</v>
      </c>
      <c r="B288" s="32">
        <v>2</v>
      </c>
      <c r="C288" s="134" t="s">
        <v>92</v>
      </c>
      <c r="D288" s="33">
        <v>45536</v>
      </c>
      <c r="E288" s="43" t="s">
        <v>70</v>
      </c>
      <c r="F288" s="44">
        <f>SUMIFS(HoraCondCarga[Hora],HoraCondCarga[Condição de Carga],PrevisaoGD[[#This Row],[Condição de Carga]],HoraCondCarga[Mês],MONTH(PrevisaoGD[[#This Row],[Mês/Ano]]))</f>
        <v>19</v>
      </c>
      <c r="G288" s="258">
        <f>SUMIFS('Previsão Potência Instalada'!$C$4:$C$87,'Previsão Potência Instalada'!$B$4:$B$87,PrevisaoGD[[#This Row],[Mês/Ano]])*SUMIFS(RelPotInst[PU_PI],RelPotInst[Barra],PrevisaoGD[[#This Row],[Nº Barra]])</f>
        <v>26.119392768938006</v>
      </c>
      <c r="H288" s="136">
        <f>$G288*SUMIFS(FatorHorario[Fator],FatorHorario[Meses],TEXT($D288,"MMM"),FatorHorario[UF],'Curva Tipica'!$E$1,FatorHorario[Hora],$F288)</f>
        <v>0</v>
      </c>
      <c r="I288" s="45">
        <v>0.92</v>
      </c>
    </row>
    <row r="289" spans="1:9" x14ac:dyDescent="0.25">
      <c r="A289" s="32">
        <v>5713</v>
      </c>
      <c r="B289" s="32">
        <v>2</v>
      </c>
      <c r="C289" s="134" t="s">
        <v>92</v>
      </c>
      <c r="D289" s="33">
        <v>45566</v>
      </c>
      <c r="E289" s="43" t="s">
        <v>70</v>
      </c>
      <c r="F289" s="44">
        <f>SUMIFS(HoraCondCarga[Hora],HoraCondCarga[Condição de Carga],PrevisaoGD[[#This Row],[Condição de Carga]],HoraCondCarga[Mês],MONTH(PrevisaoGD[[#This Row],[Mês/Ano]]))</f>
        <v>19</v>
      </c>
      <c r="G289" s="258">
        <f>SUMIFS('Previsão Potência Instalada'!$C$4:$C$87,'Previsão Potência Instalada'!$B$4:$B$87,PrevisaoGD[[#This Row],[Mês/Ano]])*SUMIFS(RelPotInst[PU_PI],RelPotInst[Barra],PrevisaoGD[[#This Row],[Nº Barra]])</f>
        <v>26.489055273057129</v>
      </c>
      <c r="H289" s="136">
        <f>$G289*SUMIFS(FatorHorario[Fator],FatorHorario[Meses],TEXT($D289,"MMM"),FatorHorario[UF],'Curva Tipica'!$E$1,FatorHorario[Hora],$F289)</f>
        <v>0</v>
      </c>
      <c r="I289" s="45">
        <v>0.92</v>
      </c>
    </row>
    <row r="290" spans="1:9" x14ac:dyDescent="0.25">
      <c r="A290" s="32">
        <v>5713</v>
      </c>
      <c r="B290" s="32">
        <v>2</v>
      </c>
      <c r="C290" s="134" t="s">
        <v>92</v>
      </c>
      <c r="D290" s="33">
        <v>45597</v>
      </c>
      <c r="E290" s="43" t="s">
        <v>70</v>
      </c>
      <c r="F290" s="44">
        <f>SUMIFS(HoraCondCarga[Hora],HoraCondCarga[Condição de Carga],PrevisaoGD[[#This Row],[Condição de Carga]],HoraCondCarga[Mês],MONTH(PrevisaoGD[[#This Row],[Mês/Ano]]))</f>
        <v>19</v>
      </c>
      <c r="G290" s="258">
        <f>SUMIFS('Previsão Potência Instalada'!$C$4:$C$87,'Previsão Potência Instalada'!$B$4:$B$87,PrevisaoGD[[#This Row],[Mês/Ano]])*SUMIFS(RelPotInst[PU_PI],RelPotInst[Barra],PrevisaoGD[[#This Row],[Nº Barra]])</f>
        <v>26.8587867725183</v>
      </c>
      <c r="H290" s="136">
        <f>$G290*SUMIFS(FatorHorario[Fator],FatorHorario[Meses],TEXT($D290,"MMM"),FatorHorario[UF],'Curva Tipica'!$E$1,FatorHorario[Hora],$F290)</f>
        <v>0</v>
      </c>
      <c r="I290" s="45">
        <v>0.92</v>
      </c>
    </row>
    <row r="291" spans="1:9" x14ac:dyDescent="0.25">
      <c r="A291" s="32">
        <v>5713</v>
      </c>
      <c r="B291" s="32">
        <v>2</v>
      </c>
      <c r="C291" s="134" t="s">
        <v>92</v>
      </c>
      <c r="D291" s="33">
        <v>45627</v>
      </c>
      <c r="E291" s="43" t="s">
        <v>70</v>
      </c>
      <c r="F291" s="44">
        <f>SUMIFS(HoraCondCarga[Hora],HoraCondCarga[Condição de Carga],PrevisaoGD[[#This Row],[Condição de Carga]],HoraCondCarga[Mês],MONTH(PrevisaoGD[[#This Row],[Mês/Ano]]))</f>
        <v>20</v>
      </c>
      <c r="G291" s="258">
        <f>SUMIFS('Previsão Potência Instalada'!$C$4:$C$87,'Previsão Potência Instalada'!$B$4:$B$87,PrevisaoGD[[#This Row],[Mês/Ano]])*SUMIFS(RelPotInst[PU_PI],RelPotInst[Barra],PrevisaoGD[[#This Row],[Nº Barra]])</f>
        <v>27.246082754373813</v>
      </c>
      <c r="H291" s="136">
        <f>$G291*SUMIFS(FatorHorario[Fator],FatorHorario[Meses],TEXT($D291,"MMM"),FatorHorario[UF],'Curva Tipica'!$E$1,FatorHorario[Hora],$F291)</f>
        <v>0</v>
      </c>
      <c r="I291" s="45">
        <v>0.92</v>
      </c>
    </row>
    <row r="292" spans="1:9" x14ac:dyDescent="0.25">
      <c r="A292" s="32">
        <v>5713</v>
      </c>
      <c r="B292" s="32">
        <v>2</v>
      </c>
      <c r="C292" s="134" t="s">
        <v>92</v>
      </c>
      <c r="D292" s="33">
        <v>45658</v>
      </c>
      <c r="E292" s="43" t="s">
        <v>70</v>
      </c>
      <c r="F292" s="44">
        <f>SUMIFS(HoraCondCarga[Hora],HoraCondCarga[Condição de Carga],PrevisaoGD[[#This Row],[Condição de Carga]],HoraCondCarga[Mês],MONTH(PrevisaoGD[[#This Row],[Mês/Ano]]))</f>
        <v>20</v>
      </c>
      <c r="G292" s="258">
        <f>SUMIFS('Previsão Potência Instalada'!$C$4:$C$87,'Previsão Potência Instalada'!$B$4:$B$87,PrevisaoGD[[#This Row],[Mês/Ano]])*SUMIFS(RelPotInst[PU_PI],RelPotInst[Barra],PrevisaoGD[[#This Row],[Nº Barra]])</f>
        <v>27.704265981635984</v>
      </c>
      <c r="H292" s="136">
        <f>$G292*SUMIFS(FatorHorario[Fator],FatorHorario[Meses],TEXT($D292,"MMM"),FatorHorario[UF],'Curva Tipica'!$E$1,FatorHorario[Hora],$F292)</f>
        <v>0</v>
      </c>
      <c r="I292" s="45">
        <v>0.92</v>
      </c>
    </row>
    <row r="293" spans="1:9" x14ac:dyDescent="0.25">
      <c r="A293" s="32">
        <v>5713</v>
      </c>
      <c r="B293" s="32">
        <v>2</v>
      </c>
      <c r="C293" s="134" t="s">
        <v>92</v>
      </c>
      <c r="D293" s="33">
        <v>45689</v>
      </c>
      <c r="E293" s="43" t="s">
        <v>70</v>
      </c>
      <c r="F293" s="44">
        <f>SUMIFS(HoraCondCarga[Hora],HoraCondCarga[Condição de Carga],PrevisaoGD[[#This Row],[Condição de Carga]],HoraCondCarga[Mês],MONTH(PrevisaoGD[[#This Row],[Mês/Ano]]))</f>
        <v>20</v>
      </c>
      <c r="G293" s="258">
        <f>SUMIFS('Previsão Potência Instalada'!$C$4:$C$87,'Previsão Potência Instalada'!$B$4:$B$87,PrevisaoGD[[#This Row],[Mês/Ano]])*SUMIFS(RelPotInst[PU_PI],RelPotInst[Barra],PrevisaoGD[[#This Row],[Nº Barra]])</f>
        <v>28.152464640060558</v>
      </c>
      <c r="H293" s="136">
        <f>$G293*SUMIFS(FatorHorario[Fator],FatorHorario[Meses],TEXT($D293,"MMM"),FatorHorario[UF],'Curva Tipica'!$E$1,FatorHorario[Hora],$F293)</f>
        <v>0</v>
      </c>
      <c r="I293" s="45">
        <v>0.92</v>
      </c>
    </row>
    <row r="294" spans="1:9" x14ac:dyDescent="0.25">
      <c r="A294" s="32">
        <v>5713</v>
      </c>
      <c r="B294" s="32">
        <v>2</v>
      </c>
      <c r="C294" s="134" t="s">
        <v>92</v>
      </c>
      <c r="D294" s="33">
        <v>45717</v>
      </c>
      <c r="E294" s="43" t="s">
        <v>70</v>
      </c>
      <c r="F294" s="44">
        <f>SUMIFS(HoraCondCarga[Hora],HoraCondCarga[Condição de Carga],PrevisaoGD[[#This Row],[Condição de Carga]],HoraCondCarga[Mês],MONTH(PrevisaoGD[[#This Row],[Mês/Ano]]))</f>
        <v>20</v>
      </c>
      <c r="G294" s="258">
        <f>SUMIFS('Previsão Potência Instalada'!$C$4:$C$87,'Previsão Potência Instalada'!$B$4:$B$87,PrevisaoGD[[#This Row],[Mês/Ano]])*SUMIFS(RelPotInst[PU_PI],RelPotInst[Barra],PrevisaoGD[[#This Row],[Nº Barra]])</f>
        <v>28.604693610970802</v>
      </c>
      <c r="H294" s="136">
        <f>$G294*SUMIFS(FatorHorario[Fator],FatorHorario[Meses],TEXT($D294,"MMM"),FatorHorario[UF],'Curva Tipica'!$E$1,FatorHorario[Hora],$F294)</f>
        <v>0</v>
      </c>
      <c r="I294" s="45">
        <v>0.92</v>
      </c>
    </row>
    <row r="295" spans="1:9" x14ac:dyDescent="0.25">
      <c r="A295" s="32">
        <v>5713</v>
      </c>
      <c r="B295" s="32">
        <v>2</v>
      </c>
      <c r="C295" s="134" t="s">
        <v>92</v>
      </c>
      <c r="D295" s="33">
        <v>45748</v>
      </c>
      <c r="E295" s="43" t="s">
        <v>70</v>
      </c>
      <c r="F295" s="44">
        <f>SUMIFS(HoraCondCarga[Hora],HoraCondCarga[Condição de Carga],PrevisaoGD[[#This Row],[Condição de Carga]],HoraCondCarga[Mês],MONTH(PrevisaoGD[[#This Row],[Mês/Ano]]))</f>
        <v>19</v>
      </c>
      <c r="G295" s="258">
        <f>SUMIFS('Previsão Potência Instalada'!$C$4:$C$87,'Previsão Potência Instalada'!$B$4:$B$87,PrevisaoGD[[#This Row],[Mês/Ano]])*SUMIFS(RelPotInst[PU_PI],RelPotInst[Barra],PrevisaoGD[[#This Row],[Nº Barra]])</f>
        <v>29.060398765344345</v>
      </c>
      <c r="H295" s="136">
        <f>$G295*SUMIFS(FatorHorario[Fator],FatorHorario[Meses],TEXT($D295,"MMM"),FatorHorario[UF],'Curva Tipica'!$E$1,FatorHorario[Hora],$F295)</f>
        <v>0</v>
      </c>
      <c r="I295" s="45">
        <v>0.92</v>
      </c>
    </row>
    <row r="296" spans="1:9" x14ac:dyDescent="0.25">
      <c r="A296" s="32">
        <v>5713</v>
      </c>
      <c r="B296" s="32">
        <v>2</v>
      </c>
      <c r="C296" s="134" t="s">
        <v>92</v>
      </c>
      <c r="D296" s="33">
        <v>45778</v>
      </c>
      <c r="E296" s="43" t="s">
        <v>70</v>
      </c>
      <c r="F296" s="44">
        <f>SUMIFS(HoraCondCarga[Hora],HoraCondCarga[Condição de Carga],PrevisaoGD[[#This Row],[Condição de Carga]],HoraCondCarga[Mês],MONTH(PrevisaoGD[[#This Row],[Mês/Ano]]))</f>
        <v>19</v>
      </c>
      <c r="G296" s="258">
        <f>SUMIFS('Previsão Potência Instalada'!$C$4:$C$87,'Previsão Potência Instalada'!$B$4:$B$87,PrevisaoGD[[#This Row],[Mês/Ano]])*SUMIFS(RelPotInst[PU_PI],RelPotInst[Barra],PrevisaoGD[[#This Row],[Nº Barra]])</f>
        <v>29.553701793613872</v>
      </c>
      <c r="H296" s="136">
        <f>$G296*SUMIFS(FatorHorario[Fator],FatorHorario[Meses],TEXT($D296,"MMM"),FatorHorario[UF],'Curva Tipica'!$E$1,FatorHorario[Hora],$F296)</f>
        <v>0</v>
      </c>
      <c r="I296" s="45">
        <v>0.92</v>
      </c>
    </row>
    <row r="297" spans="1:9" x14ac:dyDescent="0.25">
      <c r="A297" s="32">
        <v>5713</v>
      </c>
      <c r="B297" s="32">
        <v>2</v>
      </c>
      <c r="C297" s="134" t="s">
        <v>92</v>
      </c>
      <c r="D297" s="33">
        <v>45809</v>
      </c>
      <c r="E297" s="43" t="s">
        <v>70</v>
      </c>
      <c r="F297" s="44">
        <f>SUMIFS(HoraCondCarga[Hora],HoraCondCarga[Condição de Carga],PrevisaoGD[[#This Row],[Condição de Carga]],HoraCondCarga[Mês],MONTH(PrevisaoGD[[#This Row],[Mês/Ano]]))</f>
        <v>19</v>
      </c>
      <c r="G297" s="258">
        <f>SUMIFS('Previsão Potência Instalada'!$C$4:$C$87,'Previsão Potência Instalada'!$B$4:$B$87,PrevisaoGD[[#This Row],[Mês/Ano]])*SUMIFS(RelPotInst[PU_PI],RelPotInst[Barra],PrevisaoGD[[#This Row],[Nº Barra]])</f>
        <v>30.036696689530825</v>
      </c>
      <c r="H297" s="136">
        <f>$G297*SUMIFS(FatorHorario[Fator],FatorHorario[Meses],TEXT($D297,"MMM"),FatorHorario[UF],'Curva Tipica'!$E$1,FatorHorario[Hora],$F297)</f>
        <v>0</v>
      </c>
      <c r="I297" s="45">
        <v>0.92</v>
      </c>
    </row>
    <row r="298" spans="1:9" x14ac:dyDescent="0.25">
      <c r="A298" s="32">
        <v>5713</v>
      </c>
      <c r="B298" s="32">
        <v>2</v>
      </c>
      <c r="C298" s="134" t="s">
        <v>92</v>
      </c>
      <c r="D298" s="33">
        <v>45839</v>
      </c>
      <c r="E298" s="43" t="s">
        <v>70</v>
      </c>
      <c r="F298" s="44">
        <f>SUMIFS(HoraCondCarga[Hora],HoraCondCarga[Condição de Carga],PrevisaoGD[[#This Row],[Condição de Carga]],HoraCondCarga[Mês],MONTH(PrevisaoGD[[#This Row],[Mês/Ano]]))</f>
        <v>19</v>
      </c>
      <c r="G298" s="258">
        <f>SUMIFS('Previsão Potência Instalada'!$C$4:$C$87,'Previsão Potência Instalada'!$B$4:$B$87,PrevisaoGD[[#This Row],[Mês/Ano]])*SUMIFS(RelPotInst[PU_PI],RelPotInst[Barra],PrevisaoGD[[#This Row],[Nº Barra]])</f>
        <v>30.495684101063947</v>
      </c>
      <c r="H298" s="136">
        <f>$G298*SUMIFS(FatorHorario[Fator],FatorHorario[Meses],TEXT($D298,"MMM"),FatorHorario[UF],'Curva Tipica'!$E$1,FatorHorario[Hora],$F298)</f>
        <v>0</v>
      </c>
      <c r="I298" s="45">
        <v>0.92</v>
      </c>
    </row>
    <row r="299" spans="1:9" x14ac:dyDescent="0.25">
      <c r="A299" s="32">
        <v>5713</v>
      </c>
      <c r="B299" s="32">
        <v>2</v>
      </c>
      <c r="C299" s="134" t="s">
        <v>92</v>
      </c>
      <c r="D299" s="33">
        <v>45870</v>
      </c>
      <c r="E299" s="43" t="s">
        <v>70</v>
      </c>
      <c r="F299" s="44">
        <f>SUMIFS(HoraCondCarga[Hora],HoraCondCarga[Condição de Carga],PrevisaoGD[[#This Row],[Condição de Carga]],HoraCondCarga[Mês],MONTH(PrevisaoGD[[#This Row],[Mês/Ano]]))</f>
        <v>19</v>
      </c>
      <c r="G299" s="258">
        <f>SUMIFS('Previsão Potência Instalada'!$C$4:$C$87,'Previsão Potência Instalada'!$B$4:$B$87,PrevisaoGD[[#This Row],[Mês/Ano]])*SUMIFS(RelPotInst[PU_PI],RelPotInst[Barra],PrevisaoGD[[#This Row],[Nº Barra]])</f>
        <v>30.942942507973527</v>
      </c>
      <c r="H299" s="136">
        <f>$G299*SUMIFS(FatorHorario[Fator],FatorHorario[Meses],TEXT($D299,"MMM"),FatorHorario[UF],'Curva Tipica'!$E$1,FatorHorario[Hora],$F299)</f>
        <v>0</v>
      </c>
      <c r="I299" s="45">
        <v>0.92</v>
      </c>
    </row>
    <row r="300" spans="1:9" x14ac:dyDescent="0.25">
      <c r="A300" s="32">
        <v>5713</v>
      </c>
      <c r="B300" s="32">
        <v>2</v>
      </c>
      <c r="C300" s="134" t="s">
        <v>92</v>
      </c>
      <c r="D300" s="33">
        <v>45901</v>
      </c>
      <c r="E300" s="43" t="s">
        <v>70</v>
      </c>
      <c r="F300" s="44">
        <f>SUMIFS(HoraCondCarga[Hora],HoraCondCarga[Condição de Carga],PrevisaoGD[[#This Row],[Condição de Carga]],HoraCondCarga[Mês],MONTH(PrevisaoGD[[#This Row],[Mês/Ano]]))</f>
        <v>19</v>
      </c>
      <c r="G300" s="258">
        <f>SUMIFS('Previsão Potência Instalada'!$C$4:$C$87,'Previsão Potência Instalada'!$B$4:$B$87,PrevisaoGD[[#This Row],[Mês/Ano]])*SUMIFS(RelPotInst[PU_PI],RelPotInst[Barra],PrevisaoGD[[#This Row],[Nº Barra]])</f>
        <v>31.388160578331497</v>
      </c>
      <c r="H300" s="136">
        <f>$G300*SUMIFS(FatorHorario[Fator],FatorHorario[Meses],TEXT($D300,"MMM"),FatorHorario[UF],'Curva Tipica'!$E$1,FatorHorario[Hora],$F300)</f>
        <v>0</v>
      </c>
      <c r="I300" s="45">
        <v>0.92</v>
      </c>
    </row>
    <row r="301" spans="1:9" x14ac:dyDescent="0.25">
      <c r="A301" s="32">
        <v>5713</v>
      </c>
      <c r="B301" s="32">
        <v>2</v>
      </c>
      <c r="C301" s="134" t="s">
        <v>92</v>
      </c>
      <c r="D301" s="33">
        <v>45931</v>
      </c>
      <c r="E301" s="43" t="s">
        <v>70</v>
      </c>
      <c r="F301" s="44">
        <f>SUMIFS(HoraCondCarga[Hora],HoraCondCarga[Condição de Carga],PrevisaoGD[[#This Row],[Condição de Carga]],HoraCondCarga[Mês],MONTH(PrevisaoGD[[#This Row],[Mês/Ano]]))</f>
        <v>19</v>
      </c>
      <c r="G301" s="258">
        <f>SUMIFS('Previsão Potência Instalada'!$C$4:$C$87,'Previsão Potência Instalada'!$B$4:$B$87,PrevisaoGD[[#This Row],[Mês/Ano]])*SUMIFS(RelPotInst[PU_PI],RelPotInst[Barra],PrevisaoGD[[#This Row],[Nº Barra]])</f>
        <v>31.811490698098918</v>
      </c>
      <c r="H301" s="136">
        <f>$G301*SUMIFS(FatorHorario[Fator],FatorHorario[Meses],TEXT($D301,"MMM"),FatorHorario[UF],'Curva Tipica'!$E$1,FatorHorario[Hora],$F301)</f>
        <v>0</v>
      </c>
      <c r="I301" s="45">
        <v>0.92</v>
      </c>
    </row>
    <row r="302" spans="1:9" x14ac:dyDescent="0.25">
      <c r="A302" s="32">
        <v>5713</v>
      </c>
      <c r="B302" s="32">
        <v>2</v>
      </c>
      <c r="C302" s="134" t="s">
        <v>92</v>
      </c>
      <c r="D302" s="33">
        <v>45962</v>
      </c>
      <c r="E302" s="43" t="s">
        <v>70</v>
      </c>
      <c r="F302" s="44">
        <f>SUMIFS(HoraCondCarga[Hora],HoraCondCarga[Condição de Carga],PrevisaoGD[[#This Row],[Condição de Carga]],HoraCondCarga[Mês],MONTH(PrevisaoGD[[#This Row],[Mês/Ano]]))</f>
        <v>19</v>
      </c>
      <c r="G302" s="258">
        <f>SUMIFS('Previsão Potência Instalada'!$C$4:$C$87,'Previsão Potência Instalada'!$B$4:$B$87,PrevisaoGD[[#This Row],[Mês/Ano]])*SUMIFS(RelPotInst[PU_PI],RelPotInst[Barra],PrevisaoGD[[#This Row],[Nº Barra]])</f>
        <v>32.234899829954628</v>
      </c>
      <c r="H302" s="136">
        <f>$G302*SUMIFS(FatorHorario[Fator],FatorHorario[Meses],TEXT($D302,"MMM"),FatorHorario[UF],'Curva Tipica'!$E$1,FatorHorario[Hora],$F302)</f>
        <v>0</v>
      </c>
      <c r="I302" s="45">
        <v>0.92</v>
      </c>
    </row>
    <row r="303" spans="1:9" x14ac:dyDescent="0.25">
      <c r="A303" s="32">
        <v>5713</v>
      </c>
      <c r="B303" s="32">
        <v>2</v>
      </c>
      <c r="C303" s="134" t="s">
        <v>92</v>
      </c>
      <c r="D303" s="33">
        <v>45992</v>
      </c>
      <c r="E303" s="43" t="s">
        <v>70</v>
      </c>
      <c r="F303" s="44">
        <f>SUMIFS(HoraCondCarga[Hora],HoraCondCarga[Condição de Carga],PrevisaoGD[[#This Row],[Condição de Carga]],HoraCondCarga[Mês],MONTH(PrevisaoGD[[#This Row],[Mês/Ano]]))</f>
        <v>20</v>
      </c>
      <c r="G303" s="258">
        <f>SUMIFS('Previsão Potência Instalada'!$C$4:$C$87,'Previsão Potência Instalada'!$B$4:$B$87,PrevisaoGD[[#This Row],[Mês/Ano]])*SUMIFS(RelPotInst[PU_PI],RelPotInst[Barra],PrevisaoGD[[#This Row],[Nº Barra]])</f>
        <v>32.678423456390654</v>
      </c>
      <c r="H303" s="136">
        <f>$G303*SUMIFS(FatorHorario[Fator],FatorHorario[Meses],TEXT($D303,"MMM"),FatorHorario[UF],'Curva Tipica'!$E$1,FatorHorario[Hora],$F303)</f>
        <v>0</v>
      </c>
      <c r="I303" s="45">
        <v>0.92</v>
      </c>
    </row>
    <row r="304" spans="1:9" x14ac:dyDescent="0.25">
      <c r="A304" s="32">
        <v>5713</v>
      </c>
      <c r="B304" s="32">
        <v>2</v>
      </c>
      <c r="C304" s="134" t="s">
        <v>92</v>
      </c>
      <c r="D304" s="33">
        <v>46023</v>
      </c>
      <c r="E304" s="43" t="s">
        <v>70</v>
      </c>
      <c r="F304" s="44">
        <f>SUMIFS(HoraCondCarga[Hora],HoraCondCarga[Condição de Carga],PrevisaoGD[[#This Row],[Condição de Carga]],HoraCondCarga[Mês],MONTH(PrevisaoGD[[#This Row],[Mês/Ano]]))</f>
        <v>20</v>
      </c>
      <c r="G304" s="258">
        <f>SUMIFS('Previsão Potência Instalada'!$C$4:$C$87,'Previsão Potência Instalada'!$B$4:$B$87,PrevisaoGD[[#This Row],[Mês/Ano]])*SUMIFS(RelPotInst[PU_PI],RelPotInst[Barra],PrevisaoGD[[#This Row],[Nº Barra]])</f>
        <v>32.817784065743254</v>
      </c>
      <c r="H304" s="136">
        <f>$G304*SUMIFS(FatorHorario[Fator],FatorHorario[Meses],TEXT($D304,"MMM"),FatorHorario[UF],'Curva Tipica'!$E$1,FatorHorario[Hora],$F304)</f>
        <v>0</v>
      </c>
      <c r="I304" s="45">
        <v>0.92</v>
      </c>
    </row>
    <row r="305" spans="1:9" x14ac:dyDescent="0.25">
      <c r="A305" s="32">
        <v>5713</v>
      </c>
      <c r="B305" s="32">
        <v>2</v>
      </c>
      <c r="C305" s="134" t="s">
        <v>92</v>
      </c>
      <c r="D305" s="33">
        <v>46054</v>
      </c>
      <c r="E305" s="43" t="s">
        <v>70</v>
      </c>
      <c r="F305" s="44">
        <f>SUMIFS(HoraCondCarga[Hora],HoraCondCarga[Condição de Carga],PrevisaoGD[[#This Row],[Condição de Carga]],HoraCondCarga[Mês],MONTH(PrevisaoGD[[#This Row],[Mês/Ano]]))</f>
        <v>20</v>
      </c>
      <c r="G305" s="258">
        <f>SUMIFS('Previsão Potência Instalada'!$C$4:$C$87,'Previsão Potência Instalada'!$B$4:$B$87,PrevisaoGD[[#This Row],[Mês/Ano]])*SUMIFS(RelPotInst[PU_PI],RelPotInst[Barra],PrevisaoGD[[#This Row],[Nº Barra]])</f>
        <v>32.954107777377793</v>
      </c>
      <c r="H305" s="136">
        <f>$G305*SUMIFS(FatorHorario[Fator],FatorHorario[Meses],TEXT($D305,"MMM"),FatorHorario[UF],'Curva Tipica'!$E$1,FatorHorario[Hora],$F305)</f>
        <v>0</v>
      </c>
      <c r="I305" s="45">
        <v>0.92</v>
      </c>
    </row>
    <row r="306" spans="1:9" x14ac:dyDescent="0.25">
      <c r="A306" s="32">
        <v>5713</v>
      </c>
      <c r="B306" s="32">
        <v>2</v>
      </c>
      <c r="C306" s="134" t="s">
        <v>92</v>
      </c>
      <c r="D306" s="33">
        <v>46082</v>
      </c>
      <c r="E306" s="43" t="s">
        <v>70</v>
      </c>
      <c r="F306" s="44">
        <f>SUMIFS(HoraCondCarga[Hora],HoraCondCarga[Condição de Carga],PrevisaoGD[[#This Row],[Condição de Carga]],HoraCondCarga[Mês],MONTH(PrevisaoGD[[#This Row],[Mês/Ano]]))</f>
        <v>20</v>
      </c>
      <c r="G306" s="258">
        <f>SUMIFS('Previsão Potência Instalada'!$C$4:$C$87,'Previsão Potência Instalada'!$B$4:$B$87,PrevisaoGD[[#This Row],[Mês/Ano]])*SUMIFS(RelPotInst[PU_PI],RelPotInst[Barra],PrevisaoGD[[#This Row],[Nº Barra]])</f>
        <v>33.091657345330205</v>
      </c>
      <c r="H306" s="136">
        <f>$G306*SUMIFS(FatorHorario[Fator],FatorHorario[Meses],TEXT($D306,"MMM"),FatorHorario[UF],'Curva Tipica'!$E$1,FatorHorario[Hora],$F306)</f>
        <v>0</v>
      </c>
      <c r="I306" s="45">
        <v>0.92</v>
      </c>
    </row>
    <row r="307" spans="1:9" x14ac:dyDescent="0.25">
      <c r="A307" s="32">
        <v>5713</v>
      </c>
      <c r="B307" s="32">
        <v>2</v>
      </c>
      <c r="C307" s="134" t="s">
        <v>92</v>
      </c>
      <c r="D307" s="33">
        <v>46113</v>
      </c>
      <c r="E307" s="43" t="s">
        <v>70</v>
      </c>
      <c r="F307" s="44">
        <f>SUMIFS(HoraCondCarga[Hora],HoraCondCarga[Condição de Carga],PrevisaoGD[[#This Row],[Condição de Carga]],HoraCondCarga[Mês],MONTH(PrevisaoGD[[#This Row],[Mês/Ano]]))</f>
        <v>19</v>
      </c>
      <c r="G307" s="258">
        <f>SUMIFS('Previsão Potência Instalada'!$C$4:$C$87,'Previsão Potência Instalada'!$B$4:$B$87,PrevisaoGD[[#This Row],[Mês/Ano]])*SUMIFS(RelPotInst[PU_PI],RelPotInst[Barra],PrevisaoGD[[#This Row],[Nº Barra]])</f>
        <v>33.230264226202081</v>
      </c>
      <c r="H307" s="136">
        <f>$G307*SUMIFS(FatorHorario[Fator],FatorHorario[Meses],TEXT($D307,"MMM"),FatorHorario[UF],'Curva Tipica'!$E$1,FatorHorario[Hora],$F307)</f>
        <v>0</v>
      </c>
      <c r="I307" s="45">
        <v>0.92</v>
      </c>
    </row>
    <row r="308" spans="1:9" x14ac:dyDescent="0.25">
      <c r="A308" s="32">
        <v>5713</v>
      </c>
      <c r="B308" s="32">
        <v>2</v>
      </c>
      <c r="C308" s="134" t="s">
        <v>92</v>
      </c>
      <c r="D308" s="33">
        <v>46143</v>
      </c>
      <c r="E308" s="43" t="s">
        <v>70</v>
      </c>
      <c r="F308" s="44">
        <f>SUMIFS(HoraCondCarga[Hora],HoraCondCarga[Condição de Carga],PrevisaoGD[[#This Row],[Condição de Carga]],HoraCondCarga[Mês],MONTH(PrevisaoGD[[#This Row],[Mês/Ano]]))</f>
        <v>19</v>
      </c>
      <c r="G308" s="258">
        <f>SUMIFS('Previsão Potência Instalada'!$C$4:$C$87,'Previsão Potência Instalada'!$B$4:$B$87,PrevisaoGD[[#This Row],[Mês/Ano]])*SUMIFS(RelPotInst[PU_PI],RelPotInst[Barra],PrevisaoGD[[#This Row],[Nº Barra]])</f>
        <v>33.380306843488434</v>
      </c>
      <c r="H308" s="136">
        <f>$G308*SUMIFS(FatorHorario[Fator],FatorHorario[Meses],TEXT($D308,"MMM"),FatorHorario[UF],'Curva Tipica'!$E$1,FatorHorario[Hora],$F308)</f>
        <v>0</v>
      </c>
      <c r="I308" s="45">
        <v>0.92</v>
      </c>
    </row>
    <row r="309" spans="1:9" x14ac:dyDescent="0.25">
      <c r="A309" s="32">
        <v>5713</v>
      </c>
      <c r="B309" s="32">
        <v>2</v>
      </c>
      <c r="C309" s="134" t="s">
        <v>92</v>
      </c>
      <c r="D309" s="33">
        <v>46174</v>
      </c>
      <c r="E309" s="43" t="s">
        <v>70</v>
      </c>
      <c r="F309" s="44">
        <f>SUMIFS(HoraCondCarga[Hora],HoraCondCarga[Condição de Carga],PrevisaoGD[[#This Row],[Condição de Carga]],HoraCondCarga[Mês],MONTH(PrevisaoGD[[#This Row],[Mês/Ano]]))</f>
        <v>19</v>
      </c>
      <c r="G309" s="258">
        <f>SUMIFS('Previsão Potência Instalada'!$C$4:$C$87,'Previsão Potência Instalada'!$B$4:$B$87,PrevisaoGD[[#This Row],[Mês/Ano]])*SUMIFS(RelPotInst[PU_PI],RelPotInst[Barra],PrevisaoGD[[#This Row],[Nº Barra]])</f>
        <v>33.52721414826123</v>
      </c>
      <c r="H309" s="136">
        <f>$G309*SUMIFS(FatorHorario[Fator],FatorHorario[Meses],TEXT($D309,"MMM"),FatorHorario[UF],'Curva Tipica'!$E$1,FatorHorario[Hora],$F309)</f>
        <v>0</v>
      </c>
      <c r="I309" s="45">
        <v>0.92</v>
      </c>
    </row>
    <row r="310" spans="1:9" x14ac:dyDescent="0.25">
      <c r="A310" s="32">
        <v>5713</v>
      </c>
      <c r="B310" s="32">
        <v>2</v>
      </c>
      <c r="C310" s="134" t="s">
        <v>92</v>
      </c>
      <c r="D310" s="33">
        <v>46204</v>
      </c>
      <c r="E310" s="43" t="s">
        <v>70</v>
      </c>
      <c r="F310" s="44">
        <f>SUMIFS(HoraCondCarga[Hora],HoraCondCarga[Condição de Carga],PrevisaoGD[[#This Row],[Condição de Carga]],HoraCondCarga[Mês],MONTH(PrevisaoGD[[#This Row],[Mês/Ano]]))</f>
        <v>19</v>
      </c>
      <c r="G310" s="258">
        <f>SUMIFS('Previsão Potência Instalada'!$C$4:$C$87,'Previsão Potência Instalada'!$B$4:$B$87,PrevisaoGD[[#This Row],[Mês/Ano]])*SUMIFS(RelPotInst[PU_PI],RelPotInst[Barra],PrevisaoGD[[#This Row],[Nº Barra]])</f>
        <v>33.666819357597774</v>
      </c>
      <c r="H310" s="136">
        <f>$G310*SUMIFS(FatorHorario[Fator],FatorHorario[Meses],TEXT($D310,"MMM"),FatorHorario[UF],'Curva Tipica'!$E$1,FatorHorario[Hora],$F310)</f>
        <v>0</v>
      </c>
      <c r="I310" s="45">
        <v>0.92</v>
      </c>
    </row>
    <row r="311" spans="1:9" x14ac:dyDescent="0.25">
      <c r="A311" s="32">
        <v>5713</v>
      </c>
      <c r="B311" s="32">
        <v>2</v>
      </c>
      <c r="C311" s="134" t="s">
        <v>92</v>
      </c>
      <c r="D311" s="33">
        <v>46235</v>
      </c>
      <c r="E311" s="43" t="s">
        <v>70</v>
      </c>
      <c r="F311" s="44">
        <f>SUMIFS(HoraCondCarga[Hora],HoraCondCarga[Condição de Carga],PrevisaoGD[[#This Row],[Condição de Carga]],HoraCondCarga[Mês],MONTH(PrevisaoGD[[#This Row],[Mês/Ano]]))</f>
        <v>19</v>
      </c>
      <c r="G311" s="258">
        <f>SUMIFS('Previsão Potência Instalada'!$C$4:$C$87,'Previsão Potência Instalada'!$B$4:$B$87,PrevisaoGD[[#This Row],[Mês/Ano]])*SUMIFS(RelPotInst[PU_PI],RelPotInst[Barra],PrevisaoGD[[#This Row],[Nº Barra]])</f>
        <v>33.802857083154521</v>
      </c>
      <c r="H311" s="136">
        <f>$G311*SUMIFS(FatorHorario[Fator],FatorHorario[Meses],TEXT($D311,"MMM"),FatorHorario[UF],'Curva Tipica'!$E$1,FatorHorario[Hora],$F311)</f>
        <v>0</v>
      </c>
      <c r="I311" s="45">
        <v>0.92</v>
      </c>
    </row>
    <row r="312" spans="1:9" x14ac:dyDescent="0.25">
      <c r="A312" s="32">
        <v>5713</v>
      </c>
      <c r="B312" s="32">
        <v>2</v>
      </c>
      <c r="C312" s="134" t="s">
        <v>92</v>
      </c>
      <c r="D312" s="33">
        <v>46266</v>
      </c>
      <c r="E312" s="43" t="s">
        <v>70</v>
      </c>
      <c r="F312" s="44">
        <f>SUMIFS(HoraCondCarga[Hora],HoraCondCarga[Condição de Carga],PrevisaoGD[[#This Row],[Condição de Carga]],HoraCondCarga[Mês],MONTH(PrevisaoGD[[#This Row],[Mês/Ano]]))</f>
        <v>19</v>
      </c>
      <c r="G312" s="258">
        <f>SUMIFS('Previsão Potência Instalada'!$C$4:$C$87,'Previsão Potência Instalada'!$B$4:$B$87,PrevisaoGD[[#This Row],[Mês/Ano]])*SUMIFS(RelPotInst[PU_PI],RelPotInst[Barra],PrevisaoGD[[#This Row],[Nº Barra]])</f>
        <v>33.938274221731646</v>
      </c>
      <c r="H312" s="136">
        <f>$G312*SUMIFS(FatorHorario[Fator],FatorHorario[Meses],TEXT($D312,"MMM"),FatorHorario[UF],'Curva Tipica'!$E$1,FatorHorario[Hora],$F312)</f>
        <v>0</v>
      </c>
      <c r="I312" s="45">
        <v>0.92</v>
      </c>
    </row>
    <row r="313" spans="1:9" x14ac:dyDescent="0.25">
      <c r="A313" s="32">
        <v>5713</v>
      </c>
      <c r="B313" s="32">
        <v>2</v>
      </c>
      <c r="C313" s="134" t="s">
        <v>92</v>
      </c>
      <c r="D313" s="33">
        <v>46296</v>
      </c>
      <c r="E313" s="43" t="s">
        <v>70</v>
      </c>
      <c r="F313" s="44">
        <f>SUMIFS(HoraCondCarga[Hora],HoraCondCarga[Condição de Carga],PrevisaoGD[[#This Row],[Condição de Carga]],HoraCondCarga[Mês],MONTH(PrevisaoGD[[#This Row],[Mês/Ano]]))</f>
        <v>19</v>
      </c>
      <c r="G313" s="258">
        <f>SUMIFS('Previsão Potência Instalada'!$C$4:$C$87,'Previsão Potência Instalada'!$B$4:$B$87,PrevisaoGD[[#This Row],[Mês/Ano]])*SUMIFS(RelPotInst[PU_PI],RelPotInst[Barra],PrevisaoGD[[#This Row],[Nº Barra]])</f>
        <v>34.067033940415854</v>
      </c>
      <c r="H313" s="136">
        <f>$G313*SUMIFS(FatorHorario[Fator],FatorHorario[Meses],TEXT($D313,"MMM"),FatorHorario[UF],'Curva Tipica'!$E$1,FatorHorario[Hora],$F313)</f>
        <v>0</v>
      </c>
      <c r="I313" s="45">
        <v>0.92</v>
      </c>
    </row>
    <row r="314" spans="1:9" x14ac:dyDescent="0.25">
      <c r="A314" s="32">
        <v>5713</v>
      </c>
      <c r="B314" s="32">
        <v>2</v>
      </c>
      <c r="C314" s="134" t="s">
        <v>92</v>
      </c>
      <c r="D314" s="33">
        <v>46327</v>
      </c>
      <c r="E314" s="43" t="s">
        <v>70</v>
      </c>
      <c r="F314" s="44">
        <f>SUMIFS(HoraCondCarga[Hora],HoraCondCarga[Condição de Carga],PrevisaoGD[[#This Row],[Condição de Carga]],HoraCondCarga[Mês],MONTH(PrevisaoGD[[#This Row],[Mês/Ano]]))</f>
        <v>19</v>
      </c>
      <c r="G314" s="258">
        <f>SUMIFS('Previsão Potência Instalada'!$C$4:$C$87,'Previsão Potência Instalada'!$B$4:$B$87,PrevisaoGD[[#This Row],[Mês/Ano]])*SUMIFS(RelPotInst[PU_PI],RelPotInst[Barra],PrevisaoGD[[#This Row],[Nº Barra]])</f>
        <v>34.195817691347678</v>
      </c>
      <c r="H314" s="136">
        <f>$G314*SUMIFS(FatorHorario[Fator],FatorHorario[Meses],TEXT($D314,"MMM"),FatorHorario[UF],'Curva Tipica'!$E$1,FatorHorario[Hora],$F314)</f>
        <v>0</v>
      </c>
      <c r="I314" s="45">
        <v>0.92</v>
      </c>
    </row>
    <row r="315" spans="1:9" x14ac:dyDescent="0.25">
      <c r="A315" s="32">
        <v>5713</v>
      </c>
      <c r="B315" s="32">
        <v>2</v>
      </c>
      <c r="C315" s="134" t="s">
        <v>92</v>
      </c>
      <c r="D315" s="33">
        <v>46357</v>
      </c>
      <c r="E315" s="43" t="s">
        <v>70</v>
      </c>
      <c r="F315" s="44">
        <f>SUMIFS(HoraCondCarga[Hora],HoraCondCarga[Condição de Carga],PrevisaoGD[[#This Row],[Condição de Carga]],HoraCondCarga[Mês],MONTH(PrevisaoGD[[#This Row],[Mês/Ano]]))</f>
        <v>20</v>
      </c>
      <c r="G315" s="258">
        <f>SUMIFS('Previsão Potência Instalada'!$C$4:$C$87,'Previsão Potência Instalada'!$B$4:$B$87,PrevisaoGD[[#This Row],[Mês/Ano]])*SUMIFS(RelPotInst[PU_PI],RelPotInst[Barra],PrevisaoGD[[#This Row],[Nº Barra]])</f>
        <v>34.330719449344663</v>
      </c>
      <c r="H315" s="136">
        <f>$G315*SUMIFS(FatorHorario[Fator],FatorHorario[Meses],TEXT($D315,"MMM"),FatorHorario[UF],'Curva Tipica'!$E$1,FatorHorario[Hora],$F315)</f>
        <v>0</v>
      </c>
      <c r="I315" s="45">
        <v>0.92</v>
      </c>
    </row>
    <row r="316" spans="1:9" x14ac:dyDescent="0.25">
      <c r="A316" s="32">
        <v>5713</v>
      </c>
      <c r="B316" s="32">
        <v>2</v>
      </c>
      <c r="C316" s="134" t="s">
        <v>92</v>
      </c>
      <c r="D316" s="33">
        <v>46388</v>
      </c>
      <c r="E316" s="43" t="s">
        <v>70</v>
      </c>
      <c r="F316" s="44">
        <f>SUMIFS(HoraCondCarga[Hora],HoraCondCarga[Condição de Carga],PrevisaoGD[[#This Row],[Condição de Carga]],HoraCondCarga[Mês],MONTH(PrevisaoGD[[#This Row],[Mês/Ano]]))</f>
        <v>20</v>
      </c>
      <c r="G316" s="258">
        <f>SUMIFS('Previsão Potência Instalada'!$C$4:$C$87,'Previsão Potência Instalada'!$B$4:$B$87,PrevisaoGD[[#This Row],[Mês/Ano]])*SUMIFS(RelPotInst[PU_PI],RelPotInst[Barra],PrevisaoGD[[#This Row],[Nº Barra]])</f>
        <v>34.490636541494375</v>
      </c>
      <c r="H316" s="136">
        <f>$G316*SUMIFS(FatorHorario[Fator],FatorHorario[Meses],TEXT($D316,"MMM"),FatorHorario[UF],'Curva Tipica'!$E$1,FatorHorario[Hora],$F316)</f>
        <v>0</v>
      </c>
      <c r="I316" s="45">
        <v>0.92</v>
      </c>
    </row>
    <row r="317" spans="1:9" x14ac:dyDescent="0.25">
      <c r="A317" s="32">
        <v>5713</v>
      </c>
      <c r="B317" s="32">
        <v>2</v>
      </c>
      <c r="C317" s="134" t="s">
        <v>92</v>
      </c>
      <c r="D317" s="33">
        <v>46419</v>
      </c>
      <c r="E317" s="43" t="s">
        <v>70</v>
      </c>
      <c r="F317" s="44">
        <f>SUMIFS(HoraCondCarga[Hora],HoraCondCarga[Condição de Carga],PrevisaoGD[[#This Row],[Condição de Carga]],HoraCondCarga[Mês],MONTH(PrevisaoGD[[#This Row],[Mês/Ano]]))</f>
        <v>20</v>
      </c>
      <c r="G317" s="258">
        <f>SUMIFS('Previsão Potência Instalada'!$C$4:$C$87,'Previsão Potência Instalada'!$B$4:$B$87,PrevisaoGD[[#This Row],[Mês/Ano]])*SUMIFS(RelPotInst[PU_PI],RelPotInst[Barra],PrevisaoGD[[#This Row],[Nº Barra]])</f>
        <v>34.647068776233617</v>
      </c>
      <c r="H317" s="136">
        <f>$G317*SUMIFS(FatorHorario[Fator],FatorHorario[Meses],TEXT($D317,"MMM"),FatorHorario[UF],'Curva Tipica'!$E$1,FatorHorario[Hora],$F317)</f>
        <v>0</v>
      </c>
      <c r="I317" s="45">
        <v>0.92</v>
      </c>
    </row>
    <row r="318" spans="1:9" x14ac:dyDescent="0.25">
      <c r="A318" s="32">
        <v>5713</v>
      </c>
      <c r="B318" s="32">
        <v>2</v>
      </c>
      <c r="C318" s="134" t="s">
        <v>92</v>
      </c>
      <c r="D318" s="33">
        <v>46447</v>
      </c>
      <c r="E318" s="43" t="s">
        <v>70</v>
      </c>
      <c r="F318" s="44">
        <f>SUMIFS(HoraCondCarga[Hora],HoraCondCarga[Condição de Carga],PrevisaoGD[[#This Row],[Condição de Carga]],HoraCondCarga[Mês],MONTH(PrevisaoGD[[#This Row],[Mês/Ano]]))</f>
        <v>20</v>
      </c>
      <c r="G318" s="258">
        <f>SUMIFS('Previsão Potência Instalada'!$C$4:$C$87,'Previsão Potência Instalada'!$B$4:$B$87,PrevisaoGD[[#This Row],[Mês/Ano]])*SUMIFS(RelPotInst[PU_PI],RelPotInst[Barra],PrevisaoGD[[#This Row],[Nº Barra]])</f>
        <v>34.804907688072355</v>
      </c>
      <c r="H318" s="136">
        <f>$G318*SUMIFS(FatorHorario[Fator],FatorHorario[Meses],TEXT($D318,"MMM"),FatorHorario[UF],'Curva Tipica'!$E$1,FatorHorario[Hora],$F318)</f>
        <v>0</v>
      </c>
      <c r="I318" s="45">
        <v>0.92</v>
      </c>
    </row>
    <row r="319" spans="1:9" x14ac:dyDescent="0.25">
      <c r="A319" s="32">
        <v>5713</v>
      </c>
      <c r="B319" s="32">
        <v>2</v>
      </c>
      <c r="C319" s="134" t="s">
        <v>92</v>
      </c>
      <c r="D319" s="33">
        <v>46478</v>
      </c>
      <c r="E319" s="43" t="s">
        <v>70</v>
      </c>
      <c r="F319" s="44">
        <f>SUMIFS(HoraCondCarga[Hora],HoraCondCarga[Condição de Carga],PrevisaoGD[[#This Row],[Condição de Carga]],HoraCondCarga[Mês],MONTH(PrevisaoGD[[#This Row],[Mês/Ano]]))</f>
        <v>19</v>
      </c>
      <c r="G319" s="258">
        <f>SUMIFS('Previsão Potência Instalada'!$C$4:$C$87,'Previsão Potência Instalada'!$B$4:$B$87,PrevisaoGD[[#This Row],[Mês/Ano]])*SUMIFS(RelPotInst[PU_PI],RelPotInst[Barra],PrevisaoGD[[#This Row],[Nº Barra]])</f>
        <v>34.963959872501952</v>
      </c>
      <c r="H319" s="136">
        <f>$G319*SUMIFS(FatorHorario[Fator],FatorHorario[Meses],TEXT($D319,"MMM"),FatorHorario[UF],'Curva Tipica'!$E$1,FatorHorario[Hora],$F319)</f>
        <v>0</v>
      </c>
      <c r="I319" s="45">
        <v>0.92</v>
      </c>
    </row>
    <row r="320" spans="1:9" x14ac:dyDescent="0.25">
      <c r="A320" s="32">
        <v>5713</v>
      </c>
      <c r="B320" s="32">
        <v>2</v>
      </c>
      <c r="C320" s="134" t="s">
        <v>92</v>
      </c>
      <c r="D320" s="33">
        <v>46508</v>
      </c>
      <c r="E320" s="43" t="s">
        <v>70</v>
      </c>
      <c r="F320" s="44">
        <f>SUMIFS(HoraCondCarga[Hora],HoraCondCarga[Condição de Carga],PrevisaoGD[[#This Row],[Condição de Carga]],HoraCondCarga[Mês],MONTH(PrevisaoGD[[#This Row],[Mês/Ano]]))</f>
        <v>19</v>
      </c>
      <c r="G320" s="258">
        <f>SUMIFS('Previsão Potência Instalada'!$C$4:$C$87,'Previsão Potência Instalada'!$B$4:$B$87,PrevisaoGD[[#This Row],[Mês/Ano]])*SUMIFS(RelPotInst[PU_PI],RelPotInst[Barra],PrevisaoGD[[#This Row],[Nº Barra]])</f>
        <v>35.136134629532876</v>
      </c>
      <c r="H320" s="136">
        <f>$G320*SUMIFS(FatorHorario[Fator],FatorHorario[Meses],TEXT($D320,"MMM"),FatorHorario[UF],'Curva Tipica'!$E$1,FatorHorario[Hora],$F320)</f>
        <v>0</v>
      </c>
      <c r="I320" s="45">
        <v>0.92</v>
      </c>
    </row>
    <row r="321" spans="1:9" x14ac:dyDescent="0.25">
      <c r="A321" s="32">
        <v>5713</v>
      </c>
      <c r="B321" s="32">
        <v>2</v>
      </c>
      <c r="C321" s="134" t="s">
        <v>92</v>
      </c>
      <c r="D321" s="33">
        <v>46539</v>
      </c>
      <c r="E321" s="43" t="s">
        <v>70</v>
      </c>
      <c r="F321" s="44">
        <f>SUMIFS(HoraCondCarga[Hora],HoraCondCarga[Condição de Carga],PrevisaoGD[[#This Row],[Condição de Carga]],HoraCondCarga[Mês],MONTH(PrevisaoGD[[#This Row],[Mês/Ano]]))</f>
        <v>19</v>
      </c>
      <c r="G321" s="258">
        <f>SUMIFS('Previsão Potência Instalada'!$C$4:$C$87,'Previsão Potência Instalada'!$B$4:$B$87,PrevisaoGD[[#This Row],[Mês/Ano]])*SUMIFS(RelPotInst[PU_PI],RelPotInst[Barra],PrevisaoGD[[#This Row],[Nº Barra]])</f>
        <v>35.304711597615544</v>
      </c>
      <c r="H321" s="136">
        <f>$G321*SUMIFS(FatorHorario[Fator],FatorHorario[Meses],TEXT($D321,"MMM"),FatorHorario[UF],'Curva Tipica'!$E$1,FatorHorario[Hora],$F321)</f>
        <v>0</v>
      </c>
      <c r="I321" s="45">
        <v>0.92</v>
      </c>
    </row>
    <row r="322" spans="1:9" x14ac:dyDescent="0.25">
      <c r="A322" s="32">
        <v>5713</v>
      </c>
      <c r="B322" s="32">
        <v>2</v>
      </c>
      <c r="C322" s="134" t="s">
        <v>92</v>
      </c>
      <c r="D322" s="33">
        <v>46569</v>
      </c>
      <c r="E322" s="43" t="s">
        <v>70</v>
      </c>
      <c r="F322" s="44">
        <f>SUMIFS(HoraCondCarga[Hora],HoraCondCarga[Condição de Carga],PrevisaoGD[[#This Row],[Condição de Carga]],HoraCondCarga[Mês],MONTH(PrevisaoGD[[#This Row],[Mês/Ano]]))</f>
        <v>19</v>
      </c>
      <c r="G322" s="258">
        <f>SUMIFS('Previsão Potência Instalada'!$C$4:$C$87,'Previsão Potência Instalada'!$B$4:$B$87,PrevisaoGD[[#This Row],[Mês/Ano]])*SUMIFS(RelPotInst[PU_PI],RelPotInst[Barra],PrevisaoGD[[#This Row],[Nº Barra]])</f>
        <v>35.464909369638534</v>
      </c>
      <c r="H322" s="136">
        <f>$G322*SUMIFS(FatorHorario[Fator],FatorHorario[Meses],TEXT($D322,"MMM"),FatorHorario[UF],'Curva Tipica'!$E$1,FatorHorario[Hora],$F322)</f>
        <v>0</v>
      </c>
      <c r="I322" s="45">
        <v>0.92</v>
      </c>
    </row>
    <row r="323" spans="1:9" x14ac:dyDescent="0.25">
      <c r="A323" s="32">
        <v>5713</v>
      </c>
      <c r="B323" s="32">
        <v>2</v>
      </c>
      <c r="C323" s="134" t="s">
        <v>92</v>
      </c>
      <c r="D323" s="33">
        <v>46600</v>
      </c>
      <c r="E323" s="43" t="s">
        <v>70</v>
      </c>
      <c r="F323" s="44">
        <f>SUMIFS(HoraCondCarga[Hora],HoraCondCarga[Condição de Carga],PrevisaoGD[[#This Row],[Condição de Carga]],HoraCondCarga[Mês],MONTH(PrevisaoGD[[#This Row],[Mês/Ano]]))</f>
        <v>19</v>
      </c>
      <c r="G323" s="258">
        <f>SUMIFS('Previsão Potência Instalada'!$C$4:$C$87,'Previsão Potência Instalada'!$B$4:$B$87,PrevisaoGD[[#This Row],[Mês/Ano]])*SUMIFS(RelPotInst[PU_PI],RelPotInst[Barra],PrevisaoGD[[#This Row],[Nº Barra]])</f>
        <v>35.621013433726333</v>
      </c>
      <c r="H323" s="136">
        <f>$G323*SUMIFS(FatorHorario[Fator],FatorHorario[Meses],TEXT($D323,"MMM"),FatorHorario[UF],'Curva Tipica'!$E$1,FatorHorario[Hora],$F323)</f>
        <v>0</v>
      </c>
      <c r="I323" s="45">
        <v>0.92</v>
      </c>
    </row>
    <row r="324" spans="1:9" x14ac:dyDescent="0.25">
      <c r="A324" s="32">
        <v>5713</v>
      </c>
      <c r="B324" s="32">
        <v>2</v>
      </c>
      <c r="C324" s="134" t="s">
        <v>92</v>
      </c>
      <c r="D324" s="33">
        <v>46631</v>
      </c>
      <c r="E324" s="43" t="s">
        <v>70</v>
      </c>
      <c r="F324" s="44">
        <f>SUMIFS(HoraCondCarga[Hora],HoraCondCarga[Condição de Carga],PrevisaoGD[[#This Row],[Condição de Carga]],HoraCondCarga[Mês],MONTH(PrevisaoGD[[#This Row],[Mês/Ano]]))</f>
        <v>19</v>
      </c>
      <c r="G324" s="258">
        <f>SUMIFS('Previsão Potência Instalada'!$C$4:$C$87,'Previsão Potência Instalada'!$B$4:$B$87,PrevisaoGD[[#This Row],[Mês/Ano]])*SUMIFS(RelPotInst[PU_PI],RelPotInst[Barra],PrevisaoGD[[#This Row],[Nº Barra]])</f>
        <v>35.776405370724092</v>
      </c>
      <c r="H324" s="136">
        <f>$G324*SUMIFS(FatorHorario[Fator],FatorHorario[Meses],TEXT($D324,"MMM"),FatorHorario[UF],'Curva Tipica'!$E$1,FatorHorario[Hora],$F324)</f>
        <v>0</v>
      </c>
      <c r="I324" s="45">
        <v>0.92</v>
      </c>
    </row>
    <row r="325" spans="1:9" x14ac:dyDescent="0.25">
      <c r="A325" s="32">
        <v>5713</v>
      </c>
      <c r="B325" s="32">
        <v>2</v>
      </c>
      <c r="C325" s="134" t="s">
        <v>92</v>
      </c>
      <c r="D325" s="33">
        <v>46661</v>
      </c>
      <c r="E325" s="43" t="s">
        <v>70</v>
      </c>
      <c r="F325" s="44">
        <f>SUMIFS(HoraCondCarga[Hora],HoraCondCarga[Condição de Carga],PrevisaoGD[[#This Row],[Condição de Carga]],HoraCondCarga[Mês],MONTH(PrevisaoGD[[#This Row],[Mês/Ano]]))</f>
        <v>19</v>
      </c>
      <c r="G325" s="258">
        <f>SUMIFS('Previsão Potência Instalada'!$C$4:$C$87,'Previsão Potência Instalada'!$B$4:$B$87,PrevisaoGD[[#This Row],[Mês/Ano]])*SUMIFS(RelPotInst[PU_PI],RelPotInst[Barra],PrevisaoGD[[#This Row],[Nº Barra]])</f>
        <v>35.924157880516113</v>
      </c>
      <c r="H325" s="136">
        <f>$G325*SUMIFS(FatorHorario[Fator],FatorHorario[Meses],TEXT($D325,"MMM"),FatorHorario[UF],'Curva Tipica'!$E$1,FatorHorario[Hora],$F325)</f>
        <v>0</v>
      </c>
      <c r="I325" s="45">
        <v>0.92</v>
      </c>
    </row>
    <row r="326" spans="1:9" x14ac:dyDescent="0.25">
      <c r="A326" s="32">
        <v>5713</v>
      </c>
      <c r="B326" s="32">
        <v>2</v>
      </c>
      <c r="C326" s="134" t="s">
        <v>92</v>
      </c>
      <c r="D326" s="33">
        <v>46692</v>
      </c>
      <c r="E326" s="43" t="s">
        <v>70</v>
      </c>
      <c r="F326" s="44">
        <f>SUMIFS(HoraCondCarga[Hora],HoraCondCarga[Condição de Carga],PrevisaoGD[[#This Row],[Condição de Carga]],HoraCondCarga[Mês],MONTH(PrevisaoGD[[#This Row],[Mês/Ano]]))</f>
        <v>19</v>
      </c>
      <c r="G326" s="258">
        <f>SUMIFS('Previsão Potência Instalada'!$C$4:$C$87,'Previsão Potência Instalada'!$B$4:$B$87,PrevisaoGD[[#This Row],[Mês/Ano]])*SUMIFS(RelPotInst[PU_PI],RelPotInst[Barra],PrevisaoGD[[#This Row],[Nº Barra]])</f>
        <v>36.07193796744901</v>
      </c>
      <c r="H326" s="136">
        <f>$G326*SUMIFS(FatorHorario[Fator],FatorHorario[Meses],TEXT($D326,"MMM"),FatorHorario[UF],'Curva Tipica'!$E$1,FatorHorario[Hora],$F326)</f>
        <v>0</v>
      </c>
      <c r="I326" s="45">
        <v>0.92</v>
      </c>
    </row>
    <row r="327" spans="1:9" x14ac:dyDescent="0.25">
      <c r="A327" s="32">
        <v>5713</v>
      </c>
      <c r="B327" s="32">
        <v>2</v>
      </c>
      <c r="C327" s="134" t="s">
        <v>92</v>
      </c>
      <c r="D327" s="33">
        <v>46722</v>
      </c>
      <c r="E327" s="43" t="s">
        <v>70</v>
      </c>
      <c r="F327" s="44">
        <f>SUMIFS(HoraCondCarga[Hora],HoraCondCarga[Condição de Carga],PrevisaoGD[[#This Row],[Condição de Carga]],HoraCondCarga[Mês],MONTH(PrevisaoGD[[#This Row],[Mês/Ano]]))</f>
        <v>20</v>
      </c>
      <c r="G327" s="258">
        <f>SUMIFS('Previsão Potência Instalada'!$C$4:$C$87,'Previsão Potência Instalada'!$B$4:$B$87,PrevisaoGD[[#This Row],[Mês/Ano]])*SUMIFS(RelPotInst[PU_PI],RelPotInst[Barra],PrevisaoGD[[#This Row],[Nº Barra]])</f>
        <v>36.226738502298701</v>
      </c>
      <c r="H327" s="136">
        <f>$G327*SUMIFS(FatorHorario[Fator],FatorHorario[Meses],TEXT($D327,"MMM"),FatorHorario[UF],'Curva Tipica'!$E$1,FatorHorario[Hora],$F327)</f>
        <v>0</v>
      </c>
      <c r="I327" s="45">
        <v>0.92</v>
      </c>
    </row>
    <row r="328" spans="1:9" x14ac:dyDescent="0.25">
      <c r="A328" s="32">
        <v>5713</v>
      </c>
      <c r="B328" s="32">
        <v>2</v>
      </c>
      <c r="C328" s="134" t="s">
        <v>92</v>
      </c>
      <c r="D328" s="33">
        <v>46753</v>
      </c>
      <c r="E328" s="43" t="s">
        <v>70</v>
      </c>
      <c r="F328" s="44">
        <f>SUMIFS(HoraCondCarga[Hora],HoraCondCarga[Condição de Carga],PrevisaoGD[[#This Row],[Condição de Carga]],HoraCondCarga[Mês],MONTH(PrevisaoGD[[#This Row],[Mês/Ano]]))</f>
        <v>20</v>
      </c>
      <c r="G328" s="258">
        <f>SUMIFS('Previsão Potência Instalada'!$C$4:$C$87,'Previsão Potência Instalada'!$B$4:$B$87,PrevisaoGD[[#This Row],[Mês/Ano]])*SUMIFS(RelPotInst[PU_PI],RelPotInst[Barra],PrevisaoGD[[#This Row],[Nº Barra]])</f>
        <v>36.485235993073523</v>
      </c>
      <c r="H328" s="136">
        <f>$G328*SUMIFS(FatorHorario[Fator],FatorHorario[Meses],TEXT($D328,"MMM"),FatorHorario[UF],'Curva Tipica'!$E$1,FatorHorario[Hora],$F328)</f>
        <v>0</v>
      </c>
      <c r="I328" s="45">
        <v>0.92</v>
      </c>
    </row>
    <row r="329" spans="1:9" x14ac:dyDescent="0.25">
      <c r="A329" s="32">
        <v>5713</v>
      </c>
      <c r="B329" s="32">
        <v>2</v>
      </c>
      <c r="C329" s="134" t="s">
        <v>92</v>
      </c>
      <c r="D329" s="33">
        <v>46784</v>
      </c>
      <c r="E329" s="43" t="s">
        <v>70</v>
      </c>
      <c r="F329" s="44">
        <f>SUMIFS(HoraCondCarga[Hora],HoraCondCarga[Condição de Carga],PrevisaoGD[[#This Row],[Condição de Carga]],HoraCondCarga[Mês],MONTH(PrevisaoGD[[#This Row],[Mês/Ano]]))</f>
        <v>20</v>
      </c>
      <c r="G329" s="258">
        <f>SUMIFS('Previsão Potência Instalada'!$C$4:$C$87,'Previsão Potência Instalada'!$B$4:$B$87,PrevisaoGD[[#This Row],[Mês/Ano]])*SUMIFS(RelPotInst[PU_PI],RelPotInst[Barra],PrevisaoGD[[#This Row],[Nº Barra]])</f>
        <v>36.738100396826788</v>
      </c>
      <c r="H329" s="136">
        <f>$G329*SUMIFS(FatorHorario[Fator],FatorHorario[Meses],TEXT($D329,"MMM"),FatorHorario[UF],'Curva Tipica'!$E$1,FatorHorario[Hora],$F329)</f>
        <v>0</v>
      </c>
      <c r="I329" s="45">
        <v>0.92</v>
      </c>
    </row>
    <row r="330" spans="1:9" x14ac:dyDescent="0.25">
      <c r="A330" s="32">
        <v>5713</v>
      </c>
      <c r="B330" s="32">
        <v>2</v>
      </c>
      <c r="C330" s="134" t="s">
        <v>92</v>
      </c>
      <c r="D330" s="33">
        <v>46813</v>
      </c>
      <c r="E330" s="43" t="s">
        <v>70</v>
      </c>
      <c r="F330" s="44">
        <f>SUMIFS(HoraCondCarga[Hora],HoraCondCarga[Condição de Carga],PrevisaoGD[[#This Row],[Condição de Carga]],HoraCondCarga[Mês],MONTH(PrevisaoGD[[#This Row],[Mês/Ano]]))</f>
        <v>20</v>
      </c>
      <c r="G330" s="258">
        <f>SUMIFS('Previsão Potência Instalada'!$C$4:$C$87,'Previsão Potência Instalada'!$B$4:$B$87,PrevisaoGD[[#This Row],[Mês/Ano]])*SUMIFS(RelPotInst[PU_PI],RelPotInst[Barra],PrevisaoGD[[#This Row],[Nº Barra]])</f>
        <v>36.993238619442451</v>
      </c>
      <c r="H330" s="136">
        <f>$G330*SUMIFS(FatorHorario[Fator],FatorHorario[Meses],TEXT($D330,"MMM"),FatorHorario[UF],'Curva Tipica'!$E$1,FatorHorario[Hora],$F330)</f>
        <v>0</v>
      </c>
      <c r="I330" s="45">
        <v>0.92</v>
      </c>
    </row>
    <row r="331" spans="1:9" x14ac:dyDescent="0.25">
      <c r="A331" s="32">
        <v>5713</v>
      </c>
      <c r="B331" s="32">
        <v>2</v>
      </c>
      <c r="C331" s="134" t="s">
        <v>92</v>
      </c>
      <c r="D331" s="33">
        <v>46844</v>
      </c>
      <c r="E331" s="43" t="s">
        <v>70</v>
      </c>
      <c r="F331" s="44">
        <f>SUMIFS(HoraCondCarga[Hora],HoraCondCarga[Condição de Carga],PrevisaoGD[[#This Row],[Condição de Carga]],HoraCondCarga[Mês],MONTH(PrevisaoGD[[#This Row],[Mês/Ano]]))</f>
        <v>19</v>
      </c>
      <c r="G331" s="258">
        <f>SUMIFS('Previsão Potência Instalada'!$C$4:$C$87,'Previsão Potência Instalada'!$B$4:$B$87,PrevisaoGD[[#This Row],[Mês/Ano]])*SUMIFS(RelPotInst[PU_PI],RelPotInst[Barra],PrevisaoGD[[#This Row],[Nº Barra]])</f>
        <v>37.250338032798567</v>
      </c>
      <c r="H331" s="136">
        <f>$G331*SUMIFS(FatorHorario[Fator],FatorHorario[Meses],TEXT($D331,"MMM"),FatorHorario[UF],'Curva Tipica'!$E$1,FatorHorario[Hora],$F331)</f>
        <v>0</v>
      </c>
      <c r="I331" s="45">
        <v>0.92</v>
      </c>
    </row>
    <row r="332" spans="1:9" x14ac:dyDescent="0.25">
      <c r="A332" s="32">
        <v>5713</v>
      </c>
      <c r="B332" s="32">
        <v>2</v>
      </c>
      <c r="C332" s="134" t="s">
        <v>92</v>
      </c>
      <c r="D332" s="33">
        <v>46874</v>
      </c>
      <c r="E332" s="43" t="s">
        <v>70</v>
      </c>
      <c r="F332" s="44">
        <f>SUMIFS(HoraCondCarga[Hora],HoraCondCarga[Condição de Carga],PrevisaoGD[[#This Row],[Condição de Carga]],HoraCondCarga[Mês],MONTH(PrevisaoGD[[#This Row],[Mês/Ano]]))</f>
        <v>19</v>
      </c>
      <c r="G332" s="258">
        <f>SUMIFS('Previsão Potência Instalada'!$C$4:$C$87,'Previsão Potência Instalada'!$B$4:$B$87,PrevisaoGD[[#This Row],[Mês/Ano]])*SUMIFS(RelPotInst[PU_PI],RelPotInst[Barra],PrevisaoGD[[#This Row],[Nº Barra]])</f>
        <v>37.528649388195106</v>
      </c>
      <c r="H332" s="136">
        <f>$G332*SUMIFS(FatorHorario[Fator],FatorHorario[Meses],TEXT($D332,"MMM"),FatorHorario[UF],'Curva Tipica'!$E$1,FatorHorario[Hora],$F332)</f>
        <v>0</v>
      </c>
      <c r="I332" s="45">
        <v>0.92</v>
      </c>
    </row>
    <row r="333" spans="1:9" x14ac:dyDescent="0.25">
      <c r="A333" s="32">
        <v>5713</v>
      </c>
      <c r="B333" s="32">
        <v>2</v>
      </c>
      <c r="C333" s="134" t="s">
        <v>92</v>
      </c>
      <c r="D333" s="33">
        <v>46905</v>
      </c>
      <c r="E333" s="43" t="s">
        <v>70</v>
      </c>
      <c r="F333" s="44">
        <f>SUMIFS(HoraCondCarga[Hora],HoraCondCarga[Condição de Carga],PrevisaoGD[[#This Row],[Condição de Carga]],HoraCondCarga[Mês],MONTH(PrevisaoGD[[#This Row],[Mês/Ano]]))</f>
        <v>19</v>
      </c>
      <c r="G333" s="258">
        <f>SUMIFS('Previsão Potência Instalada'!$C$4:$C$87,'Previsão Potência Instalada'!$B$4:$B$87,PrevisaoGD[[#This Row],[Mês/Ano]])*SUMIFS(RelPotInst[PU_PI],RelPotInst[Barra],PrevisaoGD[[#This Row],[Nº Barra]])</f>
        <v>37.80114510873387</v>
      </c>
      <c r="H333" s="136">
        <f>$G333*SUMIFS(FatorHorario[Fator],FatorHorario[Meses],TEXT($D333,"MMM"),FatorHorario[UF],'Curva Tipica'!$E$1,FatorHorario[Hora],$F333)</f>
        <v>0</v>
      </c>
      <c r="I333" s="45">
        <v>0.92</v>
      </c>
    </row>
    <row r="334" spans="1:9" x14ac:dyDescent="0.25">
      <c r="A334" s="32">
        <v>5713</v>
      </c>
      <c r="B334" s="32">
        <v>2</v>
      </c>
      <c r="C334" s="134" t="s">
        <v>92</v>
      </c>
      <c r="D334" s="33">
        <v>46935</v>
      </c>
      <c r="E334" s="43" t="s">
        <v>70</v>
      </c>
      <c r="F334" s="44">
        <f>SUMIFS(HoraCondCarga[Hora],HoraCondCarga[Condição de Carga],PrevisaoGD[[#This Row],[Condição de Carga]],HoraCondCarga[Mês],MONTH(PrevisaoGD[[#This Row],[Mês/Ano]]))</f>
        <v>19</v>
      </c>
      <c r="G334" s="258">
        <f>SUMIFS('Previsão Potência Instalada'!$C$4:$C$87,'Previsão Potência Instalada'!$B$4:$B$87,PrevisaoGD[[#This Row],[Mês/Ano]])*SUMIFS(RelPotInst[PU_PI],RelPotInst[Barra],PrevisaoGD[[#This Row],[Nº Barra]])</f>
        <v>38.060096303624846</v>
      </c>
      <c r="H334" s="136">
        <f>$G334*SUMIFS(FatorHorario[Fator],FatorHorario[Meses],TEXT($D334,"MMM"),FatorHorario[UF],'Curva Tipica'!$E$1,FatorHorario[Hora],$F334)</f>
        <v>0</v>
      </c>
      <c r="I334" s="45">
        <v>0.92</v>
      </c>
    </row>
    <row r="335" spans="1:9" x14ac:dyDescent="0.25">
      <c r="A335" s="32">
        <v>5713</v>
      </c>
      <c r="B335" s="32">
        <v>2</v>
      </c>
      <c r="C335" s="134" t="s">
        <v>92</v>
      </c>
      <c r="D335" s="33">
        <v>46966</v>
      </c>
      <c r="E335" s="43" t="s">
        <v>70</v>
      </c>
      <c r="F335" s="44">
        <f>SUMIFS(HoraCondCarga[Hora],HoraCondCarga[Condição de Carga],PrevisaoGD[[#This Row],[Condição de Carga]],HoraCondCarga[Mês],MONTH(PrevisaoGD[[#This Row],[Mês/Ano]]))</f>
        <v>19</v>
      </c>
      <c r="G335" s="258">
        <f>SUMIFS('Previsão Potência Instalada'!$C$4:$C$87,'Previsão Potência Instalada'!$B$4:$B$87,PrevisaoGD[[#This Row],[Mês/Ano]])*SUMIFS(RelPotInst[PU_PI],RelPotInst[Barra],PrevisaoGD[[#This Row],[Nº Barra]])</f>
        <v>38.312430236939953</v>
      </c>
      <c r="H335" s="136">
        <f>$G335*SUMIFS(FatorHorario[Fator],FatorHorario[Meses],TEXT($D335,"MMM"),FatorHorario[UF],'Curva Tipica'!$E$1,FatorHorario[Hora],$F335)</f>
        <v>0</v>
      </c>
      <c r="I335" s="45">
        <v>0.92</v>
      </c>
    </row>
    <row r="336" spans="1:9" x14ac:dyDescent="0.25">
      <c r="A336" s="32">
        <v>5713</v>
      </c>
      <c r="B336" s="32">
        <v>2</v>
      </c>
      <c r="C336" s="134" t="s">
        <v>92</v>
      </c>
      <c r="D336" s="33">
        <v>46997</v>
      </c>
      <c r="E336" s="43" t="s">
        <v>70</v>
      </c>
      <c r="F336" s="44">
        <f>SUMIFS(HoraCondCarga[Hora],HoraCondCarga[Condição de Carga],PrevisaoGD[[#This Row],[Condição de Carga]],HoraCondCarga[Mês],MONTH(PrevisaoGD[[#This Row],[Mês/Ano]]))</f>
        <v>19</v>
      </c>
      <c r="G336" s="258">
        <f>SUMIFS('Previsão Potência Instalada'!$C$4:$C$87,'Previsão Potência Instalada'!$B$4:$B$87,PrevisaoGD[[#This Row],[Mês/Ano]])*SUMIFS(RelPotInst[PU_PI],RelPotInst[Barra],PrevisaoGD[[#This Row],[Nº Barra]])</f>
        <v>38.563613054614962</v>
      </c>
      <c r="H336" s="136">
        <f>$G336*SUMIFS(FatorHorario[Fator],FatorHorario[Meses],TEXT($D336,"MMM"),FatorHorario[UF],'Curva Tipica'!$E$1,FatorHorario[Hora],$F336)</f>
        <v>0</v>
      </c>
      <c r="I336" s="45">
        <v>0.92</v>
      </c>
    </row>
    <row r="337" spans="1:9" x14ac:dyDescent="0.25">
      <c r="A337" s="32">
        <v>5713</v>
      </c>
      <c r="B337" s="32">
        <v>2</v>
      </c>
      <c r="C337" s="134" t="s">
        <v>92</v>
      </c>
      <c r="D337" s="33">
        <v>47027</v>
      </c>
      <c r="E337" s="43" t="s">
        <v>70</v>
      </c>
      <c r="F337" s="44">
        <f>SUMIFS(HoraCondCarga[Hora],HoraCondCarga[Condição de Carga],PrevisaoGD[[#This Row],[Condição de Carga]],HoraCondCarga[Mês],MONTH(PrevisaoGD[[#This Row],[Mês/Ano]]))</f>
        <v>19</v>
      </c>
      <c r="G337" s="258">
        <f>SUMIFS('Previsão Potência Instalada'!$C$4:$C$87,'Previsão Potência Instalada'!$B$4:$B$87,PrevisaoGD[[#This Row],[Mês/Ano]])*SUMIFS(RelPotInst[PU_PI],RelPotInst[Barra],PrevisaoGD[[#This Row],[Nº Barra]])</f>
        <v>38.802447143726368</v>
      </c>
      <c r="H337" s="136">
        <f>$G337*SUMIFS(FatorHorario[Fator],FatorHorario[Meses],TEXT($D337,"MMM"),FatorHorario[UF],'Curva Tipica'!$E$1,FatorHorario[Hora],$F337)</f>
        <v>0</v>
      </c>
      <c r="I337" s="45">
        <v>0.92</v>
      </c>
    </row>
    <row r="338" spans="1:9" x14ac:dyDescent="0.25">
      <c r="A338" s="32">
        <v>5713</v>
      </c>
      <c r="B338" s="32">
        <v>2</v>
      </c>
      <c r="C338" s="134" t="s">
        <v>92</v>
      </c>
      <c r="D338" s="33">
        <v>47058</v>
      </c>
      <c r="E338" s="43" t="s">
        <v>70</v>
      </c>
      <c r="F338" s="44">
        <f>SUMIFS(HoraCondCarga[Hora],HoraCondCarga[Condição de Carga],PrevisaoGD[[#This Row],[Condição de Carga]],HoraCondCarga[Mês],MONTH(PrevisaoGD[[#This Row],[Mês/Ano]]))</f>
        <v>19</v>
      </c>
      <c r="G338" s="258">
        <f>SUMIFS('Previsão Potência Instalada'!$C$4:$C$87,'Previsão Potência Instalada'!$B$4:$B$87,PrevisaoGD[[#This Row],[Mês/Ano]])*SUMIFS(RelPotInst[PU_PI],RelPotInst[Barra],PrevisaoGD[[#This Row],[Nº Barra]])</f>
        <v>39.041325809822148</v>
      </c>
      <c r="H338" s="136">
        <f>$G338*SUMIFS(FatorHorario[Fator],FatorHorario[Meses],TEXT($D338,"MMM"),FatorHorario[UF],'Curva Tipica'!$E$1,FatorHorario[Hora],$F338)</f>
        <v>0</v>
      </c>
      <c r="I338" s="45">
        <v>0.92</v>
      </c>
    </row>
    <row r="339" spans="1:9" x14ac:dyDescent="0.25">
      <c r="A339" s="32">
        <v>5713</v>
      </c>
      <c r="B339" s="32">
        <v>2</v>
      </c>
      <c r="C339" s="134" t="s">
        <v>92</v>
      </c>
      <c r="D339" s="33">
        <v>47088</v>
      </c>
      <c r="E339" s="43" t="s">
        <v>70</v>
      </c>
      <c r="F339" s="44">
        <f>SUMIFS(HoraCondCarga[Hora],HoraCondCarga[Condição de Carga],PrevisaoGD[[#This Row],[Condição de Carga]],HoraCondCarga[Mês],MONTH(PrevisaoGD[[#This Row],[Mês/Ano]]))</f>
        <v>20</v>
      </c>
      <c r="G339" s="258">
        <f>SUMIFS('Previsão Potência Instalada'!$C$4:$C$87,'Previsão Potência Instalada'!$B$4:$B$87,PrevisaoGD[[#This Row],[Mês/Ano]])*SUMIFS(RelPotInst[PU_PI],RelPotInst[Barra],PrevisaoGD[[#This Row],[Nº Barra]])</f>
        <v>39.29155265731751</v>
      </c>
      <c r="H339" s="136">
        <f>$G339*SUMIFS(FatorHorario[Fator],FatorHorario[Meses],TEXT($D339,"MMM"),FatorHorario[UF],'Curva Tipica'!$E$1,FatorHorario[Hora],$F339)</f>
        <v>0</v>
      </c>
      <c r="I339" s="45">
        <v>0.92</v>
      </c>
    </row>
    <row r="340" spans="1:9" x14ac:dyDescent="0.25">
      <c r="A340" s="32">
        <v>5713</v>
      </c>
      <c r="B340" s="32">
        <v>2</v>
      </c>
      <c r="C340" s="134" t="s">
        <v>92</v>
      </c>
      <c r="D340" s="33">
        <v>44562</v>
      </c>
      <c r="E340" s="43" t="s">
        <v>71</v>
      </c>
      <c r="F340" s="44">
        <f>SUMIFS(HoraCondCarga[Hora],HoraCondCarga[Condição de Carga],PrevisaoGD[[#This Row],[Condição de Carga]],HoraCondCarga[Mês],MONTH(PrevisaoGD[[#This Row],[Mês/Ano]]))</f>
        <v>11</v>
      </c>
      <c r="G340" s="258">
        <f>SUMIFS('Previsão Potência Instalada'!$C$4:$C$87,'Previsão Potência Instalada'!$B$4:$B$87,PrevisaoGD[[#This Row],[Mês/Ano]])*SUMIFS(RelPotInst[PU_PI],RelPotInst[Barra],PrevisaoGD[[#This Row],[Nº Barra]])</f>
        <v>13.52110102855158</v>
      </c>
      <c r="H340" s="136">
        <f>$G340*SUMIFS(FatorHorario[Fator],FatorHorario[Meses],TEXT($D340,"MMM"),FatorHorario[UF],'Curva Tipica'!$E$1,FatorHorario[Hora],$F340)</f>
        <v>7.7506596409395687</v>
      </c>
      <c r="I340" s="45">
        <v>0.92</v>
      </c>
    </row>
    <row r="341" spans="1:9" x14ac:dyDescent="0.25">
      <c r="A341" s="32">
        <v>5713</v>
      </c>
      <c r="B341" s="32">
        <v>2</v>
      </c>
      <c r="C341" s="134" t="s">
        <v>92</v>
      </c>
      <c r="D341" s="33">
        <v>44593</v>
      </c>
      <c r="E341" s="43" t="s">
        <v>71</v>
      </c>
      <c r="F341" s="44">
        <f>SUMIFS(HoraCondCarga[Hora],HoraCondCarga[Condição de Carga],PrevisaoGD[[#This Row],[Condição de Carga]],HoraCondCarga[Mês],MONTH(PrevisaoGD[[#This Row],[Mês/Ano]]))</f>
        <v>12</v>
      </c>
      <c r="G341" s="258">
        <f>SUMIFS('Previsão Potência Instalada'!$C$4:$C$87,'Previsão Potência Instalada'!$B$4:$B$87,PrevisaoGD[[#This Row],[Mês/Ano]])*SUMIFS(RelPotInst[PU_PI],RelPotInst[Barra],PrevisaoGD[[#This Row],[Nº Barra]])</f>
        <v>14.115090557407688</v>
      </c>
      <c r="H341" s="136">
        <f>$G341*SUMIFS(FatorHorario[Fator],FatorHorario[Meses],TEXT($D341,"MMM"),FatorHorario[UF],'Curva Tipica'!$E$1,FatorHorario[Hora],$F341)</f>
        <v>8.4104741859540901</v>
      </c>
      <c r="I341" s="45">
        <v>0.92</v>
      </c>
    </row>
    <row r="342" spans="1:9" x14ac:dyDescent="0.25">
      <c r="A342" s="32">
        <v>5713</v>
      </c>
      <c r="B342" s="32">
        <v>2</v>
      </c>
      <c r="C342" s="134" t="s">
        <v>92</v>
      </c>
      <c r="D342" s="33">
        <v>44621</v>
      </c>
      <c r="E342" s="43" t="s">
        <v>71</v>
      </c>
      <c r="F342" s="44">
        <f>SUMIFS(HoraCondCarga[Hora],HoraCondCarga[Condição de Carga],PrevisaoGD[[#This Row],[Condição de Carga]],HoraCondCarga[Mês],MONTH(PrevisaoGD[[#This Row],[Mês/Ano]]))</f>
        <v>11</v>
      </c>
      <c r="G342" s="258">
        <f>SUMIFS('Previsão Potência Instalada'!$C$4:$C$87,'Previsão Potência Instalada'!$B$4:$B$87,PrevisaoGD[[#This Row],[Mês/Ano]])*SUMIFS(RelPotInst[PU_PI],RelPotInst[Barra],PrevisaoGD[[#This Row],[Nº Barra]])</f>
        <v>14.714421386085883</v>
      </c>
      <c r="H342" s="136">
        <f>$G342*SUMIFS(FatorHorario[Fator],FatorHorario[Meses],TEXT($D342,"MMM"),FatorHorario[UF],'Curva Tipica'!$E$1,FatorHorario[Hora],$F342)</f>
        <v>8.6477880957807969</v>
      </c>
      <c r="I342" s="45">
        <v>0.92</v>
      </c>
    </row>
    <row r="343" spans="1:9" x14ac:dyDescent="0.25">
      <c r="A343" s="32">
        <v>5713</v>
      </c>
      <c r="B343" s="32">
        <v>2</v>
      </c>
      <c r="C343" s="134" t="s">
        <v>92</v>
      </c>
      <c r="D343" s="33">
        <v>44652</v>
      </c>
      <c r="E343" s="43" t="s">
        <v>71</v>
      </c>
      <c r="F343" s="44">
        <f>SUMIFS(HoraCondCarga[Hora],HoraCondCarga[Condição de Carga],PrevisaoGD[[#This Row],[Condição de Carga]],HoraCondCarga[Mês],MONTH(PrevisaoGD[[#This Row],[Mês/Ano]]))</f>
        <v>11</v>
      </c>
      <c r="G343" s="258">
        <f>SUMIFS('Previsão Potência Instalada'!$C$4:$C$87,'Previsão Potência Instalada'!$B$4:$B$87,PrevisaoGD[[#This Row],[Mês/Ano]])*SUMIFS(RelPotInst[PU_PI],RelPotInst[Barra],PrevisaoGD[[#This Row],[Nº Barra]])</f>
        <v>15.318359137472955</v>
      </c>
      <c r="H343" s="136">
        <f>$G343*SUMIFS(FatorHorario[Fator],FatorHorario[Meses],TEXT($D343,"MMM"),FatorHorario[UF],'Curva Tipica'!$E$1,FatorHorario[Hora],$F343)</f>
        <v>8.0652680699307222</v>
      </c>
      <c r="I343" s="45">
        <v>0.92</v>
      </c>
    </row>
    <row r="344" spans="1:9" x14ac:dyDescent="0.25">
      <c r="A344" s="32">
        <v>5713</v>
      </c>
      <c r="B344" s="32">
        <v>2</v>
      </c>
      <c r="C344" s="134" t="s">
        <v>92</v>
      </c>
      <c r="D344" s="33">
        <v>44682</v>
      </c>
      <c r="E344" s="43" t="s">
        <v>71</v>
      </c>
      <c r="F344" s="44">
        <f>SUMIFS(HoraCondCarga[Hora],HoraCondCarga[Condição de Carga],PrevisaoGD[[#This Row],[Condição de Carga]],HoraCondCarga[Mês],MONTH(PrevisaoGD[[#This Row],[Mês/Ano]]))</f>
        <v>12</v>
      </c>
      <c r="G344" s="258">
        <f>SUMIFS('Previsão Potência Instalada'!$C$4:$C$87,'Previsão Potência Instalada'!$B$4:$B$87,PrevisaoGD[[#This Row],[Mês/Ano]])*SUMIFS(RelPotInst[PU_PI],RelPotInst[Barra],PrevisaoGD[[#This Row],[Nº Barra]])</f>
        <v>15.972124667193784</v>
      </c>
      <c r="H344" s="136">
        <f>$G344*SUMIFS(FatorHorario[Fator],FatorHorario[Meses],TEXT($D344,"MMM"),FatorHorario[UF],'Curva Tipica'!$E$1,FatorHorario[Hora],$F344)</f>
        <v>7.5422555485103642</v>
      </c>
      <c r="I344" s="45">
        <v>0.92</v>
      </c>
    </row>
    <row r="345" spans="1:9" x14ac:dyDescent="0.25">
      <c r="A345" s="32">
        <v>5713</v>
      </c>
      <c r="B345" s="32">
        <v>2</v>
      </c>
      <c r="C345" s="134" t="s">
        <v>92</v>
      </c>
      <c r="D345" s="33">
        <v>44713</v>
      </c>
      <c r="E345" s="43" t="s">
        <v>71</v>
      </c>
      <c r="F345" s="44">
        <f>SUMIFS(HoraCondCarga[Hora],HoraCondCarga[Condição de Carga],PrevisaoGD[[#This Row],[Condição de Carga]],HoraCondCarga[Mês],MONTH(PrevisaoGD[[#This Row],[Mês/Ano]]))</f>
        <v>12</v>
      </c>
      <c r="G345" s="258">
        <f>SUMIFS('Previsão Potência Instalada'!$C$4:$C$87,'Previsão Potência Instalada'!$B$4:$B$87,PrevisaoGD[[#This Row],[Mês/Ano]])*SUMIFS(RelPotInst[PU_PI],RelPotInst[Barra],PrevisaoGD[[#This Row],[Nº Barra]])</f>
        <v>16.612229016622337</v>
      </c>
      <c r="H345" s="136">
        <f>$G345*SUMIFS(FatorHorario[Fator],FatorHorario[Meses],TEXT($D345,"MMM"),FatorHorario[UF],'Curva Tipica'!$E$1,FatorHorario[Hora],$F345)</f>
        <v>7.4187572743581107</v>
      </c>
      <c r="I345" s="45">
        <v>0.92</v>
      </c>
    </row>
    <row r="346" spans="1:9" x14ac:dyDescent="0.25">
      <c r="A346" s="32">
        <v>5713</v>
      </c>
      <c r="B346" s="32">
        <v>2</v>
      </c>
      <c r="C346" s="134" t="s">
        <v>92</v>
      </c>
      <c r="D346" s="33">
        <v>44743</v>
      </c>
      <c r="E346" s="43" t="s">
        <v>71</v>
      </c>
      <c r="F346" s="44">
        <f>SUMIFS(HoraCondCarga[Hora],HoraCondCarga[Condição de Carga],PrevisaoGD[[#This Row],[Condição de Carga]],HoraCondCarga[Mês],MONTH(PrevisaoGD[[#This Row],[Mês/Ano]]))</f>
        <v>12</v>
      </c>
      <c r="G346" s="258">
        <f>SUMIFS('Previsão Potência Instalada'!$C$4:$C$87,'Previsão Potência Instalada'!$B$4:$B$87,PrevisaoGD[[#This Row],[Mês/Ano]])*SUMIFS(RelPotInst[PU_PI],RelPotInst[Barra],PrevisaoGD[[#This Row],[Nº Barra]])</f>
        <v>17.220516683715662</v>
      </c>
      <c r="H346" s="136">
        <f>$G346*SUMIFS(FatorHorario[Fator],FatorHorario[Meses],TEXT($D346,"MMM"),FatorHorario[UF],'Curva Tipica'!$E$1,FatorHorario[Hora],$F346)</f>
        <v>7.756575207356911</v>
      </c>
      <c r="I346" s="45">
        <v>0.92</v>
      </c>
    </row>
    <row r="347" spans="1:9" x14ac:dyDescent="0.25">
      <c r="A347" s="32">
        <v>5713</v>
      </c>
      <c r="B347" s="32">
        <v>2</v>
      </c>
      <c r="C347" s="134" t="s">
        <v>92</v>
      </c>
      <c r="D347" s="33">
        <v>44774</v>
      </c>
      <c r="E347" s="43" t="s">
        <v>71</v>
      </c>
      <c r="F347" s="44">
        <f>SUMIFS(HoraCondCarga[Hora],HoraCondCarga[Condição de Carga],PrevisaoGD[[#This Row],[Condição de Carga]],HoraCondCarga[Mês],MONTH(PrevisaoGD[[#This Row],[Mês/Ano]]))</f>
        <v>11</v>
      </c>
      <c r="G347" s="258">
        <f>SUMIFS('Previsão Potência Instalada'!$C$4:$C$87,'Previsão Potência Instalada'!$B$4:$B$87,PrevisaoGD[[#This Row],[Mês/Ano]])*SUMIFS(RelPotInst[PU_PI],RelPotInst[Barra],PrevisaoGD[[#This Row],[Nº Barra]])</f>
        <v>17.813260114343002</v>
      </c>
      <c r="H347" s="136">
        <f>$G347*SUMIFS(FatorHorario[Fator],FatorHorario[Meses],TEXT($D347,"MMM"),FatorHorario[UF],'Curva Tipica'!$E$1,FatorHorario[Hora],$F347)</f>
        <v>8.5297509941776717</v>
      </c>
      <c r="I347" s="45">
        <v>0.92</v>
      </c>
    </row>
    <row r="348" spans="1:9" x14ac:dyDescent="0.25">
      <c r="A348" s="32">
        <v>5713</v>
      </c>
      <c r="B348" s="32">
        <v>2</v>
      </c>
      <c r="C348" s="134" t="s">
        <v>92</v>
      </c>
      <c r="D348" s="33">
        <v>44805</v>
      </c>
      <c r="E348" s="43" t="s">
        <v>71</v>
      </c>
      <c r="F348" s="44">
        <f>SUMIFS(HoraCondCarga[Hora],HoraCondCarga[Condição de Carga],PrevisaoGD[[#This Row],[Condição de Carga]],HoraCondCarga[Mês],MONTH(PrevisaoGD[[#This Row],[Mês/Ano]]))</f>
        <v>12</v>
      </c>
      <c r="G348" s="258">
        <f>SUMIFS('Previsão Potência Instalada'!$C$4:$C$87,'Previsão Potência Instalada'!$B$4:$B$87,PrevisaoGD[[#This Row],[Mês/Ano]])*SUMIFS(RelPotInst[PU_PI],RelPotInst[Barra],PrevisaoGD[[#This Row],[Nº Barra]])</f>
        <v>18.403299524054134</v>
      </c>
      <c r="H348" s="136">
        <f>$G348*SUMIFS(FatorHorario[Fator],FatorHorario[Meses],TEXT($D348,"MMM"),FatorHorario[UF],'Curva Tipica'!$E$1,FatorHorario[Hora],$F348)</f>
        <v>10.142778536918849</v>
      </c>
      <c r="I348" s="45">
        <v>0.92</v>
      </c>
    </row>
    <row r="349" spans="1:9" x14ac:dyDescent="0.25">
      <c r="A349" s="32">
        <v>5713</v>
      </c>
      <c r="B349" s="32">
        <v>2</v>
      </c>
      <c r="C349" s="134" t="s">
        <v>92</v>
      </c>
      <c r="D349" s="33">
        <v>44835</v>
      </c>
      <c r="E349" s="43" t="s">
        <v>71</v>
      </c>
      <c r="F349" s="44">
        <f>SUMIFS(HoraCondCarga[Hora],HoraCondCarga[Condição de Carga],PrevisaoGD[[#This Row],[Condição de Carga]],HoraCondCarga[Mês],MONTH(PrevisaoGD[[#This Row],[Mês/Ano]]))</f>
        <v>11</v>
      </c>
      <c r="G349" s="258">
        <f>SUMIFS('Previsão Potência Instalada'!$C$4:$C$87,'Previsão Potência Instalada'!$B$4:$B$87,PrevisaoGD[[#This Row],[Mês/Ano]])*SUMIFS(RelPotInst[PU_PI],RelPotInst[Barra],PrevisaoGD[[#This Row],[Nº Barra]])</f>
        <v>18.964331231009954</v>
      </c>
      <c r="H349" s="136">
        <f>$G349*SUMIFS(FatorHorario[Fator],FatorHorario[Meses],TEXT($D349,"MMM"),FatorHorario[UF],'Curva Tipica'!$E$1,FatorHorario[Hora],$F349)</f>
        <v>10.446066588225008</v>
      </c>
      <c r="I349" s="45">
        <v>0.92</v>
      </c>
    </row>
    <row r="350" spans="1:9" x14ac:dyDescent="0.25">
      <c r="A350" s="32">
        <v>5713</v>
      </c>
      <c r="B350" s="32">
        <v>2</v>
      </c>
      <c r="C350" s="134" t="s">
        <v>92</v>
      </c>
      <c r="D350" s="33">
        <v>44866</v>
      </c>
      <c r="E350" s="43" t="s">
        <v>71</v>
      </c>
      <c r="F350" s="44">
        <f>SUMIFS(HoraCondCarga[Hora],HoraCondCarga[Condição de Carga],PrevisaoGD[[#This Row],[Condição de Carga]],HoraCondCarga[Mês],MONTH(PrevisaoGD[[#This Row],[Mês/Ano]]))</f>
        <v>12</v>
      </c>
      <c r="G350" s="258">
        <f>SUMIFS('Previsão Potência Instalada'!$C$4:$C$87,'Previsão Potência Instalada'!$B$4:$B$87,PrevisaoGD[[#This Row],[Mês/Ano]])*SUMIFS(RelPotInst[PU_PI],RelPotInst[Barra],PrevisaoGD[[#This Row],[Nº Barra]])</f>
        <v>19.525467651249084</v>
      </c>
      <c r="H350" s="136">
        <f>$G350*SUMIFS(FatorHorario[Fator],FatorHorario[Meses],TEXT($D350,"MMM"),FatorHorario[UF],'Curva Tipica'!$E$1,FatorHorario[Hora],$F350)</f>
        <v>11.773978840387397</v>
      </c>
      <c r="I350" s="45">
        <v>0.92</v>
      </c>
    </row>
    <row r="351" spans="1:9" x14ac:dyDescent="0.25">
      <c r="A351" s="32">
        <v>5713</v>
      </c>
      <c r="B351" s="32">
        <v>2</v>
      </c>
      <c r="C351" s="134" t="s">
        <v>92</v>
      </c>
      <c r="D351" s="33">
        <v>44896</v>
      </c>
      <c r="E351" s="43" t="s">
        <v>71</v>
      </c>
      <c r="F351" s="44">
        <f>SUMIFS(HoraCondCarga[Hora],HoraCondCarga[Condição de Carga],PrevisaoGD[[#This Row],[Condição de Carga]],HoraCondCarga[Mês],MONTH(PrevisaoGD[[#This Row],[Mês/Ano]]))</f>
        <v>12</v>
      </c>
      <c r="G351" s="258">
        <f>SUMIFS('Previsão Potência Instalada'!$C$4:$C$87,'Previsão Potência Instalada'!$B$4:$B$87,PrevisaoGD[[#This Row],[Mês/Ano]])*SUMIFS(RelPotInst[PU_PI],RelPotInst[Barra],PrevisaoGD[[#This Row],[Nº Barra]])</f>
        <v>20.113261445253976</v>
      </c>
      <c r="H351" s="136">
        <f>$G351*SUMIFS(FatorHorario[Fator],FatorHorario[Meses],TEXT($D351,"MMM"),FatorHorario[UF],'Curva Tipica'!$E$1,FatorHorario[Hora],$F351)</f>
        <v>12.032851120229799</v>
      </c>
      <c r="I351" s="45">
        <v>0.92</v>
      </c>
    </row>
    <row r="352" spans="1:9" x14ac:dyDescent="0.25">
      <c r="A352" s="32">
        <v>5713</v>
      </c>
      <c r="B352" s="32">
        <v>2</v>
      </c>
      <c r="C352" s="134" t="s">
        <v>92</v>
      </c>
      <c r="D352" s="33">
        <v>44927</v>
      </c>
      <c r="E352" s="43" t="s">
        <v>71</v>
      </c>
      <c r="F352" s="44">
        <f>SUMIFS(HoraCondCarga[Hora],HoraCondCarga[Condição de Carga],PrevisaoGD[[#This Row],[Condição de Carga]],HoraCondCarga[Mês],MONTH(PrevisaoGD[[#This Row],[Mês/Ano]]))</f>
        <v>11</v>
      </c>
      <c r="G352" s="258">
        <f>SUMIFS('Previsão Potência Instalada'!$C$4:$C$87,'Previsão Potência Instalada'!$B$4:$B$87,PrevisaoGD[[#This Row],[Mês/Ano]])*SUMIFS(RelPotInst[PU_PI],RelPotInst[Barra],PrevisaoGD[[#This Row],[Nº Barra]])</f>
        <v>20.314772232313093</v>
      </c>
      <c r="H352" s="136">
        <f>$G352*SUMIFS(FatorHorario[Fator],FatorHorario[Meses],TEXT($D352,"MMM"),FatorHorario[UF],'Curva Tipica'!$E$1,FatorHorario[Hora],$F352)</f>
        <v>11.644975133562456</v>
      </c>
      <c r="I352" s="45">
        <v>0.92</v>
      </c>
    </row>
    <row r="353" spans="1:9" x14ac:dyDescent="0.25">
      <c r="A353" s="32">
        <v>5713</v>
      </c>
      <c r="B353" s="32">
        <v>2</v>
      </c>
      <c r="C353" s="134" t="s">
        <v>92</v>
      </c>
      <c r="D353" s="33">
        <v>44958</v>
      </c>
      <c r="E353" s="43" t="s">
        <v>71</v>
      </c>
      <c r="F353" s="44">
        <f>SUMIFS(HoraCondCarga[Hora],HoraCondCarga[Condição de Carga],PrevisaoGD[[#This Row],[Condição de Carga]],HoraCondCarga[Mês],MONTH(PrevisaoGD[[#This Row],[Mês/Ano]]))</f>
        <v>12</v>
      </c>
      <c r="G353" s="258">
        <f>SUMIFS('Previsão Potência Instalada'!$C$4:$C$87,'Previsão Potência Instalada'!$B$4:$B$87,PrevisaoGD[[#This Row],[Mês/Ano]])*SUMIFS(RelPotInst[PU_PI],RelPotInst[Barra],PrevisaoGD[[#This Row],[Nº Barra]])</f>
        <v>20.511891766691637</v>
      </c>
      <c r="H353" s="136">
        <f>$G353*SUMIFS(FatorHorario[Fator],FatorHorario[Meses],TEXT($D353,"MMM"),FatorHorario[UF],'Curva Tipica'!$E$1,FatorHorario[Hora],$F353)</f>
        <v>12.222007043256793</v>
      </c>
      <c r="I353" s="45">
        <v>0.92</v>
      </c>
    </row>
    <row r="354" spans="1:9" x14ac:dyDescent="0.25">
      <c r="A354" s="32">
        <v>5713</v>
      </c>
      <c r="B354" s="32">
        <v>2</v>
      </c>
      <c r="C354" s="134" t="s">
        <v>92</v>
      </c>
      <c r="D354" s="33">
        <v>44986</v>
      </c>
      <c r="E354" s="43" t="s">
        <v>71</v>
      </c>
      <c r="F354" s="44">
        <f>SUMIFS(HoraCondCarga[Hora],HoraCondCarga[Condição de Carga],PrevisaoGD[[#This Row],[Condição de Carga]],HoraCondCarga[Mês],MONTH(PrevisaoGD[[#This Row],[Mês/Ano]]))</f>
        <v>11</v>
      </c>
      <c r="G354" s="258">
        <f>SUMIFS('Previsão Potência Instalada'!$C$4:$C$87,'Previsão Potência Instalada'!$B$4:$B$87,PrevisaoGD[[#This Row],[Mês/Ano]])*SUMIFS(RelPotInst[PU_PI],RelPotInst[Barra],PrevisaoGD[[#This Row],[Nº Barra]])</f>
        <v>20.710783848367324</v>
      </c>
      <c r="H354" s="136">
        <f>$G354*SUMIFS(FatorHorario[Fator],FatorHorario[Meses],TEXT($D354,"MMM"),FatorHorario[UF],'Curva Tipica'!$E$1,FatorHorario[Hora],$F354)</f>
        <v>12.17190029555368</v>
      </c>
      <c r="I354" s="45">
        <v>0.92</v>
      </c>
    </row>
    <row r="355" spans="1:9" x14ac:dyDescent="0.25">
      <c r="A355" s="32">
        <v>5713</v>
      </c>
      <c r="B355" s="32">
        <v>2</v>
      </c>
      <c r="C355" s="134" t="s">
        <v>92</v>
      </c>
      <c r="D355" s="33">
        <v>45017</v>
      </c>
      <c r="E355" s="43" t="s">
        <v>71</v>
      </c>
      <c r="F355" s="44">
        <f>SUMIFS(HoraCondCarga[Hora],HoraCondCarga[Condição de Carga],PrevisaoGD[[#This Row],[Condição de Carga]],HoraCondCarga[Mês],MONTH(PrevisaoGD[[#This Row],[Mês/Ano]]))</f>
        <v>11</v>
      </c>
      <c r="G355" s="258">
        <f>SUMIFS('Previsão Potência Instalada'!$C$4:$C$87,'Previsão Potência Instalada'!$B$4:$B$87,PrevisaoGD[[#This Row],[Mês/Ano]])*SUMIFS(RelPotInst[PU_PI],RelPotInst[Barra],PrevisaoGD[[#This Row],[Nº Barra]])</f>
        <v>20.911204769214702</v>
      </c>
      <c r="H355" s="136">
        <f>$G355*SUMIFS(FatorHorario[Fator],FatorHorario[Meses],TEXT($D355,"MMM"),FatorHorario[UF],'Curva Tipica'!$E$1,FatorHorario[Hora],$F355)</f>
        <v>11.00995678553813</v>
      </c>
      <c r="I355" s="45">
        <v>0.92</v>
      </c>
    </row>
    <row r="356" spans="1:9" x14ac:dyDescent="0.25">
      <c r="A356" s="32">
        <v>5713</v>
      </c>
      <c r="B356" s="32">
        <v>2</v>
      </c>
      <c r="C356" s="134" t="s">
        <v>92</v>
      </c>
      <c r="D356" s="33">
        <v>45047</v>
      </c>
      <c r="E356" s="43" t="s">
        <v>71</v>
      </c>
      <c r="F356" s="44">
        <f>SUMIFS(HoraCondCarga[Hora],HoraCondCarga[Condição de Carga],PrevisaoGD[[#This Row],[Condição de Carga]],HoraCondCarga[Mês],MONTH(PrevisaoGD[[#This Row],[Mês/Ano]]))</f>
        <v>12</v>
      </c>
      <c r="G356" s="258">
        <f>SUMIFS('Previsão Potência Instalada'!$C$4:$C$87,'Previsão Potência Instalada'!$B$4:$B$87,PrevisaoGD[[#This Row],[Mês/Ano]])*SUMIFS(RelPotInst[PU_PI],RelPotInst[Barra],PrevisaoGD[[#This Row],[Nº Barra]])</f>
        <v>21.128161383011392</v>
      </c>
      <c r="H356" s="136">
        <f>$G356*SUMIFS(FatorHorario[Fator],FatorHorario[Meses],TEXT($D356,"MMM"),FatorHorario[UF],'Curva Tipica'!$E$1,FatorHorario[Hora],$F356)</f>
        <v>9.9770065499268181</v>
      </c>
      <c r="I356" s="45">
        <v>0.92</v>
      </c>
    </row>
    <row r="357" spans="1:9" x14ac:dyDescent="0.25">
      <c r="A357" s="32">
        <v>5713</v>
      </c>
      <c r="B357" s="32">
        <v>2</v>
      </c>
      <c r="C357" s="134" t="s">
        <v>92</v>
      </c>
      <c r="D357" s="33">
        <v>45078</v>
      </c>
      <c r="E357" s="43" t="s">
        <v>71</v>
      </c>
      <c r="F357" s="44">
        <f>SUMIFS(HoraCondCarga[Hora],HoraCondCarga[Condição de Carga],PrevisaoGD[[#This Row],[Condição de Carga]],HoraCondCarga[Mês],MONTH(PrevisaoGD[[#This Row],[Mês/Ano]]))</f>
        <v>12</v>
      </c>
      <c r="G357" s="258">
        <f>SUMIFS('Previsão Potência Instalada'!$C$4:$C$87,'Previsão Potência Instalada'!$B$4:$B$87,PrevisaoGD[[#This Row],[Mês/Ano]])*SUMIFS(RelPotInst[PU_PI],RelPotInst[Barra],PrevisaoGD[[#This Row],[Nº Barra]])</f>
        <v>21.340584439619853</v>
      </c>
      <c r="H357" s="136">
        <f>$G357*SUMIFS(FatorHorario[Fator],FatorHorario[Meses],TEXT($D357,"MMM"),FatorHorario[UF],'Curva Tipica'!$E$1,FatorHorario[Hora],$F357)</f>
        <v>9.5303656054865584</v>
      </c>
      <c r="I357" s="45">
        <v>0.92</v>
      </c>
    </row>
    <row r="358" spans="1:9" x14ac:dyDescent="0.25">
      <c r="A358" s="32">
        <v>5713</v>
      </c>
      <c r="B358" s="32">
        <v>2</v>
      </c>
      <c r="C358" s="134" t="s">
        <v>92</v>
      </c>
      <c r="D358" s="33">
        <v>45108</v>
      </c>
      <c r="E358" s="43" t="s">
        <v>71</v>
      </c>
      <c r="F358" s="44">
        <f>SUMIFS(HoraCondCarga[Hora],HoraCondCarga[Condição de Carga],PrevisaoGD[[#This Row],[Condição de Carga]],HoraCondCarga[Mês],MONTH(PrevisaoGD[[#This Row],[Mês/Ano]]))</f>
        <v>12</v>
      </c>
      <c r="G358" s="258">
        <f>SUMIFS('Previsão Potência Instalada'!$C$4:$C$87,'Previsão Potência Instalada'!$B$4:$B$87,PrevisaoGD[[#This Row],[Mês/Ano]])*SUMIFS(RelPotInst[PU_PI],RelPotInst[Barra],PrevisaoGD[[#This Row],[Nº Barra]])</f>
        <v>21.542448910087131</v>
      </c>
      <c r="H358" s="136">
        <f>$G358*SUMIFS(FatorHorario[Fator],FatorHorario[Meses],TEXT($D358,"MMM"),FatorHorario[UF],'Curva Tipica'!$E$1,FatorHorario[Hora],$F358)</f>
        <v>9.7032875488426189</v>
      </c>
      <c r="I358" s="45">
        <v>0.92</v>
      </c>
    </row>
    <row r="359" spans="1:9" x14ac:dyDescent="0.25">
      <c r="A359" s="32">
        <v>5713</v>
      </c>
      <c r="B359" s="32">
        <v>2</v>
      </c>
      <c r="C359" s="134" t="s">
        <v>92</v>
      </c>
      <c r="D359" s="33">
        <v>45139</v>
      </c>
      <c r="E359" s="43" t="s">
        <v>71</v>
      </c>
      <c r="F359" s="44">
        <f>SUMIFS(HoraCondCarga[Hora],HoraCondCarga[Condição de Carga],PrevisaoGD[[#This Row],[Condição de Carga]],HoraCondCarga[Mês],MONTH(PrevisaoGD[[#This Row],[Mês/Ano]]))</f>
        <v>11</v>
      </c>
      <c r="G359" s="258">
        <f>SUMIFS('Previsão Potência Instalada'!$C$4:$C$87,'Previsão Potência Instalada'!$B$4:$B$87,PrevisaoGD[[#This Row],[Mês/Ano]])*SUMIFS(RelPotInst[PU_PI],RelPotInst[Barra],PrevisaoGD[[#This Row],[Nº Barra]])</f>
        <v>21.739154918147932</v>
      </c>
      <c r="H359" s="136">
        <f>$G359*SUMIFS(FatorHorario[Fator],FatorHorario[Meses],TEXT($D359,"MMM"),FatorHorario[UF],'Curva Tipica'!$E$1,FatorHorario[Hora],$F359)</f>
        <v>10.409637376055004</v>
      </c>
      <c r="I359" s="45">
        <v>0.92</v>
      </c>
    </row>
    <row r="360" spans="1:9" x14ac:dyDescent="0.25">
      <c r="A360" s="32">
        <v>5713</v>
      </c>
      <c r="B360" s="32">
        <v>2</v>
      </c>
      <c r="C360" s="134" t="s">
        <v>92</v>
      </c>
      <c r="D360" s="33">
        <v>45170</v>
      </c>
      <c r="E360" s="43" t="s">
        <v>71</v>
      </c>
      <c r="F360" s="44">
        <f>SUMIFS(HoraCondCarga[Hora],HoraCondCarga[Condição de Carga],PrevisaoGD[[#This Row],[Condição de Carga]],HoraCondCarga[Mês],MONTH(PrevisaoGD[[#This Row],[Mês/Ano]]))</f>
        <v>12</v>
      </c>
      <c r="G360" s="258">
        <f>SUMIFS('Previsão Potência Instalada'!$C$4:$C$87,'Previsão Potência Instalada'!$B$4:$B$87,PrevisaoGD[[#This Row],[Mês/Ano]])*SUMIFS(RelPotInst[PU_PI],RelPotInst[Barra],PrevisaoGD[[#This Row],[Nº Barra]])</f>
        <v>21.934963578161234</v>
      </c>
      <c r="H360" s="136">
        <f>$G360*SUMIFS(FatorHorario[Fator],FatorHorario[Meses],TEXT($D360,"MMM"),FatorHorario[UF],'Curva Tipica'!$E$1,FatorHorario[Hora],$F360)</f>
        <v>12.089216800382713</v>
      </c>
      <c r="I360" s="45">
        <v>0.92</v>
      </c>
    </row>
    <row r="361" spans="1:9" x14ac:dyDescent="0.25">
      <c r="A361" s="32">
        <v>5713</v>
      </c>
      <c r="B361" s="32">
        <v>2</v>
      </c>
      <c r="C361" s="134" t="s">
        <v>92</v>
      </c>
      <c r="D361" s="33">
        <v>45200</v>
      </c>
      <c r="E361" s="43" t="s">
        <v>71</v>
      </c>
      <c r="F361" s="44">
        <f>SUMIFS(HoraCondCarga[Hora],HoraCondCarga[Condição de Carga],PrevisaoGD[[#This Row],[Condição de Carga]],HoraCondCarga[Mês],MONTH(PrevisaoGD[[#This Row],[Mês/Ano]]))</f>
        <v>11</v>
      </c>
      <c r="G361" s="258">
        <f>SUMIFS('Previsão Potência Instalada'!$C$4:$C$87,'Previsão Potência Instalada'!$B$4:$B$87,PrevisaoGD[[#This Row],[Mês/Ano]])*SUMIFS(RelPotInst[PU_PI],RelPotInst[Barra],PrevisaoGD[[#This Row],[Nº Barra]])</f>
        <v>22.121145831339504</v>
      </c>
      <c r="H361" s="136">
        <f>$G361*SUMIFS(FatorHorario[Fator],FatorHorario[Meses],TEXT($D361,"MMM"),FatorHorario[UF],'Curva Tipica'!$E$1,FatorHorario[Hora],$F361)</f>
        <v>12.184925455433648</v>
      </c>
      <c r="I361" s="45">
        <v>0.92</v>
      </c>
    </row>
    <row r="362" spans="1:9" x14ac:dyDescent="0.25">
      <c r="A362" s="32">
        <v>5713</v>
      </c>
      <c r="B362" s="32">
        <v>2</v>
      </c>
      <c r="C362" s="134" t="s">
        <v>92</v>
      </c>
      <c r="D362" s="33">
        <v>45231</v>
      </c>
      <c r="E362" s="43" t="s">
        <v>71</v>
      </c>
      <c r="F362" s="44">
        <f>SUMIFS(HoraCondCarga[Hora],HoraCondCarga[Condição de Carga],PrevisaoGD[[#This Row],[Condição de Carga]],HoraCondCarga[Mês],MONTH(PrevisaoGD[[#This Row],[Mês/Ano]]))</f>
        <v>12</v>
      </c>
      <c r="G362" s="258">
        <f>SUMIFS('Previsão Potência Instalada'!$C$4:$C$87,'Previsão Potência Instalada'!$B$4:$B$87,PrevisaoGD[[#This Row],[Mês/Ano]])*SUMIFS(RelPotInst[PU_PI],RelPotInst[Barra],PrevisaoGD[[#This Row],[Nº Barra]])</f>
        <v>22.307362834345248</v>
      </c>
      <c r="H362" s="136">
        <f>$G362*SUMIFS(FatorHorario[Fator],FatorHorario[Meses],TEXT($D362,"MMM"),FatorHorario[UF],'Curva Tipica'!$E$1,FatorHorario[Hora],$F362)</f>
        <v>13.451478995926797</v>
      </c>
      <c r="I362" s="45">
        <v>0.92</v>
      </c>
    </row>
    <row r="363" spans="1:9" x14ac:dyDescent="0.25">
      <c r="A363" s="32">
        <v>5713</v>
      </c>
      <c r="B363" s="32">
        <v>2</v>
      </c>
      <c r="C363" s="134" t="s">
        <v>92</v>
      </c>
      <c r="D363" s="33">
        <v>45261</v>
      </c>
      <c r="E363" s="43" t="s">
        <v>71</v>
      </c>
      <c r="F363" s="44">
        <f>SUMIFS(HoraCondCarga[Hora],HoraCondCarga[Condição de Carga],PrevisaoGD[[#This Row],[Condição de Carga]],HoraCondCarga[Mês],MONTH(PrevisaoGD[[#This Row],[Mês/Ano]]))</f>
        <v>12</v>
      </c>
      <c r="G363" s="258">
        <f>SUMIFS('Previsão Potência Instalada'!$C$4:$C$87,'Previsão Potência Instalada'!$B$4:$B$87,PrevisaoGD[[#This Row],[Mês/Ano]])*SUMIFS(RelPotInst[PU_PI],RelPotInst[Barra],PrevisaoGD[[#This Row],[Nº Barra]])</f>
        <v>22.502426271251238</v>
      </c>
      <c r="H363" s="136">
        <f>$G363*SUMIFS(FatorHorario[Fator],FatorHorario[Meses],TEXT($D363,"MMM"),FatorHorario[UF],'Curva Tipica'!$E$1,FatorHorario[Hora],$F363)</f>
        <v>13.462179960366685</v>
      </c>
      <c r="I363" s="45">
        <v>0.92</v>
      </c>
    </row>
    <row r="364" spans="1:9" x14ac:dyDescent="0.25">
      <c r="A364" s="32">
        <v>5713</v>
      </c>
      <c r="B364" s="32">
        <v>2</v>
      </c>
      <c r="C364" s="134" t="s">
        <v>92</v>
      </c>
      <c r="D364" s="33">
        <v>45292</v>
      </c>
      <c r="E364" s="43" t="s">
        <v>71</v>
      </c>
      <c r="F364" s="44">
        <f>SUMIFS(HoraCondCarga[Hora],HoraCondCarga[Condição de Carga],PrevisaoGD[[#This Row],[Condição de Carga]],HoraCondCarga[Mês],MONTH(PrevisaoGD[[#This Row],[Mês/Ano]]))</f>
        <v>11</v>
      </c>
      <c r="G364" s="258">
        <f>SUMIFS('Previsão Potência Instalada'!$C$4:$C$87,'Previsão Potência Instalada'!$B$4:$B$87,PrevisaoGD[[#This Row],[Mês/Ano]])*SUMIFS(RelPotInst[PU_PI],RelPotInst[Barra],PrevisaoGD[[#This Row],[Nº Barra]])</f>
        <v>22.902523385125793</v>
      </c>
      <c r="H364" s="136">
        <f>$G364*SUMIFS(FatorHorario[Fator],FatorHorario[Meses],TEXT($D364,"MMM"),FatorHorario[UF],'Curva Tipica'!$E$1,FatorHorario[Hora],$F364)</f>
        <v>13.128343860602341</v>
      </c>
      <c r="I364" s="45">
        <v>0.92</v>
      </c>
    </row>
    <row r="365" spans="1:9" x14ac:dyDescent="0.25">
      <c r="A365" s="32">
        <v>5713</v>
      </c>
      <c r="B365" s="32">
        <v>2</v>
      </c>
      <c r="C365" s="134" t="s">
        <v>92</v>
      </c>
      <c r="D365" s="33">
        <v>45323</v>
      </c>
      <c r="E365" s="43" t="s">
        <v>71</v>
      </c>
      <c r="F365" s="44">
        <f>SUMIFS(HoraCondCarga[Hora],HoraCondCarga[Condição de Carga],PrevisaoGD[[#This Row],[Condição de Carga]],HoraCondCarga[Mês],MONTH(PrevisaoGD[[#This Row],[Mês/Ano]]))</f>
        <v>12</v>
      </c>
      <c r="G365" s="258">
        <f>SUMIFS('Previsão Potência Instalada'!$C$4:$C$87,'Previsão Potência Instalada'!$B$4:$B$87,PrevisaoGD[[#This Row],[Mês/Ano]])*SUMIFS(RelPotInst[PU_PI],RelPotInst[Barra],PrevisaoGD[[#This Row],[Nº Barra]])</f>
        <v>23.293901722455271</v>
      </c>
      <c r="H365" s="136">
        <f>$G365*SUMIFS(FatorHorario[Fator],FatorHorario[Meses],TEXT($D365,"MMM"),FatorHorario[UF],'Curva Tipica'!$E$1,FatorHorario[Hora],$F365)</f>
        <v>13.879667178192159</v>
      </c>
      <c r="I365" s="45">
        <v>0.92</v>
      </c>
    </row>
    <row r="366" spans="1:9" x14ac:dyDescent="0.25">
      <c r="A366" s="32">
        <v>5713</v>
      </c>
      <c r="B366" s="32">
        <v>2</v>
      </c>
      <c r="C366" s="134" t="s">
        <v>92</v>
      </c>
      <c r="D366" s="33">
        <v>45352</v>
      </c>
      <c r="E366" s="43" t="s">
        <v>71</v>
      </c>
      <c r="F366" s="44">
        <f>SUMIFS(HoraCondCarga[Hora],HoraCondCarga[Condição de Carga],PrevisaoGD[[#This Row],[Condição de Carga]],HoraCondCarga[Mês],MONTH(PrevisaoGD[[#This Row],[Mês/Ano]]))</f>
        <v>11</v>
      </c>
      <c r="G366" s="258">
        <f>SUMIFS('Previsão Potência Instalada'!$C$4:$C$87,'Previsão Potência Instalada'!$B$4:$B$87,PrevisaoGD[[#This Row],[Mês/Ano]])*SUMIFS(RelPotInst[PU_PI],RelPotInst[Barra],PrevisaoGD[[#This Row],[Nº Barra]])</f>
        <v>23.688799429978982</v>
      </c>
      <c r="H366" s="136">
        <f>$G366*SUMIFS(FatorHorario[Fator],FatorHorario[Meses],TEXT($D366,"MMM"),FatorHorario[UF],'Curva Tipica'!$E$1,FatorHorario[Hora],$F366)</f>
        <v>13.922104875127809</v>
      </c>
      <c r="I366" s="45">
        <v>0.92</v>
      </c>
    </row>
    <row r="367" spans="1:9" x14ac:dyDescent="0.25">
      <c r="A367" s="32">
        <v>5713</v>
      </c>
      <c r="B367" s="32">
        <v>2</v>
      </c>
      <c r="C367" s="134" t="s">
        <v>92</v>
      </c>
      <c r="D367" s="33">
        <v>45383</v>
      </c>
      <c r="E367" s="43" t="s">
        <v>71</v>
      </c>
      <c r="F367" s="44">
        <f>SUMIFS(HoraCondCarga[Hora],HoraCondCarga[Condição de Carga],PrevisaoGD[[#This Row],[Condição de Carga]],HoraCondCarga[Mês],MONTH(PrevisaoGD[[#This Row],[Mês/Ano]]))</f>
        <v>11</v>
      </c>
      <c r="G367" s="258">
        <f>SUMIFS('Previsão Potência Instalada'!$C$4:$C$87,'Previsão Potência Instalada'!$B$4:$B$87,PrevisaoGD[[#This Row],[Mês/Ano]])*SUMIFS(RelPotInst[PU_PI],RelPotInst[Barra],PrevisaoGD[[#This Row],[Nº Barra]])</f>
        <v>24.086732628302475</v>
      </c>
      <c r="H367" s="136">
        <f>$G367*SUMIFS(FatorHorario[Fator],FatorHorario[Meses],TEXT($D367,"MMM"),FatorHorario[UF],'Curva Tipica'!$E$1,FatorHorario[Hora],$F367)</f>
        <v>12.681903709959251</v>
      </c>
      <c r="I367" s="45">
        <v>0.92</v>
      </c>
    </row>
    <row r="368" spans="1:9" x14ac:dyDescent="0.25">
      <c r="A368" s="32">
        <v>5713</v>
      </c>
      <c r="B368" s="32">
        <v>2</v>
      </c>
      <c r="C368" s="134" t="s">
        <v>92</v>
      </c>
      <c r="D368" s="33">
        <v>45413</v>
      </c>
      <c r="E368" s="43" t="s">
        <v>71</v>
      </c>
      <c r="F368" s="44">
        <f>SUMIFS(HoraCondCarga[Hora],HoraCondCarga[Condição de Carga],PrevisaoGD[[#This Row],[Condição de Carga]],HoraCondCarga[Mês],MONTH(PrevisaoGD[[#This Row],[Mês/Ano]]))</f>
        <v>12</v>
      </c>
      <c r="G368" s="258">
        <f>SUMIFS('Previsão Potência Instalada'!$C$4:$C$87,'Previsão Potência Instalada'!$B$4:$B$87,PrevisaoGD[[#This Row],[Mês/Ano]])*SUMIFS(RelPotInst[PU_PI],RelPotInst[Barra],PrevisaoGD[[#This Row],[Nº Barra]])</f>
        <v>24.517497235412993</v>
      </c>
      <c r="H368" s="136">
        <f>$G368*SUMIFS(FatorHorario[Fator],FatorHorario[Meses],TEXT($D368,"MMM"),FatorHorario[UF],'Curva Tipica'!$E$1,FatorHorario[Hora],$F368)</f>
        <v>11.577497259284174</v>
      </c>
      <c r="I368" s="45">
        <v>0.92</v>
      </c>
    </row>
    <row r="369" spans="1:9" x14ac:dyDescent="0.25">
      <c r="A369" s="32">
        <v>5713</v>
      </c>
      <c r="B369" s="32">
        <v>2</v>
      </c>
      <c r="C369" s="134" t="s">
        <v>92</v>
      </c>
      <c r="D369" s="33">
        <v>45444</v>
      </c>
      <c r="E369" s="43" t="s">
        <v>71</v>
      </c>
      <c r="F369" s="44">
        <f>SUMIFS(HoraCondCarga[Hora],HoraCondCarga[Condição de Carga],PrevisaoGD[[#This Row],[Condição de Carga]],HoraCondCarga[Mês],MONTH(PrevisaoGD[[#This Row],[Mês/Ano]]))</f>
        <v>12</v>
      </c>
      <c r="G369" s="258">
        <f>SUMIFS('Previsão Potência Instalada'!$C$4:$C$87,'Previsão Potência Instalada'!$B$4:$B$87,PrevisaoGD[[#This Row],[Mês/Ano]])*SUMIFS(RelPotInst[PU_PI],RelPotInst[Barra],PrevisaoGD[[#This Row],[Nº Barra]])</f>
        <v>24.939260522181975</v>
      </c>
      <c r="H369" s="136">
        <f>$G369*SUMIFS(FatorHorario[Fator],FatorHorario[Meses],TEXT($D369,"MMM"),FatorHorario[UF],'Curva Tipica'!$E$1,FatorHorario[Hora],$F369)</f>
        <v>11.137477109839907</v>
      </c>
      <c r="I369" s="45">
        <v>0.92</v>
      </c>
    </row>
    <row r="370" spans="1:9" x14ac:dyDescent="0.25">
      <c r="A370" s="32">
        <v>5713</v>
      </c>
      <c r="B370" s="32">
        <v>2</v>
      </c>
      <c r="C370" s="134" t="s">
        <v>92</v>
      </c>
      <c r="D370" s="33">
        <v>45474</v>
      </c>
      <c r="E370" s="43" t="s">
        <v>71</v>
      </c>
      <c r="F370" s="44">
        <f>SUMIFS(HoraCondCarga[Hora],HoraCondCarga[Condição de Carga],PrevisaoGD[[#This Row],[Condição de Carga]],HoraCondCarga[Mês],MONTH(PrevisaoGD[[#This Row],[Mês/Ano]]))</f>
        <v>12</v>
      </c>
      <c r="G370" s="258">
        <f>SUMIFS('Previsão Potência Instalada'!$C$4:$C$87,'Previsão Potência Instalada'!$B$4:$B$87,PrevisaoGD[[#This Row],[Mês/Ano]])*SUMIFS(RelPotInst[PU_PI],RelPotInst[Barra],PrevisaoGD[[#This Row],[Nº Barra]])</f>
        <v>25.340059869981054</v>
      </c>
      <c r="H370" s="136">
        <f>$G370*SUMIFS(FatorHorario[Fator],FatorHorario[Meses],TEXT($D370,"MMM"),FatorHorario[UF],'Curva Tipica'!$E$1,FatorHorario[Hora],$F370)</f>
        <v>11.413831753741833</v>
      </c>
      <c r="I370" s="45">
        <v>0.92</v>
      </c>
    </row>
    <row r="371" spans="1:9" x14ac:dyDescent="0.25">
      <c r="A371" s="32">
        <v>5713</v>
      </c>
      <c r="B371" s="32">
        <v>2</v>
      </c>
      <c r="C371" s="134" t="s">
        <v>92</v>
      </c>
      <c r="D371" s="33">
        <v>45505</v>
      </c>
      <c r="E371" s="43" t="s">
        <v>71</v>
      </c>
      <c r="F371" s="44">
        <f>SUMIFS(HoraCondCarga[Hora],HoraCondCarga[Condição de Carga],PrevisaoGD[[#This Row],[Condição de Carga]],HoraCondCarga[Mês],MONTH(PrevisaoGD[[#This Row],[Mês/Ano]]))</f>
        <v>11</v>
      </c>
      <c r="G371" s="258">
        <f>SUMIFS('Previsão Potência Instalada'!$C$4:$C$87,'Previsão Potência Instalada'!$B$4:$B$87,PrevisaoGD[[#This Row],[Mês/Ano]])*SUMIFS(RelPotInst[PU_PI],RelPotInst[Barra],PrevisaoGD[[#This Row],[Nº Barra]])</f>
        <v>25.730617156047451</v>
      </c>
      <c r="H371" s="136">
        <f>$G371*SUMIFS(FatorHorario[Fator],FatorHorario[Meses],TEXT($D371,"MMM"),FatorHorario[UF],'Curva Tipica'!$E$1,FatorHorario[Hora],$F371)</f>
        <v>12.320920250352254</v>
      </c>
      <c r="I371" s="45">
        <v>0.92</v>
      </c>
    </row>
    <row r="372" spans="1:9" x14ac:dyDescent="0.25">
      <c r="A372" s="32">
        <v>5713</v>
      </c>
      <c r="B372" s="32">
        <v>2</v>
      </c>
      <c r="C372" s="134" t="s">
        <v>92</v>
      </c>
      <c r="D372" s="33">
        <v>45536</v>
      </c>
      <c r="E372" s="43" t="s">
        <v>71</v>
      </c>
      <c r="F372" s="44">
        <f>SUMIFS(HoraCondCarga[Hora],HoraCondCarga[Condição de Carga],PrevisaoGD[[#This Row],[Condição de Carga]],HoraCondCarga[Mês],MONTH(PrevisaoGD[[#This Row],[Mês/Ano]]))</f>
        <v>12</v>
      </c>
      <c r="G372" s="258">
        <f>SUMIFS('Previsão Potência Instalada'!$C$4:$C$87,'Previsão Potência Instalada'!$B$4:$B$87,PrevisaoGD[[#This Row],[Mês/Ano]])*SUMIFS(RelPotInst[PU_PI],RelPotInst[Barra],PrevisaoGD[[#This Row],[Nº Barra]])</f>
        <v>26.119392768938006</v>
      </c>
      <c r="H372" s="136">
        <f>$G372*SUMIFS(FatorHorario[Fator],FatorHorario[Meses],TEXT($D372,"MMM"),FatorHorario[UF],'Curva Tipica'!$E$1,FatorHorario[Hora],$F372)</f>
        <v>14.39541947507122</v>
      </c>
      <c r="I372" s="45">
        <v>0.92</v>
      </c>
    </row>
    <row r="373" spans="1:9" x14ac:dyDescent="0.25">
      <c r="A373" s="32">
        <v>5713</v>
      </c>
      <c r="B373" s="32">
        <v>2</v>
      </c>
      <c r="C373" s="134" t="s">
        <v>92</v>
      </c>
      <c r="D373" s="33">
        <v>45566</v>
      </c>
      <c r="E373" s="43" t="s">
        <v>71</v>
      </c>
      <c r="F373" s="44">
        <f>SUMIFS(HoraCondCarga[Hora],HoraCondCarga[Condição de Carga],PrevisaoGD[[#This Row],[Condição de Carga]],HoraCondCarga[Mês],MONTH(PrevisaoGD[[#This Row],[Mês/Ano]]))</f>
        <v>11</v>
      </c>
      <c r="G373" s="258">
        <f>SUMIFS('Previsão Potência Instalada'!$C$4:$C$87,'Previsão Potência Instalada'!$B$4:$B$87,PrevisaoGD[[#This Row],[Mês/Ano]])*SUMIFS(RelPotInst[PU_PI],RelPotInst[Barra],PrevisaoGD[[#This Row],[Nº Barra]])</f>
        <v>26.489055273057129</v>
      </c>
      <c r="H373" s="136">
        <f>$G373*SUMIFS(FatorHorario[Fator],FatorHorario[Meses],TEXT($D373,"MMM"),FatorHorario[UF],'Curva Tipica'!$E$1,FatorHorario[Hora],$F373)</f>
        <v>14.590888118905283</v>
      </c>
      <c r="I373" s="45">
        <v>0.92</v>
      </c>
    </row>
    <row r="374" spans="1:9" x14ac:dyDescent="0.25">
      <c r="A374" s="32">
        <v>5713</v>
      </c>
      <c r="B374" s="32">
        <v>2</v>
      </c>
      <c r="C374" s="134" t="s">
        <v>92</v>
      </c>
      <c r="D374" s="33">
        <v>45597</v>
      </c>
      <c r="E374" s="43" t="s">
        <v>71</v>
      </c>
      <c r="F374" s="44">
        <f>SUMIFS(HoraCondCarga[Hora],HoraCondCarga[Condição de Carga],PrevisaoGD[[#This Row],[Condição de Carga]],HoraCondCarga[Mês],MONTH(PrevisaoGD[[#This Row],[Mês/Ano]]))</f>
        <v>12</v>
      </c>
      <c r="G374" s="258">
        <f>SUMIFS('Previsão Potência Instalada'!$C$4:$C$87,'Previsão Potência Instalada'!$B$4:$B$87,PrevisaoGD[[#This Row],[Mês/Ano]])*SUMIFS(RelPotInst[PU_PI],RelPotInst[Barra],PrevisaoGD[[#This Row],[Nº Barra]])</f>
        <v>26.8587867725183</v>
      </c>
      <c r="H374" s="136">
        <f>$G374*SUMIFS(FatorHorario[Fator],FatorHorario[Meses],TEXT($D374,"MMM"),FatorHorario[UF],'Curva Tipica'!$E$1,FatorHorario[Hora],$F374)</f>
        <v>16.196016033340804</v>
      </c>
      <c r="I374" s="45">
        <v>0.92</v>
      </c>
    </row>
    <row r="375" spans="1:9" x14ac:dyDescent="0.25">
      <c r="A375" s="32">
        <v>5713</v>
      </c>
      <c r="B375" s="32">
        <v>2</v>
      </c>
      <c r="C375" s="134" t="s">
        <v>92</v>
      </c>
      <c r="D375" s="33">
        <v>45627</v>
      </c>
      <c r="E375" s="43" t="s">
        <v>71</v>
      </c>
      <c r="F375" s="44">
        <f>SUMIFS(HoraCondCarga[Hora],HoraCondCarga[Condição de Carga],PrevisaoGD[[#This Row],[Condição de Carga]],HoraCondCarga[Mês],MONTH(PrevisaoGD[[#This Row],[Mês/Ano]]))</f>
        <v>12</v>
      </c>
      <c r="G375" s="258">
        <f>SUMIFS('Previsão Potência Instalada'!$C$4:$C$87,'Previsão Potência Instalada'!$B$4:$B$87,PrevisaoGD[[#This Row],[Mês/Ano]])*SUMIFS(RelPotInst[PU_PI],RelPotInst[Barra],PrevisaoGD[[#This Row],[Nº Barra]])</f>
        <v>27.246082754373813</v>
      </c>
      <c r="H375" s="136">
        <f>$G375*SUMIFS(FatorHorario[Fator],FatorHorario[Meses],TEXT($D375,"MMM"),FatorHorario[UF],'Curva Tipica'!$E$1,FatorHorario[Hora],$F375)</f>
        <v>16.30009425797035</v>
      </c>
      <c r="I375" s="45">
        <v>0.92</v>
      </c>
    </row>
    <row r="376" spans="1:9" x14ac:dyDescent="0.25">
      <c r="A376" s="32">
        <v>5713</v>
      </c>
      <c r="B376" s="32">
        <v>2</v>
      </c>
      <c r="C376" s="134" t="s">
        <v>92</v>
      </c>
      <c r="D376" s="33">
        <v>45658</v>
      </c>
      <c r="E376" s="43" t="s">
        <v>71</v>
      </c>
      <c r="F376" s="44">
        <f>SUMIFS(HoraCondCarga[Hora],HoraCondCarga[Condição de Carga],PrevisaoGD[[#This Row],[Condição de Carga]],HoraCondCarga[Mês],MONTH(PrevisaoGD[[#This Row],[Mês/Ano]]))</f>
        <v>11</v>
      </c>
      <c r="G376" s="258">
        <f>SUMIFS('Previsão Potência Instalada'!$C$4:$C$87,'Previsão Potência Instalada'!$B$4:$B$87,PrevisaoGD[[#This Row],[Mês/Ano]])*SUMIFS(RelPotInst[PU_PI],RelPotInst[Barra],PrevisaoGD[[#This Row],[Nº Barra]])</f>
        <v>27.704265981635984</v>
      </c>
      <c r="H376" s="136">
        <f>$G376*SUMIFS(FatorHorario[Fator],FatorHorario[Meses],TEXT($D376,"MMM"),FatorHorario[UF],'Curva Tipica'!$E$1,FatorHorario[Hora],$F376)</f>
        <v>15.880832172786683</v>
      </c>
      <c r="I376" s="45">
        <v>0.92</v>
      </c>
    </row>
    <row r="377" spans="1:9" x14ac:dyDescent="0.25">
      <c r="A377" s="32">
        <v>5713</v>
      </c>
      <c r="B377" s="32">
        <v>2</v>
      </c>
      <c r="C377" s="134" t="s">
        <v>92</v>
      </c>
      <c r="D377" s="33">
        <v>45689</v>
      </c>
      <c r="E377" s="43" t="s">
        <v>71</v>
      </c>
      <c r="F377" s="44">
        <f>SUMIFS(HoraCondCarga[Hora],HoraCondCarga[Condição de Carga],PrevisaoGD[[#This Row],[Condição de Carga]],HoraCondCarga[Mês],MONTH(PrevisaoGD[[#This Row],[Mês/Ano]]))</f>
        <v>12</v>
      </c>
      <c r="G377" s="258">
        <f>SUMIFS('Previsão Potência Instalada'!$C$4:$C$87,'Previsão Potência Instalada'!$B$4:$B$87,PrevisaoGD[[#This Row],[Mês/Ano]])*SUMIFS(RelPotInst[PU_PI],RelPotInst[Barra],PrevisaoGD[[#This Row],[Nº Barra]])</f>
        <v>28.152464640060558</v>
      </c>
      <c r="H377" s="136">
        <f>$G377*SUMIFS(FatorHorario[Fator],FatorHorario[Meses],TEXT($D377,"MMM"),FatorHorario[UF],'Curva Tipica'!$E$1,FatorHorario[Hora],$F377)</f>
        <v>16.774641024315162</v>
      </c>
      <c r="I377" s="45">
        <v>0.92</v>
      </c>
    </row>
    <row r="378" spans="1:9" x14ac:dyDescent="0.25">
      <c r="A378" s="32">
        <v>5713</v>
      </c>
      <c r="B378" s="32">
        <v>2</v>
      </c>
      <c r="C378" s="134" t="s">
        <v>92</v>
      </c>
      <c r="D378" s="33">
        <v>45717</v>
      </c>
      <c r="E378" s="43" t="s">
        <v>71</v>
      </c>
      <c r="F378" s="44">
        <f>SUMIFS(HoraCondCarga[Hora],HoraCondCarga[Condição de Carga],PrevisaoGD[[#This Row],[Condição de Carga]],HoraCondCarga[Mês],MONTH(PrevisaoGD[[#This Row],[Mês/Ano]]))</f>
        <v>11</v>
      </c>
      <c r="G378" s="258">
        <f>SUMIFS('Previsão Potência Instalada'!$C$4:$C$87,'Previsão Potência Instalada'!$B$4:$B$87,PrevisaoGD[[#This Row],[Mês/Ano]])*SUMIFS(RelPotInst[PU_PI],RelPotInst[Barra],PrevisaoGD[[#This Row],[Nº Barra]])</f>
        <v>28.604693610970802</v>
      </c>
      <c r="H378" s="136">
        <f>$G378*SUMIFS(FatorHorario[Fator],FatorHorario[Meses],TEXT($D378,"MMM"),FatorHorario[UF],'Curva Tipica'!$E$1,FatorHorario[Hora],$F378)</f>
        <v>16.811216860101855</v>
      </c>
      <c r="I378" s="45">
        <v>0.92</v>
      </c>
    </row>
    <row r="379" spans="1:9" x14ac:dyDescent="0.25">
      <c r="A379" s="32">
        <v>5713</v>
      </c>
      <c r="B379" s="32">
        <v>2</v>
      </c>
      <c r="C379" s="134" t="s">
        <v>92</v>
      </c>
      <c r="D379" s="33">
        <v>45748</v>
      </c>
      <c r="E379" s="43" t="s">
        <v>71</v>
      </c>
      <c r="F379" s="44">
        <f>SUMIFS(HoraCondCarga[Hora],HoraCondCarga[Condição de Carga],PrevisaoGD[[#This Row],[Condição de Carga]],HoraCondCarga[Mês],MONTH(PrevisaoGD[[#This Row],[Mês/Ano]]))</f>
        <v>11</v>
      </c>
      <c r="G379" s="258">
        <f>SUMIFS('Previsão Potência Instalada'!$C$4:$C$87,'Previsão Potência Instalada'!$B$4:$B$87,PrevisaoGD[[#This Row],[Mês/Ano]])*SUMIFS(RelPotInst[PU_PI],RelPotInst[Barra],PrevisaoGD[[#This Row],[Nº Barra]])</f>
        <v>29.060398765344345</v>
      </c>
      <c r="H379" s="136">
        <f>$G379*SUMIFS(FatorHorario[Fator],FatorHorario[Meses],TEXT($D379,"MMM"),FatorHorario[UF],'Curva Tipica'!$E$1,FatorHorario[Hora],$F379)</f>
        <v>15.300588278298534</v>
      </c>
      <c r="I379" s="45">
        <v>0.92</v>
      </c>
    </row>
    <row r="380" spans="1:9" x14ac:dyDescent="0.25">
      <c r="A380" s="32">
        <v>5713</v>
      </c>
      <c r="B380" s="32">
        <v>2</v>
      </c>
      <c r="C380" s="134" t="s">
        <v>92</v>
      </c>
      <c r="D380" s="33">
        <v>45778</v>
      </c>
      <c r="E380" s="43" t="s">
        <v>71</v>
      </c>
      <c r="F380" s="44">
        <f>SUMIFS(HoraCondCarga[Hora],HoraCondCarga[Condição de Carga],PrevisaoGD[[#This Row],[Condição de Carga]],HoraCondCarga[Mês],MONTH(PrevisaoGD[[#This Row],[Mês/Ano]]))</f>
        <v>12</v>
      </c>
      <c r="G380" s="258">
        <f>SUMIFS('Previsão Potência Instalada'!$C$4:$C$87,'Previsão Potência Instalada'!$B$4:$B$87,PrevisaoGD[[#This Row],[Mês/Ano]])*SUMIFS(RelPotInst[PU_PI],RelPotInst[Barra],PrevisaoGD[[#This Row],[Nº Barra]])</f>
        <v>29.553701793613872</v>
      </c>
      <c r="H380" s="136">
        <f>$G380*SUMIFS(FatorHorario[Fator],FatorHorario[Meses],TEXT($D380,"MMM"),FatorHorario[UF],'Curva Tipica'!$E$1,FatorHorario[Hora],$F380)</f>
        <v>13.955661878205683</v>
      </c>
      <c r="I380" s="45">
        <v>0.92</v>
      </c>
    </row>
    <row r="381" spans="1:9" x14ac:dyDescent="0.25">
      <c r="A381" s="32">
        <v>5713</v>
      </c>
      <c r="B381" s="32">
        <v>2</v>
      </c>
      <c r="C381" s="134" t="s">
        <v>92</v>
      </c>
      <c r="D381" s="33">
        <v>45809</v>
      </c>
      <c r="E381" s="43" t="s">
        <v>71</v>
      </c>
      <c r="F381" s="44">
        <f>SUMIFS(HoraCondCarga[Hora],HoraCondCarga[Condição de Carga],PrevisaoGD[[#This Row],[Condição de Carga]],HoraCondCarga[Mês],MONTH(PrevisaoGD[[#This Row],[Mês/Ano]]))</f>
        <v>12</v>
      </c>
      <c r="G381" s="258">
        <f>SUMIFS('Previsão Potência Instalada'!$C$4:$C$87,'Previsão Potência Instalada'!$B$4:$B$87,PrevisaoGD[[#This Row],[Mês/Ano]])*SUMIFS(RelPotInst[PU_PI],RelPotInst[Barra],PrevisaoGD[[#This Row],[Nº Barra]])</f>
        <v>30.036696689530825</v>
      </c>
      <c r="H381" s="136">
        <f>$G381*SUMIFS(FatorHorario[Fator],FatorHorario[Meses],TEXT($D381,"MMM"),FatorHorario[UF],'Curva Tipica'!$E$1,FatorHorario[Hora],$F381)</f>
        <v>13.41391103145607</v>
      </c>
      <c r="I381" s="45">
        <v>0.92</v>
      </c>
    </row>
    <row r="382" spans="1:9" x14ac:dyDescent="0.25">
      <c r="A382" s="32">
        <v>5713</v>
      </c>
      <c r="B382" s="32">
        <v>2</v>
      </c>
      <c r="C382" s="134" t="s">
        <v>92</v>
      </c>
      <c r="D382" s="33">
        <v>45839</v>
      </c>
      <c r="E382" s="43" t="s">
        <v>71</v>
      </c>
      <c r="F382" s="44">
        <f>SUMIFS(HoraCondCarga[Hora],HoraCondCarga[Condição de Carga],PrevisaoGD[[#This Row],[Condição de Carga]],HoraCondCarga[Mês],MONTH(PrevisaoGD[[#This Row],[Mês/Ano]]))</f>
        <v>12</v>
      </c>
      <c r="G382" s="258">
        <f>SUMIFS('Previsão Potência Instalada'!$C$4:$C$87,'Previsão Potência Instalada'!$B$4:$B$87,PrevisaoGD[[#This Row],[Mês/Ano]])*SUMIFS(RelPotInst[PU_PI],RelPotInst[Barra],PrevisaoGD[[#This Row],[Nº Barra]])</f>
        <v>30.495684101063947</v>
      </c>
      <c r="H382" s="136">
        <f>$G382*SUMIFS(FatorHorario[Fator],FatorHorario[Meses],TEXT($D382,"MMM"),FatorHorario[UF],'Curva Tipica'!$E$1,FatorHorario[Hora],$F382)</f>
        <v>13.736060977391206</v>
      </c>
      <c r="I382" s="45">
        <v>0.92</v>
      </c>
    </row>
    <row r="383" spans="1:9" x14ac:dyDescent="0.25">
      <c r="A383" s="32">
        <v>5713</v>
      </c>
      <c r="B383" s="32">
        <v>2</v>
      </c>
      <c r="C383" s="134" t="s">
        <v>92</v>
      </c>
      <c r="D383" s="33">
        <v>45870</v>
      </c>
      <c r="E383" s="43" t="s">
        <v>71</v>
      </c>
      <c r="F383" s="44">
        <f>SUMIFS(HoraCondCarga[Hora],HoraCondCarga[Condição de Carga],PrevisaoGD[[#This Row],[Condição de Carga]],HoraCondCarga[Mês],MONTH(PrevisaoGD[[#This Row],[Mês/Ano]]))</f>
        <v>11</v>
      </c>
      <c r="G383" s="258">
        <f>SUMIFS('Previsão Potência Instalada'!$C$4:$C$87,'Previsão Potência Instalada'!$B$4:$B$87,PrevisaoGD[[#This Row],[Mês/Ano]])*SUMIFS(RelPotInst[PU_PI],RelPotInst[Barra],PrevisaoGD[[#This Row],[Nº Barra]])</f>
        <v>30.942942507973527</v>
      </c>
      <c r="H383" s="136">
        <f>$G383*SUMIFS(FatorHorario[Fator],FatorHorario[Meses],TEXT($D383,"MMM"),FatorHorario[UF],'Curva Tipica'!$E$1,FatorHorario[Hora],$F383)</f>
        <v>14.816804612180579</v>
      </c>
      <c r="I383" s="45">
        <v>0.92</v>
      </c>
    </row>
    <row r="384" spans="1:9" x14ac:dyDescent="0.25">
      <c r="A384" s="32">
        <v>5713</v>
      </c>
      <c r="B384" s="32">
        <v>2</v>
      </c>
      <c r="C384" s="134" t="s">
        <v>92</v>
      </c>
      <c r="D384" s="33">
        <v>45901</v>
      </c>
      <c r="E384" s="43" t="s">
        <v>71</v>
      </c>
      <c r="F384" s="44">
        <f>SUMIFS(HoraCondCarga[Hora],HoraCondCarga[Condição de Carga],PrevisaoGD[[#This Row],[Condição de Carga]],HoraCondCarga[Mês],MONTH(PrevisaoGD[[#This Row],[Mês/Ano]]))</f>
        <v>12</v>
      </c>
      <c r="G384" s="258">
        <f>SUMIFS('Previsão Potência Instalada'!$C$4:$C$87,'Previsão Potência Instalada'!$B$4:$B$87,PrevisaoGD[[#This Row],[Mês/Ano]])*SUMIFS(RelPotInst[PU_PI],RelPotInst[Barra],PrevisaoGD[[#This Row],[Nº Barra]])</f>
        <v>31.388160578331497</v>
      </c>
      <c r="H384" s="136">
        <f>$G384*SUMIFS(FatorHorario[Fator],FatorHorario[Meses],TEXT($D384,"MMM"),FatorHorario[UF],'Curva Tipica'!$E$1,FatorHorario[Hora],$F384)</f>
        <v>17.299243595483773</v>
      </c>
      <c r="I384" s="45">
        <v>0.92</v>
      </c>
    </row>
    <row r="385" spans="1:9" x14ac:dyDescent="0.25">
      <c r="A385" s="32">
        <v>5713</v>
      </c>
      <c r="B385" s="32">
        <v>2</v>
      </c>
      <c r="C385" s="134" t="s">
        <v>92</v>
      </c>
      <c r="D385" s="33">
        <v>45931</v>
      </c>
      <c r="E385" s="43" t="s">
        <v>71</v>
      </c>
      <c r="F385" s="44">
        <f>SUMIFS(HoraCondCarga[Hora],HoraCondCarga[Condição de Carga],PrevisaoGD[[#This Row],[Condição de Carga]],HoraCondCarga[Mês],MONTH(PrevisaoGD[[#This Row],[Mês/Ano]]))</f>
        <v>11</v>
      </c>
      <c r="G385" s="258">
        <f>SUMIFS('Previsão Potência Instalada'!$C$4:$C$87,'Previsão Potência Instalada'!$B$4:$B$87,PrevisaoGD[[#This Row],[Mês/Ano]])*SUMIFS(RelPotInst[PU_PI],RelPotInst[Barra],PrevisaoGD[[#This Row],[Nº Barra]])</f>
        <v>31.811490698098918</v>
      </c>
      <c r="H385" s="136">
        <f>$G385*SUMIFS(FatorHorario[Fator],FatorHorario[Meses],TEXT($D385,"MMM"),FatorHorario[UF],'Curva Tipica'!$E$1,FatorHorario[Hora],$F385)</f>
        <v>17.522629511957998</v>
      </c>
      <c r="I385" s="45">
        <v>0.92</v>
      </c>
    </row>
    <row r="386" spans="1:9" x14ac:dyDescent="0.25">
      <c r="A386" s="32">
        <v>5713</v>
      </c>
      <c r="B386" s="32">
        <v>2</v>
      </c>
      <c r="C386" s="134" t="s">
        <v>92</v>
      </c>
      <c r="D386" s="33">
        <v>45962</v>
      </c>
      <c r="E386" s="43" t="s">
        <v>71</v>
      </c>
      <c r="F386" s="44">
        <f>SUMIFS(HoraCondCarga[Hora],HoraCondCarga[Condição de Carga],PrevisaoGD[[#This Row],[Condição de Carga]],HoraCondCarga[Mês],MONTH(PrevisaoGD[[#This Row],[Mês/Ano]]))</f>
        <v>12</v>
      </c>
      <c r="G386" s="258">
        <f>SUMIFS('Previsão Potência Instalada'!$C$4:$C$87,'Previsão Potência Instalada'!$B$4:$B$87,PrevisaoGD[[#This Row],[Mês/Ano]])*SUMIFS(RelPotInst[PU_PI],RelPotInst[Barra],PrevisaoGD[[#This Row],[Nº Barra]])</f>
        <v>32.234899829954628</v>
      </c>
      <c r="H386" s="136">
        <f>$G386*SUMIFS(FatorHorario[Fator],FatorHorario[Meses],TEXT($D386,"MMM"),FatorHorario[UF],'Curva Tipica'!$E$1,FatorHorario[Hora],$F386)</f>
        <v>19.437845756058682</v>
      </c>
      <c r="I386" s="45">
        <v>0.92</v>
      </c>
    </row>
    <row r="387" spans="1:9" x14ac:dyDescent="0.25">
      <c r="A387" s="32">
        <v>5713</v>
      </c>
      <c r="B387" s="32">
        <v>2</v>
      </c>
      <c r="C387" s="134" t="s">
        <v>92</v>
      </c>
      <c r="D387" s="33">
        <v>45992</v>
      </c>
      <c r="E387" s="43" t="s">
        <v>71</v>
      </c>
      <c r="F387" s="44">
        <f>SUMIFS(HoraCondCarga[Hora],HoraCondCarga[Condição de Carga],PrevisaoGD[[#This Row],[Condição de Carga]],HoraCondCarga[Mês],MONTH(PrevisaoGD[[#This Row],[Mês/Ano]]))</f>
        <v>12</v>
      </c>
      <c r="G387" s="258">
        <f>SUMIFS('Previsão Potência Instalada'!$C$4:$C$87,'Previsão Potência Instalada'!$B$4:$B$87,PrevisaoGD[[#This Row],[Mês/Ano]])*SUMIFS(RelPotInst[PU_PI],RelPotInst[Barra],PrevisaoGD[[#This Row],[Nº Barra]])</f>
        <v>32.678423456390654</v>
      </c>
      <c r="H387" s="136">
        <f>$G387*SUMIFS(FatorHorario[Fator],FatorHorario[Meses],TEXT($D387,"MMM"),FatorHorario[UF],'Curva Tipica'!$E$1,FatorHorario[Hora],$F387)</f>
        <v>19.55001705540694</v>
      </c>
      <c r="I387" s="45">
        <v>0.92</v>
      </c>
    </row>
    <row r="388" spans="1:9" x14ac:dyDescent="0.25">
      <c r="A388" s="32">
        <v>5713</v>
      </c>
      <c r="B388" s="32">
        <v>2</v>
      </c>
      <c r="C388" s="134" t="s">
        <v>92</v>
      </c>
      <c r="D388" s="33">
        <v>46023</v>
      </c>
      <c r="E388" s="43" t="s">
        <v>71</v>
      </c>
      <c r="F388" s="44">
        <f>SUMIFS(HoraCondCarga[Hora],HoraCondCarga[Condição de Carga],PrevisaoGD[[#This Row],[Condição de Carga]],HoraCondCarga[Mês],MONTH(PrevisaoGD[[#This Row],[Mês/Ano]]))</f>
        <v>11</v>
      </c>
      <c r="G388" s="258">
        <f>SUMIFS('Previsão Potência Instalada'!$C$4:$C$87,'Previsão Potência Instalada'!$B$4:$B$87,PrevisaoGD[[#This Row],[Mês/Ano]])*SUMIFS(RelPotInst[PU_PI],RelPotInst[Barra],PrevisaoGD[[#This Row],[Nº Barra]])</f>
        <v>32.817784065743254</v>
      </c>
      <c r="H388" s="136">
        <f>$G388*SUMIFS(FatorHorario[Fator],FatorHorario[Meses],TEXT($D388,"MMM"),FatorHorario[UF],'Curva Tipica'!$E$1,FatorHorario[Hora],$F388)</f>
        <v>18.812038599986234</v>
      </c>
      <c r="I388" s="45">
        <v>0.92</v>
      </c>
    </row>
    <row r="389" spans="1:9" x14ac:dyDescent="0.25">
      <c r="A389" s="32">
        <v>5713</v>
      </c>
      <c r="B389" s="32">
        <v>2</v>
      </c>
      <c r="C389" s="134" t="s">
        <v>92</v>
      </c>
      <c r="D389" s="33">
        <v>46054</v>
      </c>
      <c r="E389" s="43" t="s">
        <v>71</v>
      </c>
      <c r="F389" s="44">
        <f>SUMIFS(HoraCondCarga[Hora],HoraCondCarga[Condição de Carga],PrevisaoGD[[#This Row],[Condição de Carga]],HoraCondCarga[Mês],MONTH(PrevisaoGD[[#This Row],[Mês/Ano]]))</f>
        <v>12</v>
      </c>
      <c r="G389" s="258">
        <f>SUMIFS('Previsão Potência Instalada'!$C$4:$C$87,'Previsão Potência Instalada'!$B$4:$B$87,PrevisaoGD[[#This Row],[Mês/Ano]])*SUMIFS(RelPotInst[PU_PI],RelPotInst[Barra],PrevisaoGD[[#This Row],[Nº Barra]])</f>
        <v>32.954107777377793</v>
      </c>
      <c r="H389" s="136">
        <f>$G389*SUMIFS(FatorHorario[Fator],FatorHorario[Meses],TEXT($D389,"MMM"),FatorHorario[UF],'Curva Tipica'!$E$1,FatorHorario[Hora],$F389)</f>
        <v>19.635699229526352</v>
      </c>
      <c r="I389" s="45">
        <v>0.92</v>
      </c>
    </row>
    <row r="390" spans="1:9" x14ac:dyDescent="0.25">
      <c r="A390" s="32">
        <v>5713</v>
      </c>
      <c r="B390" s="32">
        <v>2</v>
      </c>
      <c r="C390" s="134" t="s">
        <v>92</v>
      </c>
      <c r="D390" s="33">
        <v>46082</v>
      </c>
      <c r="E390" s="43" t="s">
        <v>71</v>
      </c>
      <c r="F390" s="44">
        <f>SUMIFS(HoraCondCarga[Hora],HoraCondCarga[Condição de Carga],PrevisaoGD[[#This Row],[Condição de Carga]],HoraCondCarga[Mês],MONTH(PrevisaoGD[[#This Row],[Mês/Ano]]))</f>
        <v>11</v>
      </c>
      <c r="G390" s="258">
        <f>SUMIFS('Previsão Potência Instalada'!$C$4:$C$87,'Previsão Potência Instalada'!$B$4:$B$87,PrevisaoGD[[#This Row],[Mês/Ano]])*SUMIFS(RelPotInst[PU_PI],RelPotInst[Barra],PrevisaoGD[[#This Row],[Nº Barra]])</f>
        <v>33.091657345330205</v>
      </c>
      <c r="H390" s="136">
        <f>$G390*SUMIFS(FatorHorario[Fator],FatorHorario[Meses],TEXT($D390,"MMM"),FatorHorario[UF],'Curva Tipica'!$E$1,FatorHorario[Hora],$F390)</f>
        <v>19.448242846382588</v>
      </c>
      <c r="I390" s="45">
        <v>0.92</v>
      </c>
    </row>
    <row r="391" spans="1:9" x14ac:dyDescent="0.25">
      <c r="A391" s="32">
        <v>5713</v>
      </c>
      <c r="B391" s="32">
        <v>2</v>
      </c>
      <c r="C391" s="134" t="s">
        <v>92</v>
      </c>
      <c r="D391" s="33">
        <v>46113</v>
      </c>
      <c r="E391" s="43" t="s">
        <v>71</v>
      </c>
      <c r="F391" s="44">
        <f>SUMIFS(HoraCondCarga[Hora],HoraCondCarga[Condição de Carga],PrevisaoGD[[#This Row],[Condição de Carga]],HoraCondCarga[Mês],MONTH(PrevisaoGD[[#This Row],[Mês/Ano]]))</f>
        <v>11</v>
      </c>
      <c r="G391" s="258">
        <f>SUMIFS('Previsão Potência Instalada'!$C$4:$C$87,'Previsão Potência Instalada'!$B$4:$B$87,PrevisaoGD[[#This Row],[Mês/Ano]])*SUMIFS(RelPotInst[PU_PI],RelPotInst[Barra],PrevisaoGD[[#This Row],[Nº Barra]])</f>
        <v>33.230264226202081</v>
      </c>
      <c r="H391" s="136">
        <f>$G391*SUMIFS(FatorHorario[Fator],FatorHorario[Meses],TEXT($D391,"MMM"),FatorHorario[UF],'Curva Tipica'!$E$1,FatorHorario[Hora],$F391)</f>
        <v>17.496063815563613</v>
      </c>
      <c r="I391" s="45">
        <v>0.92</v>
      </c>
    </row>
    <row r="392" spans="1:9" x14ac:dyDescent="0.25">
      <c r="A392" s="32">
        <v>5713</v>
      </c>
      <c r="B392" s="32">
        <v>2</v>
      </c>
      <c r="C392" s="134" t="s">
        <v>92</v>
      </c>
      <c r="D392" s="33">
        <v>46143</v>
      </c>
      <c r="E392" s="43" t="s">
        <v>71</v>
      </c>
      <c r="F392" s="44">
        <f>SUMIFS(HoraCondCarga[Hora],HoraCondCarga[Condição de Carga],PrevisaoGD[[#This Row],[Condição de Carga]],HoraCondCarga[Mês],MONTH(PrevisaoGD[[#This Row],[Mês/Ano]]))</f>
        <v>12</v>
      </c>
      <c r="G392" s="258">
        <f>SUMIFS('Previsão Potência Instalada'!$C$4:$C$87,'Previsão Potência Instalada'!$B$4:$B$87,PrevisaoGD[[#This Row],[Mês/Ano]])*SUMIFS(RelPotInst[PU_PI],RelPotInst[Barra],PrevisaoGD[[#This Row],[Nº Barra]])</f>
        <v>33.380306843488434</v>
      </c>
      <c r="H392" s="136">
        <f>$G392*SUMIFS(FatorHorario[Fator],FatorHorario[Meses],TEXT($D392,"MMM"),FatorHorario[UF],'Curva Tipica'!$E$1,FatorHorario[Hora],$F392)</f>
        <v>15.762637078484092</v>
      </c>
      <c r="I392" s="45">
        <v>0.92</v>
      </c>
    </row>
    <row r="393" spans="1:9" x14ac:dyDescent="0.25">
      <c r="A393" s="32">
        <v>5713</v>
      </c>
      <c r="B393" s="32">
        <v>2</v>
      </c>
      <c r="C393" s="134" t="s">
        <v>92</v>
      </c>
      <c r="D393" s="33">
        <v>46174</v>
      </c>
      <c r="E393" s="43" t="s">
        <v>71</v>
      </c>
      <c r="F393" s="44">
        <f>SUMIFS(HoraCondCarga[Hora],HoraCondCarga[Condição de Carga],PrevisaoGD[[#This Row],[Condição de Carga]],HoraCondCarga[Mês],MONTH(PrevisaoGD[[#This Row],[Mês/Ano]]))</f>
        <v>12</v>
      </c>
      <c r="G393" s="258">
        <f>SUMIFS('Previsão Potência Instalada'!$C$4:$C$87,'Previsão Potência Instalada'!$B$4:$B$87,PrevisaoGD[[#This Row],[Mês/Ano]])*SUMIFS(RelPotInst[PU_PI],RelPotInst[Barra],PrevisaoGD[[#This Row],[Nº Barra]])</f>
        <v>33.52721414826123</v>
      </c>
      <c r="H393" s="136">
        <f>$G393*SUMIFS(FatorHorario[Fator],FatorHorario[Meses],TEXT($D393,"MMM"),FatorHorario[UF],'Curva Tipica'!$E$1,FatorHorario[Hora],$F393)</f>
        <v>14.972720614584206</v>
      </c>
      <c r="I393" s="45">
        <v>0.92</v>
      </c>
    </row>
    <row r="394" spans="1:9" x14ac:dyDescent="0.25">
      <c r="A394" s="32">
        <v>5713</v>
      </c>
      <c r="B394" s="32">
        <v>2</v>
      </c>
      <c r="C394" s="134" t="s">
        <v>92</v>
      </c>
      <c r="D394" s="33">
        <v>46204</v>
      </c>
      <c r="E394" s="43" t="s">
        <v>71</v>
      </c>
      <c r="F394" s="44">
        <f>SUMIFS(HoraCondCarga[Hora],HoraCondCarga[Condição de Carga],PrevisaoGD[[#This Row],[Condição de Carga]],HoraCondCarga[Mês],MONTH(PrevisaoGD[[#This Row],[Mês/Ano]]))</f>
        <v>12</v>
      </c>
      <c r="G394" s="258">
        <f>SUMIFS('Previsão Potência Instalada'!$C$4:$C$87,'Previsão Potência Instalada'!$B$4:$B$87,PrevisaoGD[[#This Row],[Mês/Ano]])*SUMIFS(RelPotInst[PU_PI],RelPotInst[Barra],PrevisaoGD[[#This Row],[Nº Barra]])</f>
        <v>33.666819357597774</v>
      </c>
      <c r="H394" s="136">
        <f>$G394*SUMIFS(FatorHorario[Fator],FatorHorario[Meses],TEXT($D394,"MMM"),FatorHorario[UF],'Curva Tipica'!$E$1,FatorHorario[Hora],$F394)</f>
        <v>15.164423991217943</v>
      </c>
      <c r="I394" s="45">
        <v>0.92</v>
      </c>
    </row>
    <row r="395" spans="1:9" x14ac:dyDescent="0.25">
      <c r="A395" s="32">
        <v>5713</v>
      </c>
      <c r="B395" s="32">
        <v>2</v>
      </c>
      <c r="C395" s="134" t="s">
        <v>92</v>
      </c>
      <c r="D395" s="33">
        <v>46235</v>
      </c>
      <c r="E395" s="43" t="s">
        <v>71</v>
      </c>
      <c r="F395" s="44">
        <f>SUMIFS(HoraCondCarga[Hora],HoraCondCarga[Condição de Carga],PrevisaoGD[[#This Row],[Condição de Carga]],HoraCondCarga[Mês],MONTH(PrevisaoGD[[#This Row],[Mês/Ano]]))</f>
        <v>11</v>
      </c>
      <c r="G395" s="258">
        <f>SUMIFS('Previsão Potência Instalada'!$C$4:$C$87,'Previsão Potência Instalada'!$B$4:$B$87,PrevisaoGD[[#This Row],[Mês/Ano]])*SUMIFS(RelPotInst[PU_PI],RelPotInst[Barra],PrevisaoGD[[#This Row],[Nº Barra]])</f>
        <v>33.802857083154521</v>
      </c>
      <c r="H395" s="136">
        <f>$G395*SUMIFS(FatorHorario[Fator],FatorHorario[Meses],TEXT($D395,"MMM"),FatorHorario[UF],'Curva Tipica'!$E$1,FatorHorario[Hora],$F395)</f>
        <v>16.186254057948862</v>
      </c>
      <c r="I395" s="45">
        <v>0.92</v>
      </c>
    </row>
    <row r="396" spans="1:9" x14ac:dyDescent="0.25">
      <c r="A396" s="32">
        <v>5713</v>
      </c>
      <c r="B396" s="32">
        <v>2</v>
      </c>
      <c r="C396" s="134" t="s">
        <v>92</v>
      </c>
      <c r="D396" s="33">
        <v>46266</v>
      </c>
      <c r="E396" s="43" t="s">
        <v>71</v>
      </c>
      <c r="F396" s="44">
        <f>SUMIFS(HoraCondCarga[Hora],HoraCondCarga[Condição de Carga],PrevisaoGD[[#This Row],[Condição de Carga]],HoraCondCarga[Mês],MONTH(PrevisaoGD[[#This Row],[Mês/Ano]]))</f>
        <v>12</v>
      </c>
      <c r="G396" s="258">
        <f>SUMIFS('Previsão Potência Instalada'!$C$4:$C$87,'Previsão Potência Instalada'!$B$4:$B$87,PrevisaoGD[[#This Row],[Mês/Ano]])*SUMIFS(RelPotInst[PU_PI],RelPotInst[Barra],PrevisaoGD[[#This Row],[Nº Barra]])</f>
        <v>33.938274221731646</v>
      </c>
      <c r="H396" s="136">
        <f>$G396*SUMIFS(FatorHorario[Fator],FatorHorario[Meses],TEXT($D396,"MMM"),FatorHorario[UF],'Curva Tipica'!$E$1,FatorHorario[Hora],$F396)</f>
        <v>18.704711016973906</v>
      </c>
      <c r="I396" s="45">
        <v>0.92</v>
      </c>
    </row>
    <row r="397" spans="1:9" x14ac:dyDescent="0.25">
      <c r="A397" s="32">
        <v>5713</v>
      </c>
      <c r="B397" s="32">
        <v>2</v>
      </c>
      <c r="C397" s="134" t="s">
        <v>92</v>
      </c>
      <c r="D397" s="33">
        <v>46296</v>
      </c>
      <c r="E397" s="43" t="s">
        <v>71</v>
      </c>
      <c r="F397" s="44">
        <f>SUMIFS(HoraCondCarga[Hora],HoraCondCarga[Condição de Carga],PrevisaoGD[[#This Row],[Condição de Carga]],HoraCondCarga[Mês],MONTH(PrevisaoGD[[#This Row],[Mês/Ano]]))</f>
        <v>11</v>
      </c>
      <c r="G397" s="258">
        <f>SUMIFS('Previsão Potência Instalada'!$C$4:$C$87,'Previsão Potência Instalada'!$B$4:$B$87,PrevisaoGD[[#This Row],[Mês/Ano]])*SUMIFS(RelPotInst[PU_PI],RelPotInst[Barra],PrevisaoGD[[#This Row],[Nº Barra]])</f>
        <v>34.067033940415854</v>
      </c>
      <c r="H397" s="136">
        <f>$G397*SUMIFS(FatorHorario[Fator],FatorHorario[Meses],TEXT($D397,"MMM"),FatorHorario[UF],'Curva Tipica'!$E$1,FatorHorario[Hora],$F397)</f>
        <v>18.765043737635327</v>
      </c>
      <c r="I397" s="45">
        <v>0.92</v>
      </c>
    </row>
    <row r="398" spans="1:9" x14ac:dyDescent="0.25">
      <c r="A398" s="32">
        <v>5713</v>
      </c>
      <c r="B398" s="32">
        <v>2</v>
      </c>
      <c r="C398" s="134" t="s">
        <v>92</v>
      </c>
      <c r="D398" s="33">
        <v>46327</v>
      </c>
      <c r="E398" s="43" t="s">
        <v>71</v>
      </c>
      <c r="F398" s="44">
        <f>SUMIFS(HoraCondCarga[Hora],HoraCondCarga[Condição de Carga],PrevisaoGD[[#This Row],[Condição de Carga]],HoraCondCarga[Mês],MONTH(PrevisaoGD[[#This Row],[Mês/Ano]]))</f>
        <v>12</v>
      </c>
      <c r="G398" s="258">
        <f>SUMIFS('Previsão Potência Instalada'!$C$4:$C$87,'Previsão Potência Instalada'!$B$4:$B$87,PrevisaoGD[[#This Row],[Mês/Ano]])*SUMIFS(RelPotInst[PU_PI],RelPotInst[Barra],PrevisaoGD[[#This Row],[Nº Barra]])</f>
        <v>34.195817691347678</v>
      </c>
      <c r="H398" s="136">
        <f>$G398*SUMIFS(FatorHorario[Fator],FatorHorario[Meses],TEXT($D398,"MMM"),FatorHorario[UF],'Curva Tipica'!$E$1,FatorHorario[Hora],$F398)</f>
        <v>20.620291463386081</v>
      </c>
      <c r="I398" s="45">
        <v>0.92</v>
      </c>
    </row>
    <row r="399" spans="1:9" x14ac:dyDescent="0.25">
      <c r="A399" s="32">
        <v>5713</v>
      </c>
      <c r="B399" s="32">
        <v>2</v>
      </c>
      <c r="C399" s="134" t="s">
        <v>92</v>
      </c>
      <c r="D399" s="33">
        <v>46357</v>
      </c>
      <c r="E399" s="43" t="s">
        <v>71</v>
      </c>
      <c r="F399" s="44">
        <f>SUMIFS(HoraCondCarga[Hora],HoraCondCarga[Condição de Carga],PrevisaoGD[[#This Row],[Condição de Carga]],HoraCondCarga[Mês],MONTH(PrevisaoGD[[#This Row],[Mês/Ano]]))</f>
        <v>12</v>
      </c>
      <c r="G399" s="258">
        <f>SUMIFS('Previsão Potência Instalada'!$C$4:$C$87,'Previsão Potência Instalada'!$B$4:$B$87,PrevisaoGD[[#This Row],[Mês/Ano]])*SUMIFS(RelPotInst[PU_PI],RelPotInst[Barra],PrevisaoGD[[#This Row],[Nº Barra]])</f>
        <v>34.330719449344663</v>
      </c>
      <c r="H399" s="136">
        <f>$G399*SUMIFS(FatorHorario[Fator],FatorHorario[Meses],TEXT($D399,"MMM"),FatorHorario[UF],'Curva Tipica'!$E$1,FatorHorario[Hora],$F399)</f>
        <v>20.538510728791731</v>
      </c>
      <c r="I399" s="45">
        <v>0.92</v>
      </c>
    </row>
    <row r="400" spans="1:9" x14ac:dyDescent="0.25">
      <c r="A400" s="32">
        <v>5713</v>
      </c>
      <c r="B400" s="32">
        <v>2</v>
      </c>
      <c r="C400" s="134" t="s">
        <v>92</v>
      </c>
      <c r="D400" s="33">
        <v>46388</v>
      </c>
      <c r="E400" s="43" t="s">
        <v>71</v>
      </c>
      <c r="F400" s="44">
        <f>SUMIFS(HoraCondCarga[Hora],HoraCondCarga[Condição de Carga],PrevisaoGD[[#This Row],[Condição de Carga]],HoraCondCarga[Mês],MONTH(PrevisaoGD[[#This Row],[Mês/Ano]]))</f>
        <v>11</v>
      </c>
      <c r="G400" s="258">
        <f>SUMIFS('Previsão Potência Instalada'!$C$4:$C$87,'Previsão Potência Instalada'!$B$4:$B$87,PrevisaoGD[[#This Row],[Mês/Ano]])*SUMIFS(RelPotInst[PU_PI],RelPotInst[Barra],PrevisaoGD[[#This Row],[Nº Barra]])</f>
        <v>34.490636541494375</v>
      </c>
      <c r="H400" s="136">
        <f>$G400*SUMIFS(FatorHorario[Fator],FatorHorario[Meses],TEXT($D400,"MMM"),FatorHorario[UF],'Curva Tipica'!$E$1,FatorHorario[Hora],$F400)</f>
        <v>19.770962739497598</v>
      </c>
      <c r="I400" s="45">
        <v>0.92</v>
      </c>
    </row>
    <row r="401" spans="1:9" x14ac:dyDescent="0.25">
      <c r="A401" s="32">
        <v>5713</v>
      </c>
      <c r="B401" s="32">
        <v>2</v>
      </c>
      <c r="C401" s="134" t="s">
        <v>92</v>
      </c>
      <c r="D401" s="33">
        <v>46419</v>
      </c>
      <c r="E401" s="43" t="s">
        <v>71</v>
      </c>
      <c r="F401" s="44">
        <f>SUMIFS(HoraCondCarga[Hora],HoraCondCarga[Condição de Carga],PrevisaoGD[[#This Row],[Condição de Carga]],HoraCondCarga[Mês],MONTH(PrevisaoGD[[#This Row],[Mês/Ano]]))</f>
        <v>12</v>
      </c>
      <c r="G401" s="258">
        <f>SUMIFS('Previsão Potência Instalada'!$C$4:$C$87,'Previsão Potência Instalada'!$B$4:$B$87,PrevisaoGD[[#This Row],[Mês/Ano]])*SUMIFS(RelPotInst[PU_PI],RelPotInst[Barra],PrevisaoGD[[#This Row],[Nº Barra]])</f>
        <v>34.647068776233617</v>
      </c>
      <c r="H401" s="136">
        <f>$G401*SUMIFS(FatorHorario[Fator],FatorHorario[Meses],TEXT($D401,"MMM"),FatorHorario[UF],'Curva Tipica'!$E$1,FatorHorario[Hora],$F401)</f>
        <v>20.644449738125211</v>
      </c>
      <c r="I401" s="45">
        <v>0.92</v>
      </c>
    </row>
    <row r="402" spans="1:9" x14ac:dyDescent="0.25">
      <c r="A402" s="32">
        <v>5713</v>
      </c>
      <c r="B402" s="32">
        <v>2</v>
      </c>
      <c r="C402" s="134" t="s">
        <v>92</v>
      </c>
      <c r="D402" s="33">
        <v>46447</v>
      </c>
      <c r="E402" s="43" t="s">
        <v>71</v>
      </c>
      <c r="F402" s="44">
        <f>SUMIFS(HoraCondCarga[Hora],HoraCondCarga[Condição de Carga],PrevisaoGD[[#This Row],[Condição de Carga]],HoraCondCarga[Mês],MONTH(PrevisaoGD[[#This Row],[Mês/Ano]]))</f>
        <v>11</v>
      </c>
      <c r="G402" s="258">
        <f>SUMIFS('Previsão Potência Instalada'!$C$4:$C$87,'Previsão Potência Instalada'!$B$4:$B$87,PrevisaoGD[[#This Row],[Mês/Ano]])*SUMIFS(RelPotInst[PU_PI],RelPotInst[Barra],PrevisaoGD[[#This Row],[Nº Barra]])</f>
        <v>34.804907688072355</v>
      </c>
      <c r="H402" s="136">
        <f>$G402*SUMIFS(FatorHorario[Fator],FatorHorario[Meses],TEXT($D402,"MMM"),FatorHorario[UF],'Curva Tipica'!$E$1,FatorHorario[Hora],$F402)</f>
        <v>20.455134353042027</v>
      </c>
      <c r="I402" s="45">
        <v>0.92</v>
      </c>
    </row>
    <row r="403" spans="1:9" x14ac:dyDescent="0.25">
      <c r="A403" s="32">
        <v>5713</v>
      </c>
      <c r="B403" s="32">
        <v>2</v>
      </c>
      <c r="C403" s="134" t="s">
        <v>92</v>
      </c>
      <c r="D403" s="33">
        <v>46478</v>
      </c>
      <c r="E403" s="43" t="s">
        <v>71</v>
      </c>
      <c r="F403" s="44">
        <f>SUMIFS(HoraCondCarga[Hora],HoraCondCarga[Condição de Carga],PrevisaoGD[[#This Row],[Condição de Carga]],HoraCondCarga[Mês],MONTH(PrevisaoGD[[#This Row],[Mês/Ano]]))</f>
        <v>11</v>
      </c>
      <c r="G403" s="258">
        <f>SUMIFS('Previsão Potência Instalada'!$C$4:$C$87,'Previsão Potência Instalada'!$B$4:$B$87,PrevisaoGD[[#This Row],[Mês/Ano]])*SUMIFS(RelPotInst[PU_PI],RelPotInst[Barra],PrevisaoGD[[#This Row],[Nº Barra]])</f>
        <v>34.963959872501952</v>
      </c>
      <c r="H403" s="136">
        <f>$G403*SUMIFS(FatorHorario[Fator],FatorHorario[Meses],TEXT($D403,"MMM"),FatorHorario[UF],'Curva Tipica'!$E$1,FatorHorario[Hora],$F403)</f>
        <v>18.408871774535839</v>
      </c>
      <c r="I403" s="45">
        <v>0.92</v>
      </c>
    </row>
    <row r="404" spans="1:9" x14ac:dyDescent="0.25">
      <c r="A404" s="32">
        <v>5713</v>
      </c>
      <c r="B404" s="32">
        <v>2</v>
      </c>
      <c r="C404" s="134" t="s">
        <v>92</v>
      </c>
      <c r="D404" s="33">
        <v>46508</v>
      </c>
      <c r="E404" s="43" t="s">
        <v>71</v>
      </c>
      <c r="F404" s="44">
        <f>SUMIFS(HoraCondCarga[Hora],HoraCondCarga[Condição de Carga],PrevisaoGD[[#This Row],[Condição de Carga]],HoraCondCarga[Mês],MONTH(PrevisaoGD[[#This Row],[Mês/Ano]]))</f>
        <v>12</v>
      </c>
      <c r="G404" s="258">
        <f>SUMIFS('Previsão Potência Instalada'!$C$4:$C$87,'Previsão Potência Instalada'!$B$4:$B$87,PrevisaoGD[[#This Row],[Mês/Ano]])*SUMIFS(RelPotInst[PU_PI],RelPotInst[Barra],PrevisaoGD[[#This Row],[Nº Barra]])</f>
        <v>35.136134629532876</v>
      </c>
      <c r="H404" s="136">
        <f>$G404*SUMIFS(FatorHorario[Fator],FatorHorario[Meses],TEXT($D404,"MMM"),FatorHorario[UF],'Curva Tipica'!$E$1,FatorHorario[Hora],$F404)</f>
        <v>16.591762954813046</v>
      </c>
      <c r="I404" s="45">
        <v>0.92</v>
      </c>
    </row>
    <row r="405" spans="1:9" x14ac:dyDescent="0.25">
      <c r="A405" s="32">
        <v>5713</v>
      </c>
      <c r="B405" s="32">
        <v>2</v>
      </c>
      <c r="C405" s="134" t="s">
        <v>92</v>
      </c>
      <c r="D405" s="33">
        <v>46539</v>
      </c>
      <c r="E405" s="43" t="s">
        <v>71</v>
      </c>
      <c r="F405" s="44">
        <f>SUMIFS(HoraCondCarga[Hora],HoraCondCarga[Condição de Carga],PrevisaoGD[[#This Row],[Condição de Carga]],HoraCondCarga[Mês],MONTH(PrevisaoGD[[#This Row],[Mês/Ano]]))</f>
        <v>12</v>
      </c>
      <c r="G405" s="258">
        <f>SUMIFS('Previsão Potência Instalada'!$C$4:$C$87,'Previsão Potência Instalada'!$B$4:$B$87,PrevisaoGD[[#This Row],[Mês/Ano]])*SUMIFS(RelPotInst[PU_PI],RelPotInst[Barra],PrevisaoGD[[#This Row],[Nº Barra]])</f>
        <v>35.304711597615544</v>
      </c>
      <c r="H405" s="136">
        <f>$G405*SUMIFS(FatorHorario[Fator],FatorHorario[Meses],TEXT($D405,"MMM"),FatorHorario[UF],'Curva Tipica'!$E$1,FatorHorario[Hora],$F405)</f>
        <v>15.766522705763871</v>
      </c>
      <c r="I405" s="45">
        <v>0.92</v>
      </c>
    </row>
    <row r="406" spans="1:9" x14ac:dyDescent="0.25">
      <c r="A406" s="32">
        <v>5713</v>
      </c>
      <c r="B406" s="32">
        <v>2</v>
      </c>
      <c r="C406" s="134" t="s">
        <v>92</v>
      </c>
      <c r="D406" s="33">
        <v>46569</v>
      </c>
      <c r="E406" s="43" t="s">
        <v>71</v>
      </c>
      <c r="F406" s="44">
        <f>SUMIFS(HoraCondCarga[Hora],HoraCondCarga[Condição de Carga],PrevisaoGD[[#This Row],[Condição de Carga]],HoraCondCarga[Mês],MONTH(PrevisaoGD[[#This Row],[Mês/Ano]]))</f>
        <v>12</v>
      </c>
      <c r="G406" s="258">
        <f>SUMIFS('Previsão Potência Instalada'!$C$4:$C$87,'Previsão Potência Instalada'!$B$4:$B$87,PrevisaoGD[[#This Row],[Mês/Ano]])*SUMIFS(RelPotInst[PU_PI],RelPotInst[Barra],PrevisaoGD[[#This Row],[Nº Barra]])</f>
        <v>35.464909369638534</v>
      </c>
      <c r="H406" s="136">
        <f>$G406*SUMIFS(FatorHorario[Fator],FatorHorario[Meses],TEXT($D406,"MMM"),FatorHorario[UF],'Curva Tipica'!$E$1,FatorHorario[Hora],$F406)</f>
        <v>15.974331188786541</v>
      </c>
      <c r="I406" s="45">
        <v>0.92</v>
      </c>
    </row>
    <row r="407" spans="1:9" x14ac:dyDescent="0.25">
      <c r="A407" s="32">
        <v>5713</v>
      </c>
      <c r="B407" s="32">
        <v>2</v>
      </c>
      <c r="C407" s="134" t="s">
        <v>92</v>
      </c>
      <c r="D407" s="33">
        <v>46600</v>
      </c>
      <c r="E407" s="43" t="s">
        <v>71</v>
      </c>
      <c r="F407" s="44">
        <f>SUMIFS(HoraCondCarga[Hora],HoraCondCarga[Condição de Carga],PrevisaoGD[[#This Row],[Condição de Carga]],HoraCondCarga[Mês],MONTH(PrevisaoGD[[#This Row],[Mês/Ano]]))</f>
        <v>11</v>
      </c>
      <c r="G407" s="258">
        <f>SUMIFS('Previsão Potência Instalada'!$C$4:$C$87,'Previsão Potência Instalada'!$B$4:$B$87,PrevisaoGD[[#This Row],[Mês/Ano]])*SUMIFS(RelPotInst[PU_PI],RelPotInst[Barra],PrevisaoGD[[#This Row],[Nº Barra]])</f>
        <v>35.621013433726333</v>
      </c>
      <c r="H407" s="136">
        <f>$G407*SUMIFS(FatorHorario[Fator],FatorHorario[Meses],TEXT($D407,"MMM"),FatorHorario[UF],'Curva Tipica'!$E$1,FatorHorario[Hora],$F407)</f>
        <v>17.056865099347913</v>
      </c>
      <c r="I407" s="45">
        <v>0.92</v>
      </c>
    </row>
    <row r="408" spans="1:9" x14ac:dyDescent="0.25">
      <c r="A408" s="32">
        <v>5713</v>
      </c>
      <c r="B408" s="32">
        <v>2</v>
      </c>
      <c r="C408" s="134" t="s">
        <v>92</v>
      </c>
      <c r="D408" s="33">
        <v>46631</v>
      </c>
      <c r="E408" s="43" t="s">
        <v>71</v>
      </c>
      <c r="F408" s="44">
        <f>SUMIFS(HoraCondCarga[Hora],HoraCondCarga[Condição de Carga],PrevisaoGD[[#This Row],[Condição de Carga]],HoraCondCarga[Mês],MONTH(PrevisaoGD[[#This Row],[Mês/Ano]]))</f>
        <v>12</v>
      </c>
      <c r="G408" s="258">
        <f>SUMIFS('Previsão Potência Instalada'!$C$4:$C$87,'Previsão Potência Instalada'!$B$4:$B$87,PrevisaoGD[[#This Row],[Mês/Ano]])*SUMIFS(RelPotInst[PU_PI],RelPotInst[Barra],PrevisaoGD[[#This Row],[Nº Barra]])</f>
        <v>35.776405370724092</v>
      </c>
      <c r="H408" s="136">
        <f>$G408*SUMIFS(FatorHorario[Fator],FatorHorario[Meses],TEXT($D408,"MMM"),FatorHorario[UF],'Curva Tipica'!$E$1,FatorHorario[Hora],$F408)</f>
        <v>19.717777024059981</v>
      </c>
      <c r="I408" s="45">
        <v>0.92</v>
      </c>
    </row>
    <row r="409" spans="1:9" x14ac:dyDescent="0.25">
      <c r="A409" s="32">
        <v>5713</v>
      </c>
      <c r="B409" s="32">
        <v>2</v>
      </c>
      <c r="C409" s="134" t="s">
        <v>92</v>
      </c>
      <c r="D409" s="33">
        <v>46661</v>
      </c>
      <c r="E409" s="43" t="s">
        <v>71</v>
      </c>
      <c r="F409" s="44">
        <f>SUMIFS(HoraCondCarga[Hora],HoraCondCarga[Condição de Carga],PrevisaoGD[[#This Row],[Condição de Carga]],HoraCondCarga[Mês],MONTH(PrevisaoGD[[#This Row],[Mês/Ano]]))</f>
        <v>11</v>
      </c>
      <c r="G409" s="258">
        <f>SUMIFS('Previsão Potência Instalada'!$C$4:$C$87,'Previsão Potência Instalada'!$B$4:$B$87,PrevisaoGD[[#This Row],[Mês/Ano]])*SUMIFS(RelPotInst[PU_PI],RelPotInst[Barra],PrevisaoGD[[#This Row],[Nº Barra]])</f>
        <v>35.924157880516113</v>
      </c>
      <c r="H409" s="136">
        <f>$G409*SUMIFS(FatorHorario[Fator],FatorHorario[Meses],TEXT($D409,"MMM"),FatorHorario[UF],'Curva Tipica'!$E$1,FatorHorario[Hora],$F409)</f>
        <v>19.78799783522841</v>
      </c>
      <c r="I409" s="45">
        <v>0.92</v>
      </c>
    </row>
    <row r="410" spans="1:9" x14ac:dyDescent="0.25">
      <c r="A410" s="32">
        <v>5713</v>
      </c>
      <c r="B410" s="32">
        <v>2</v>
      </c>
      <c r="C410" s="134" t="s">
        <v>92</v>
      </c>
      <c r="D410" s="33">
        <v>46692</v>
      </c>
      <c r="E410" s="43" t="s">
        <v>71</v>
      </c>
      <c r="F410" s="44">
        <f>SUMIFS(HoraCondCarga[Hora],HoraCondCarga[Condição de Carga],PrevisaoGD[[#This Row],[Condição de Carga]],HoraCondCarga[Mês],MONTH(PrevisaoGD[[#This Row],[Mês/Ano]]))</f>
        <v>12</v>
      </c>
      <c r="G410" s="258">
        <f>SUMIFS('Previsão Potência Instalada'!$C$4:$C$87,'Previsão Potência Instalada'!$B$4:$B$87,PrevisaoGD[[#This Row],[Mês/Ano]])*SUMIFS(RelPotInst[PU_PI],RelPotInst[Barra],PrevisaoGD[[#This Row],[Nº Barra]])</f>
        <v>36.07193796744901</v>
      </c>
      <c r="H410" s="136">
        <f>$G410*SUMIFS(FatorHorario[Fator],FatorHorario[Meses],TEXT($D410,"MMM"),FatorHorario[UF],'Curva Tipica'!$E$1,FatorHorario[Hora],$F410)</f>
        <v>21.751603697611912</v>
      </c>
      <c r="I410" s="45">
        <v>0.92</v>
      </c>
    </row>
    <row r="411" spans="1:9" x14ac:dyDescent="0.25">
      <c r="A411" s="32">
        <v>5713</v>
      </c>
      <c r="B411" s="32">
        <v>2</v>
      </c>
      <c r="C411" s="134" t="s">
        <v>92</v>
      </c>
      <c r="D411" s="33">
        <v>46722</v>
      </c>
      <c r="E411" s="43" t="s">
        <v>71</v>
      </c>
      <c r="F411" s="44">
        <f>SUMIFS(HoraCondCarga[Hora],HoraCondCarga[Condição de Carga],PrevisaoGD[[#This Row],[Condição de Carga]],HoraCondCarga[Mês],MONTH(PrevisaoGD[[#This Row],[Mês/Ano]]))</f>
        <v>12</v>
      </c>
      <c r="G411" s="258">
        <f>SUMIFS('Previsão Potência Instalada'!$C$4:$C$87,'Previsão Potência Instalada'!$B$4:$B$87,PrevisaoGD[[#This Row],[Mês/Ano]])*SUMIFS(RelPotInst[PU_PI],RelPotInst[Barra],PrevisaoGD[[#This Row],[Nº Barra]])</f>
        <v>36.226738502298701</v>
      </c>
      <c r="H411" s="136">
        <f>$G411*SUMIFS(FatorHorario[Fator],FatorHorario[Meses],TEXT($D411,"MMM"),FatorHorario[UF],'Curva Tipica'!$E$1,FatorHorario[Hora],$F411)</f>
        <v>21.67281284321577</v>
      </c>
      <c r="I411" s="45">
        <v>0.92</v>
      </c>
    </row>
    <row r="412" spans="1:9" x14ac:dyDescent="0.25">
      <c r="A412" s="32">
        <v>5713</v>
      </c>
      <c r="B412" s="32">
        <v>2</v>
      </c>
      <c r="C412" s="134" t="s">
        <v>92</v>
      </c>
      <c r="D412" s="33">
        <v>46753</v>
      </c>
      <c r="E412" s="43" t="s">
        <v>71</v>
      </c>
      <c r="F412" s="44">
        <f>SUMIFS(HoraCondCarga[Hora],HoraCondCarga[Condição de Carga],PrevisaoGD[[#This Row],[Condição de Carga]],HoraCondCarga[Mês],MONTH(PrevisaoGD[[#This Row],[Mês/Ano]]))</f>
        <v>11</v>
      </c>
      <c r="G412" s="258">
        <f>SUMIFS('Previsão Potência Instalada'!$C$4:$C$87,'Previsão Potência Instalada'!$B$4:$B$87,PrevisaoGD[[#This Row],[Mês/Ano]])*SUMIFS(RelPotInst[PU_PI],RelPotInst[Barra],PrevisaoGD[[#This Row],[Nº Barra]])</f>
        <v>36.485235993073523</v>
      </c>
      <c r="H412" s="136">
        <f>$G412*SUMIFS(FatorHorario[Fator],FatorHorario[Meses],TEXT($D412,"MMM"),FatorHorario[UF],'Curva Tipica'!$E$1,FatorHorario[Hora],$F412)</f>
        <v>20.914320919911308</v>
      </c>
      <c r="I412" s="45">
        <v>0.92</v>
      </c>
    </row>
    <row r="413" spans="1:9" x14ac:dyDescent="0.25">
      <c r="A413" s="32">
        <v>5713</v>
      </c>
      <c r="B413" s="32">
        <v>2</v>
      </c>
      <c r="C413" s="134" t="s">
        <v>92</v>
      </c>
      <c r="D413" s="33">
        <v>46784</v>
      </c>
      <c r="E413" s="43" t="s">
        <v>71</v>
      </c>
      <c r="F413" s="44">
        <f>SUMIFS(HoraCondCarga[Hora],HoraCondCarga[Condição de Carga],PrevisaoGD[[#This Row],[Condição de Carga]],HoraCondCarga[Mês],MONTH(PrevisaoGD[[#This Row],[Mês/Ano]]))</f>
        <v>12</v>
      </c>
      <c r="G413" s="258">
        <f>SUMIFS('Previsão Potência Instalada'!$C$4:$C$87,'Previsão Potência Instalada'!$B$4:$B$87,PrevisaoGD[[#This Row],[Mês/Ano]])*SUMIFS(RelPotInst[PU_PI],RelPotInst[Barra],PrevisaoGD[[#This Row],[Nº Barra]])</f>
        <v>36.738100396826788</v>
      </c>
      <c r="H413" s="136">
        <f>$G413*SUMIFS(FatorHorario[Fator],FatorHorario[Meses],TEXT($D413,"MMM"),FatorHorario[UF],'Curva Tipica'!$E$1,FatorHorario[Hora],$F413)</f>
        <v>21.890390555542286</v>
      </c>
      <c r="I413" s="45">
        <v>0.92</v>
      </c>
    </row>
    <row r="414" spans="1:9" x14ac:dyDescent="0.25">
      <c r="A414" s="32">
        <v>5713</v>
      </c>
      <c r="B414" s="32">
        <v>2</v>
      </c>
      <c r="C414" s="134" t="s">
        <v>92</v>
      </c>
      <c r="D414" s="33">
        <v>46813</v>
      </c>
      <c r="E414" s="43" t="s">
        <v>71</v>
      </c>
      <c r="F414" s="44">
        <f>SUMIFS(HoraCondCarga[Hora],HoraCondCarga[Condição de Carga],PrevisaoGD[[#This Row],[Condição de Carga]],HoraCondCarga[Mês],MONTH(PrevisaoGD[[#This Row],[Mês/Ano]]))</f>
        <v>11</v>
      </c>
      <c r="G414" s="258">
        <f>SUMIFS('Previsão Potência Instalada'!$C$4:$C$87,'Previsão Potência Instalada'!$B$4:$B$87,PrevisaoGD[[#This Row],[Mês/Ano]])*SUMIFS(RelPotInst[PU_PI],RelPotInst[Barra],PrevisaoGD[[#This Row],[Nº Barra]])</f>
        <v>36.993238619442451</v>
      </c>
      <c r="H414" s="136">
        <f>$G414*SUMIFS(FatorHorario[Fator],FatorHorario[Meses],TEXT($D414,"MMM"),FatorHorario[UF],'Curva Tipica'!$E$1,FatorHorario[Hora],$F414)</f>
        <v>21.741234681514758</v>
      </c>
      <c r="I414" s="45">
        <v>0.92</v>
      </c>
    </row>
    <row r="415" spans="1:9" x14ac:dyDescent="0.25">
      <c r="A415" s="32">
        <v>5713</v>
      </c>
      <c r="B415" s="32">
        <v>2</v>
      </c>
      <c r="C415" s="134" t="s">
        <v>92</v>
      </c>
      <c r="D415" s="33">
        <v>46844</v>
      </c>
      <c r="E415" s="43" t="s">
        <v>71</v>
      </c>
      <c r="F415" s="44">
        <f>SUMIFS(HoraCondCarga[Hora],HoraCondCarga[Condição de Carga],PrevisaoGD[[#This Row],[Condição de Carga]],HoraCondCarga[Mês],MONTH(PrevisaoGD[[#This Row],[Mês/Ano]]))</f>
        <v>11</v>
      </c>
      <c r="G415" s="258">
        <f>SUMIFS('Previsão Potência Instalada'!$C$4:$C$87,'Previsão Potência Instalada'!$B$4:$B$87,PrevisaoGD[[#This Row],[Mês/Ano]])*SUMIFS(RelPotInst[PU_PI],RelPotInst[Barra],PrevisaoGD[[#This Row],[Nº Barra]])</f>
        <v>37.250338032798567</v>
      </c>
      <c r="H415" s="136">
        <f>$G415*SUMIFS(FatorHorario[Fator],FatorHorario[Meses],TEXT($D415,"MMM"),FatorHorario[UF],'Curva Tipica'!$E$1,FatorHorario[Hora],$F415)</f>
        <v>19.612672560673385</v>
      </c>
      <c r="I415" s="45">
        <v>0.92</v>
      </c>
    </row>
    <row r="416" spans="1:9" x14ac:dyDescent="0.25">
      <c r="A416" s="32">
        <v>5713</v>
      </c>
      <c r="B416" s="32">
        <v>2</v>
      </c>
      <c r="C416" s="134" t="s">
        <v>92</v>
      </c>
      <c r="D416" s="33">
        <v>46874</v>
      </c>
      <c r="E416" s="43" t="s">
        <v>71</v>
      </c>
      <c r="F416" s="44">
        <f>SUMIFS(HoraCondCarga[Hora],HoraCondCarga[Condição de Carga],PrevisaoGD[[#This Row],[Condição de Carga]],HoraCondCarga[Mês],MONTH(PrevisaoGD[[#This Row],[Mês/Ano]]))</f>
        <v>12</v>
      </c>
      <c r="G416" s="258">
        <f>SUMIFS('Previsão Potência Instalada'!$C$4:$C$87,'Previsão Potência Instalada'!$B$4:$B$87,PrevisaoGD[[#This Row],[Mês/Ano]])*SUMIFS(RelPotInst[PU_PI],RelPotInst[Barra],PrevisaoGD[[#This Row],[Nº Barra]])</f>
        <v>37.528649388195106</v>
      </c>
      <c r="H416" s="136">
        <f>$G416*SUMIFS(FatorHorario[Fator],FatorHorario[Meses],TEXT($D416,"MMM"),FatorHorario[UF],'Curva Tipica'!$E$1,FatorHorario[Hora],$F416)</f>
        <v>17.721541120799749</v>
      </c>
      <c r="I416" s="45">
        <v>0.92</v>
      </c>
    </row>
    <row r="417" spans="1:9" x14ac:dyDescent="0.25">
      <c r="A417" s="32">
        <v>5713</v>
      </c>
      <c r="B417" s="32">
        <v>2</v>
      </c>
      <c r="C417" s="134" t="s">
        <v>92</v>
      </c>
      <c r="D417" s="33">
        <v>46905</v>
      </c>
      <c r="E417" s="43" t="s">
        <v>71</v>
      </c>
      <c r="F417" s="44">
        <f>SUMIFS(HoraCondCarga[Hora],HoraCondCarga[Condição de Carga],PrevisaoGD[[#This Row],[Condição de Carga]],HoraCondCarga[Mês],MONTH(PrevisaoGD[[#This Row],[Mês/Ano]]))</f>
        <v>12</v>
      </c>
      <c r="G417" s="258">
        <f>SUMIFS('Previsão Potência Instalada'!$C$4:$C$87,'Previsão Potência Instalada'!$B$4:$B$87,PrevisaoGD[[#This Row],[Mês/Ano]])*SUMIFS(RelPotInst[PU_PI],RelPotInst[Barra],PrevisaoGD[[#This Row],[Nº Barra]])</f>
        <v>37.80114510873387</v>
      </c>
      <c r="H417" s="136">
        <f>$G417*SUMIFS(FatorHorario[Fator],FatorHorario[Meses],TEXT($D417,"MMM"),FatorHorario[UF],'Curva Tipica'!$E$1,FatorHorario[Hora],$F417)</f>
        <v>16.881390208013492</v>
      </c>
      <c r="I417" s="45">
        <v>0.92</v>
      </c>
    </row>
    <row r="418" spans="1:9" x14ac:dyDescent="0.25">
      <c r="A418" s="32">
        <v>5713</v>
      </c>
      <c r="B418" s="32">
        <v>2</v>
      </c>
      <c r="C418" s="134" t="s">
        <v>92</v>
      </c>
      <c r="D418" s="33">
        <v>46935</v>
      </c>
      <c r="E418" s="43" t="s">
        <v>71</v>
      </c>
      <c r="F418" s="44">
        <f>SUMIFS(HoraCondCarga[Hora],HoraCondCarga[Condição de Carga],PrevisaoGD[[#This Row],[Condição de Carga]],HoraCondCarga[Mês],MONTH(PrevisaoGD[[#This Row],[Mês/Ano]]))</f>
        <v>12</v>
      </c>
      <c r="G418" s="258">
        <f>SUMIFS('Previsão Potência Instalada'!$C$4:$C$87,'Previsão Potência Instalada'!$B$4:$B$87,PrevisaoGD[[#This Row],[Mês/Ano]])*SUMIFS(RelPotInst[PU_PI],RelPotInst[Barra],PrevisaoGD[[#This Row],[Nº Barra]])</f>
        <v>38.060096303624846</v>
      </c>
      <c r="H418" s="136">
        <f>$G418*SUMIFS(FatorHorario[Fator],FatorHorario[Meses],TEXT($D418,"MMM"),FatorHorario[UF],'Curva Tipica'!$E$1,FatorHorario[Hora],$F418)</f>
        <v>17.143271877404221</v>
      </c>
      <c r="I418" s="45">
        <v>0.92</v>
      </c>
    </row>
    <row r="419" spans="1:9" x14ac:dyDescent="0.25">
      <c r="A419" s="32">
        <v>5713</v>
      </c>
      <c r="B419" s="32">
        <v>2</v>
      </c>
      <c r="C419" s="134" t="s">
        <v>92</v>
      </c>
      <c r="D419" s="33">
        <v>46966</v>
      </c>
      <c r="E419" s="43" t="s">
        <v>71</v>
      </c>
      <c r="F419" s="44">
        <f>SUMIFS(HoraCondCarga[Hora],HoraCondCarga[Condição de Carga],PrevisaoGD[[#This Row],[Condição de Carga]],HoraCondCarga[Mês],MONTH(PrevisaoGD[[#This Row],[Mês/Ano]]))</f>
        <v>11</v>
      </c>
      <c r="G419" s="258">
        <f>SUMIFS('Previsão Potência Instalada'!$C$4:$C$87,'Previsão Potência Instalada'!$B$4:$B$87,PrevisaoGD[[#This Row],[Mês/Ano]])*SUMIFS(RelPotInst[PU_PI],RelPotInst[Barra],PrevisaoGD[[#This Row],[Nº Barra]])</f>
        <v>38.312430236939953</v>
      </c>
      <c r="H419" s="136">
        <f>$G419*SUMIFS(FatorHorario[Fator],FatorHorario[Meses],TEXT($D419,"MMM"),FatorHorario[UF],'Curva Tipica'!$E$1,FatorHorario[Hora],$F419)</f>
        <v>18.345630603561997</v>
      </c>
      <c r="I419" s="45">
        <v>0.92</v>
      </c>
    </row>
    <row r="420" spans="1:9" x14ac:dyDescent="0.25">
      <c r="A420" s="32">
        <v>5713</v>
      </c>
      <c r="B420" s="32">
        <v>2</v>
      </c>
      <c r="C420" s="134" t="s">
        <v>92</v>
      </c>
      <c r="D420" s="33">
        <v>46997</v>
      </c>
      <c r="E420" s="43" t="s">
        <v>71</v>
      </c>
      <c r="F420" s="44">
        <f>SUMIFS(HoraCondCarga[Hora],HoraCondCarga[Condição de Carga],PrevisaoGD[[#This Row],[Condição de Carga]],HoraCondCarga[Mês],MONTH(PrevisaoGD[[#This Row],[Mês/Ano]]))</f>
        <v>12</v>
      </c>
      <c r="G420" s="258">
        <f>SUMIFS('Previsão Potência Instalada'!$C$4:$C$87,'Previsão Potência Instalada'!$B$4:$B$87,PrevisaoGD[[#This Row],[Mês/Ano]])*SUMIFS(RelPotInst[PU_PI],RelPotInst[Barra],PrevisaoGD[[#This Row],[Nº Barra]])</f>
        <v>38.563613054614962</v>
      </c>
      <c r="H420" s="136">
        <f>$G420*SUMIFS(FatorHorario[Fator],FatorHorario[Meses],TEXT($D420,"MMM"),FatorHorario[UF],'Curva Tipica'!$E$1,FatorHorario[Hora],$F420)</f>
        <v>21.253916249374065</v>
      </c>
      <c r="I420" s="45">
        <v>0.92</v>
      </c>
    </row>
    <row r="421" spans="1:9" x14ac:dyDescent="0.25">
      <c r="A421" s="32">
        <v>5713</v>
      </c>
      <c r="B421" s="32">
        <v>2</v>
      </c>
      <c r="C421" s="134" t="s">
        <v>92</v>
      </c>
      <c r="D421" s="33">
        <v>47027</v>
      </c>
      <c r="E421" s="43" t="s">
        <v>71</v>
      </c>
      <c r="F421" s="44">
        <f>SUMIFS(HoraCondCarga[Hora],HoraCondCarga[Condição de Carga],PrevisaoGD[[#This Row],[Condição de Carga]],HoraCondCarga[Mês],MONTH(PrevisaoGD[[#This Row],[Mês/Ano]]))</f>
        <v>11</v>
      </c>
      <c r="G421" s="258">
        <f>SUMIFS('Previsão Potência Instalada'!$C$4:$C$87,'Previsão Potência Instalada'!$B$4:$B$87,PrevisaoGD[[#This Row],[Mês/Ano]])*SUMIFS(RelPotInst[PU_PI],RelPotInst[Barra],PrevisaoGD[[#This Row],[Nº Barra]])</f>
        <v>38.802447143726368</v>
      </c>
      <c r="H421" s="136">
        <f>$G421*SUMIFS(FatorHorario[Fator],FatorHorario[Meses],TEXT($D421,"MMM"),FatorHorario[UF],'Curva Tipica'!$E$1,FatorHorario[Hora],$F421)</f>
        <v>21.373437413213793</v>
      </c>
      <c r="I421" s="45">
        <v>0.92</v>
      </c>
    </row>
    <row r="422" spans="1:9" x14ac:dyDescent="0.25">
      <c r="A422" s="32">
        <v>5713</v>
      </c>
      <c r="B422" s="32">
        <v>2</v>
      </c>
      <c r="C422" s="134" t="s">
        <v>92</v>
      </c>
      <c r="D422" s="33">
        <v>47058</v>
      </c>
      <c r="E422" s="43" t="s">
        <v>71</v>
      </c>
      <c r="F422" s="44">
        <f>SUMIFS(HoraCondCarga[Hora],HoraCondCarga[Condição de Carga],PrevisaoGD[[#This Row],[Condição de Carga]],HoraCondCarga[Mês],MONTH(PrevisaoGD[[#This Row],[Mês/Ano]]))</f>
        <v>12</v>
      </c>
      <c r="G422" s="258">
        <f>SUMIFS('Previsão Potência Instalada'!$C$4:$C$87,'Previsão Potência Instalada'!$B$4:$B$87,PrevisaoGD[[#This Row],[Mês/Ano]])*SUMIFS(RelPotInst[PU_PI],RelPotInst[Barra],PrevisaoGD[[#This Row],[Nº Barra]])</f>
        <v>39.041325809822148</v>
      </c>
      <c r="H422" s="136">
        <f>$G422*SUMIFS(FatorHorario[Fator],FatorHorario[Meses],TEXT($D422,"MMM"),FatorHorario[UF],'Curva Tipica'!$E$1,FatorHorario[Hora],$F422)</f>
        <v>23.542163096724096</v>
      </c>
      <c r="I422" s="45">
        <v>0.92</v>
      </c>
    </row>
    <row r="423" spans="1:9" x14ac:dyDescent="0.25">
      <c r="A423" s="32">
        <v>5713</v>
      </c>
      <c r="B423" s="32">
        <v>2</v>
      </c>
      <c r="C423" s="134" t="s">
        <v>92</v>
      </c>
      <c r="D423" s="33">
        <v>47088</v>
      </c>
      <c r="E423" s="43" t="s">
        <v>71</v>
      </c>
      <c r="F423" s="44">
        <f>SUMIFS(HoraCondCarga[Hora],HoraCondCarga[Condição de Carga],PrevisaoGD[[#This Row],[Condição de Carga]],HoraCondCarga[Mês],MONTH(PrevisaoGD[[#This Row],[Mês/Ano]]))</f>
        <v>12</v>
      </c>
      <c r="G423" s="258">
        <f>SUMIFS('Previsão Potência Instalada'!$C$4:$C$87,'Previsão Potência Instalada'!$B$4:$B$87,PrevisaoGD[[#This Row],[Mês/Ano]])*SUMIFS(RelPotInst[PU_PI],RelPotInst[Barra],PrevisaoGD[[#This Row],[Nº Barra]])</f>
        <v>39.29155265731751</v>
      </c>
      <c r="H423" s="136">
        <f>$G423*SUMIFS(FatorHorario[Fator],FatorHorario[Meses],TEXT($D423,"MMM"),FatorHorario[UF],'Curva Tipica'!$E$1,FatorHorario[Hora],$F423)</f>
        <v>23.506352000397872</v>
      </c>
      <c r="I423" s="45">
        <v>0.92</v>
      </c>
    </row>
    <row r="424" spans="1:9" x14ac:dyDescent="0.25">
      <c r="A424" s="32">
        <v>5713</v>
      </c>
      <c r="B424" s="32">
        <v>2</v>
      </c>
      <c r="C424" s="134" t="s">
        <v>92</v>
      </c>
      <c r="D424" s="33">
        <v>44562</v>
      </c>
      <c r="E424" s="43" t="s">
        <v>72</v>
      </c>
      <c r="F424" s="44">
        <f>SUMIFS(HoraCondCarga[Hora],HoraCondCarga[Condição de Carga],PrevisaoGD[[#This Row],[Condição de Carga]],HoraCondCarga[Mês],MONTH(PrevisaoGD[[#This Row],[Mês/Ano]]))</f>
        <v>22</v>
      </c>
      <c r="G424" s="258">
        <f>SUMIFS('Previsão Potência Instalada'!$C$4:$C$87,'Previsão Potência Instalada'!$B$4:$B$87,PrevisaoGD[[#This Row],[Mês/Ano]])*SUMIFS(RelPotInst[PU_PI],RelPotInst[Barra],PrevisaoGD[[#This Row],[Nº Barra]])</f>
        <v>13.52110102855158</v>
      </c>
      <c r="H424" s="136">
        <f>$G424*SUMIFS(FatorHorario[Fator],FatorHorario[Meses],TEXT($D424,"MMM"),FatorHorario[UF],'Curva Tipica'!$E$1,FatorHorario[Hora],$F424)</f>
        <v>0</v>
      </c>
      <c r="I424" s="45">
        <v>0.92</v>
      </c>
    </row>
    <row r="425" spans="1:9" x14ac:dyDescent="0.25">
      <c r="A425" s="32">
        <v>5713</v>
      </c>
      <c r="B425" s="32">
        <v>2</v>
      </c>
      <c r="C425" s="134" t="s">
        <v>92</v>
      </c>
      <c r="D425" s="33">
        <v>44593</v>
      </c>
      <c r="E425" s="43" t="s">
        <v>72</v>
      </c>
      <c r="F425" s="44">
        <f>SUMIFS(HoraCondCarga[Hora],HoraCondCarga[Condição de Carga],PrevisaoGD[[#This Row],[Condição de Carga]],HoraCondCarga[Mês],MONTH(PrevisaoGD[[#This Row],[Mês/Ano]]))</f>
        <v>22</v>
      </c>
      <c r="G425" s="258">
        <f>SUMIFS('Previsão Potência Instalada'!$C$4:$C$87,'Previsão Potência Instalada'!$B$4:$B$87,PrevisaoGD[[#This Row],[Mês/Ano]])*SUMIFS(RelPotInst[PU_PI],RelPotInst[Barra],PrevisaoGD[[#This Row],[Nº Barra]])</f>
        <v>14.115090557407688</v>
      </c>
      <c r="H425" s="136">
        <f>$G425*SUMIFS(FatorHorario[Fator],FatorHorario[Meses],TEXT($D425,"MMM"),FatorHorario[UF],'Curva Tipica'!$E$1,FatorHorario[Hora],$F425)</f>
        <v>0</v>
      </c>
      <c r="I425" s="45">
        <v>0.92</v>
      </c>
    </row>
    <row r="426" spans="1:9" x14ac:dyDescent="0.25">
      <c r="A426" s="32">
        <v>5713</v>
      </c>
      <c r="B426" s="32">
        <v>2</v>
      </c>
      <c r="C426" s="134" t="s">
        <v>92</v>
      </c>
      <c r="D426" s="33">
        <v>44621</v>
      </c>
      <c r="E426" s="43" t="s">
        <v>72</v>
      </c>
      <c r="F426" s="44">
        <f>SUMIFS(HoraCondCarga[Hora],HoraCondCarga[Condição de Carga],PrevisaoGD[[#This Row],[Condição de Carga]],HoraCondCarga[Mês],MONTH(PrevisaoGD[[#This Row],[Mês/Ano]]))</f>
        <v>22</v>
      </c>
      <c r="G426" s="258">
        <f>SUMIFS('Previsão Potência Instalada'!$C$4:$C$87,'Previsão Potência Instalada'!$B$4:$B$87,PrevisaoGD[[#This Row],[Mês/Ano]])*SUMIFS(RelPotInst[PU_PI],RelPotInst[Barra],PrevisaoGD[[#This Row],[Nº Barra]])</f>
        <v>14.714421386085883</v>
      </c>
      <c r="H426" s="136">
        <f>$G426*SUMIFS(FatorHorario[Fator],FatorHorario[Meses],TEXT($D426,"MMM"),FatorHorario[UF],'Curva Tipica'!$E$1,FatorHorario[Hora],$F426)</f>
        <v>0</v>
      </c>
      <c r="I426" s="45">
        <v>0.92</v>
      </c>
    </row>
    <row r="427" spans="1:9" x14ac:dyDescent="0.25">
      <c r="A427" s="32">
        <v>5713</v>
      </c>
      <c r="B427" s="32">
        <v>2</v>
      </c>
      <c r="C427" s="134" t="s">
        <v>92</v>
      </c>
      <c r="D427" s="33">
        <v>44652</v>
      </c>
      <c r="E427" s="43" t="s">
        <v>72</v>
      </c>
      <c r="F427" s="44">
        <f>SUMIFS(HoraCondCarga[Hora],HoraCondCarga[Condição de Carga],PrevisaoGD[[#This Row],[Condição de Carga]],HoraCondCarga[Mês],MONTH(PrevisaoGD[[#This Row],[Mês/Ano]]))</f>
        <v>22</v>
      </c>
      <c r="G427" s="258">
        <f>SUMIFS('Previsão Potência Instalada'!$C$4:$C$87,'Previsão Potência Instalada'!$B$4:$B$87,PrevisaoGD[[#This Row],[Mês/Ano]])*SUMIFS(RelPotInst[PU_PI],RelPotInst[Barra],PrevisaoGD[[#This Row],[Nº Barra]])</f>
        <v>15.318359137472955</v>
      </c>
      <c r="H427" s="136">
        <f>$G427*SUMIFS(FatorHorario[Fator],FatorHorario[Meses],TEXT($D427,"MMM"),FatorHorario[UF],'Curva Tipica'!$E$1,FatorHorario[Hora],$F427)</f>
        <v>0</v>
      </c>
      <c r="I427" s="45">
        <v>0.92</v>
      </c>
    </row>
    <row r="428" spans="1:9" x14ac:dyDescent="0.25">
      <c r="A428" s="32">
        <v>5713</v>
      </c>
      <c r="B428" s="32">
        <v>2</v>
      </c>
      <c r="C428" s="134" t="s">
        <v>92</v>
      </c>
      <c r="D428" s="33">
        <v>44682</v>
      </c>
      <c r="E428" s="43" t="s">
        <v>72</v>
      </c>
      <c r="F428" s="44">
        <f>SUMIFS(HoraCondCarga[Hora],HoraCondCarga[Condição de Carga],PrevisaoGD[[#This Row],[Condição de Carga]],HoraCondCarga[Mês],MONTH(PrevisaoGD[[#This Row],[Mês/Ano]]))</f>
        <v>19</v>
      </c>
      <c r="G428" s="258">
        <f>SUMIFS('Previsão Potência Instalada'!$C$4:$C$87,'Previsão Potência Instalada'!$B$4:$B$87,PrevisaoGD[[#This Row],[Mês/Ano]])*SUMIFS(RelPotInst[PU_PI],RelPotInst[Barra],PrevisaoGD[[#This Row],[Nº Barra]])</f>
        <v>15.972124667193784</v>
      </c>
      <c r="H428" s="136">
        <f>$G428*SUMIFS(FatorHorario[Fator],FatorHorario[Meses],TEXT($D428,"MMM"),FatorHorario[UF],'Curva Tipica'!$E$1,FatorHorario[Hora],$F428)</f>
        <v>0</v>
      </c>
      <c r="I428" s="45">
        <v>0.92</v>
      </c>
    </row>
    <row r="429" spans="1:9" x14ac:dyDescent="0.25">
      <c r="A429" s="32">
        <v>5713</v>
      </c>
      <c r="B429" s="32">
        <v>2</v>
      </c>
      <c r="C429" s="134" t="s">
        <v>92</v>
      </c>
      <c r="D429" s="33">
        <v>44713</v>
      </c>
      <c r="E429" s="43" t="s">
        <v>72</v>
      </c>
      <c r="F429" s="44">
        <f>SUMIFS(HoraCondCarga[Hora],HoraCondCarga[Condição de Carga],PrevisaoGD[[#This Row],[Condição de Carga]],HoraCondCarga[Mês],MONTH(PrevisaoGD[[#This Row],[Mês/Ano]]))</f>
        <v>19</v>
      </c>
      <c r="G429" s="258">
        <f>SUMIFS('Previsão Potência Instalada'!$C$4:$C$87,'Previsão Potência Instalada'!$B$4:$B$87,PrevisaoGD[[#This Row],[Mês/Ano]])*SUMIFS(RelPotInst[PU_PI],RelPotInst[Barra],PrevisaoGD[[#This Row],[Nº Barra]])</f>
        <v>16.612229016622337</v>
      </c>
      <c r="H429" s="136">
        <f>$G429*SUMIFS(FatorHorario[Fator],FatorHorario[Meses],TEXT($D429,"MMM"),FatorHorario[UF],'Curva Tipica'!$E$1,FatorHorario[Hora],$F429)</f>
        <v>0</v>
      </c>
      <c r="I429" s="45">
        <v>0.92</v>
      </c>
    </row>
    <row r="430" spans="1:9" x14ac:dyDescent="0.25">
      <c r="A430" s="32">
        <v>5713</v>
      </c>
      <c r="B430" s="32">
        <v>2</v>
      </c>
      <c r="C430" s="134" t="s">
        <v>92</v>
      </c>
      <c r="D430" s="33">
        <v>44743</v>
      </c>
      <c r="E430" s="43" t="s">
        <v>72</v>
      </c>
      <c r="F430" s="44">
        <f>SUMIFS(HoraCondCarga[Hora],HoraCondCarga[Condição de Carga],PrevisaoGD[[#This Row],[Condição de Carga]],HoraCondCarga[Mês],MONTH(PrevisaoGD[[#This Row],[Mês/Ano]]))</f>
        <v>19</v>
      </c>
      <c r="G430" s="258">
        <f>SUMIFS('Previsão Potência Instalada'!$C$4:$C$87,'Previsão Potência Instalada'!$B$4:$B$87,PrevisaoGD[[#This Row],[Mês/Ano]])*SUMIFS(RelPotInst[PU_PI],RelPotInst[Barra],PrevisaoGD[[#This Row],[Nº Barra]])</f>
        <v>17.220516683715662</v>
      </c>
      <c r="H430" s="136">
        <f>$G430*SUMIFS(FatorHorario[Fator],FatorHorario[Meses],TEXT($D430,"MMM"),FatorHorario[UF],'Curva Tipica'!$E$1,FatorHorario[Hora],$F430)</f>
        <v>0</v>
      </c>
      <c r="I430" s="45">
        <v>0.92</v>
      </c>
    </row>
    <row r="431" spans="1:9" x14ac:dyDescent="0.25">
      <c r="A431" s="32">
        <v>5713</v>
      </c>
      <c r="B431" s="32">
        <v>2</v>
      </c>
      <c r="C431" s="134" t="s">
        <v>92</v>
      </c>
      <c r="D431" s="33">
        <v>44774</v>
      </c>
      <c r="E431" s="43" t="s">
        <v>72</v>
      </c>
      <c r="F431" s="44">
        <f>SUMIFS(HoraCondCarga[Hora],HoraCondCarga[Condição de Carga],PrevisaoGD[[#This Row],[Condição de Carga]],HoraCondCarga[Mês],MONTH(PrevisaoGD[[#This Row],[Mês/Ano]]))</f>
        <v>19</v>
      </c>
      <c r="G431" s="258">
        <f>SUMIFS('Previsão Potência Instalada'!$C$4:$C$87,'Previsão Potência Instalada'!$B$4:$B$87,PrevisaoGD[[#This Row],[Mês/Ano]])*SUMIFS(RelPotInst[PU_PI],RelPotInst[Barra],PrevisaoGD[[#This Row],[Nº Barra]])</f>
        <v>17.813260114343002</v>
      </c>
      <c r="H431" s="136">
        <f>$G431*SUMIFS(FatorHorario[Fator],FatorHorario[Meses],TEXT($D431,"MMM"),FatorHorario[UF],'Curva Tipica'!$E$1,FatorHorario[Hora],$F431)</f>
        <v>0</v>
      </c>
      <c r="I431" s="45">
        <v>0.92</v>
      </c>
    </row>
    <row r="432" spans="1:9" x14ac:dyDescent="0.25">
      <c r="A432" s="32">
        <v>5713</v>
      </c>
      <c r="B432" s="32">
        <v>2</v>
      </c>
      <c r="C432" s="134" t="s">
        <v>92</v>
      </c>
      <c r="D432" s="33">
        <v>44805</v>
      </c>
      <c r="E432" s="43" t="s">
        <v>72</v>
      </c>
      <c r="F432" s="44">
        <f>SUMIFS(HoraCondCarga[Hora],HoraCondCarga[Condição de Carga],PrevisaoGD[[#This Row],[Condição de Carga]],HoraCondCarga[Mês],MONTH(PrevisaoGD[[#This Row],[Mês/Ano]]))</f>
        <v>19</v>
      </c>
      <c r="G432" s="258">
        <f>SUMIFS('Previsão Potência Instalada'!$C$4:$C$87,'Previsão Potência Instalada'!$B$4:$B$87,PrevisaoGD[[#This Row],[Mês/Ano]])*SUMIFS(RelPotInst[PU_PI],RelPotInst[Barra],PrevisaoGD[[#This Row],[Nº Barra]])</f>
        <v>18.403299524054134</v>
      </c>
      <c r="H432" s="136">
        <f>$G432*SUMIFS(FatorHorario[Fator],FatorHorario[Meses],TEXT($D432,"MMM"),FatorHorario[UF],'Curva Tipica'!$E$1,FatorHorario[Hora],$F432)</f>
        <v>0</v>
      </c>
      <c r="I432" s="45">
        <v>0.92</v>
      </c>
    </row>
    <row r="433" spans="1:9" x14ac:dyDescent="0.25">
      <c r="A433" s="32">
        <v>5713</v>
      </c>
      <c r="B433" s="32">
        <v>2</v>
      </c>
      <c r="C433" s="134" t="s">
        <v>92</v>
      </c>
      <c r="D433" s="33">
        <v>44835</v>
      </c>
      <c r="E433" s="43" t="s">
        <v>72</v>
      </c>
      <c r="F433" s="44">
        <f>SUMIFS(HoraCondCarga[Hora],HoraCondCarga[Condição de Carga],PrevisaoGD[[#This Row],[Condição de Carga]],HoraCondCarga[Mês],MONTH(PrevisaoGD[[#This Row],[Mês/Ano]]))</f>
        <v>19</v>
      </c>
      <c r="G433" s="258">
        <f>SUMIFS('Previsão Potência Instalada'!$C$4:$C$87,'Previsão Potência Instalada'!$B$4:$B$87,PrevisaoGD[[#This Row],[Mês/Ano]])*SUMIFS(RelPotInst[PU_PI],RelPotInst[Barra],PrevisaoGD[[#This Row],[Nº Barra]])</f>
        <v>18.964331231009954</v>
      </c>
      <c r="H433" s="136">
        <f>$G433*SUMIFS(FatorHorario[Fator],FatorHorario[Meses],TEXT($D433,"MMM"),FatorHorario[UF],'Curva Tipica'!$E$1,FatorHorario[Hora],$F433)</f>
        <v>0</v>
      </c>
      <c r="I433" s="45">
        <v>0.92</v>
      </c>
    </row>
    <row r="434" spans="1:9" x14ac:dyDescent="0.25">
      <c r="A434" s="32">
        <v>5713</v>
      </c>
      <c r="B434" s="32">
        <v>2</v>
      </c>
      <c r="C434" s="134" t="s">
        <v>92</v>
      </c>
      <c r="D434" s="33">
        <v>44866</v>
      </c>
      <c r="E434" s="43" t="s">
        <v>72</v>
      </c>
      <c r="F434" s="44">
        <f>SUMIFS(HoraCondCarga[Hora],HoraCondCarga[Condição de Carga],PrevisaoGD[[#This Row],[Condição de Carga]],HoraCondCarga[Mês],MONTH(PrevisaoGD[[#This Row],[Mês/Ano]]))</f>
        <v>22</v>
      </c>
      <c r="G434" s="258">
        <f>SUMIFS('Previsão Potência Instalada'!$C$4:$C$87,'Previsão Potência Instalada'!$B$4:$B$87,PrevisaoGD[[#This Row],[Mês/Ano]])*SUMIFS(RelPotInst[PU_PI],RelPotInst[Barra],PrevisaoGD[[#This Row],[Nº Barra]])</f>
        <v>19.525467651249084</v>
      </c>
      <c r="H434" s="136">
        <f>$G434*SUMIFS(FatorHorario[Fator],FatorHorario[Meses],TEXT($D434,"MMM"),FatorHorario[UF],'Curva Tipica'!$E$1,FatorHorario[Hora],$F434)</f>
        <v>0</v>
      </c>
      <c r="I434" s="45">
        <v>0.92</v>
      </c>
    </row>
    <row r="435" spans="1:9" x14ac:dyDescent="0.25">
      <c r="A435" s="32">
        <v>5713</v>
      </c>
      <c r="B435" s="32">
        <v>2</v>
      </c>
      <c r="C435" s="134" t="s">
        <v>92</v>
      </c>
      <c r="D435" s="33">
        <v>44896</v>
      </c>
      <c r="E435" s="43" t="s">
        <v>72</v>
      </c>
      <c r="F435" s="44">
        <f>SUMIFS(HoraCondCarga[Hora],HoraCondCarga[Condição de Carga],PrevisaoGD[[#This Row],[Condição de Carga]],HoraCondCarga[Mês],MONTH(PrevisaoGD[[#This Row],[Mês/Ano]]))</f>
        <v>22</v>
      </c>
      <c r="G435" s="258">
        <f>SUMIFS('Previsão Potência Instalada'!$C$4:$C$87,'Previsão Potência Instalada'!$B$4:$B$87,PrevisaoGD[[#This Row],[Mês/Ano]])*SUMIFS(RelPotInst[PU_PI],RelPotInst[Barra],PrevisaoGD[[#This Row],[Nº Barra]])</f>
        <v>20.113261445253976</v>
      </c>
      <c r="H435" s="136">
        <f>$G435*SUMIFS(FatorHorario[Fator],FatorHorario[Meses],TEXT($D435,"MMM"),FatorHorario[UF],'Curva Tipica'!$E$1,FatorHorario[Hora],$F435)</f>
        <v>0</v>
      </c>
      <c r="I435" s="45">
        <v>0.92</v>
      </c>
    </row>
    <row r="436" spans="1:9" x14ac:dyDescent="0.25">
      <c r="A436" s="32">
        <v>5713</v>
      </c>
      <c r="B436" s="32">
        <v>2</v>
      </c>
      <c r="C436" s="134" t="s">
        <v>92</v>
      </c>
      <c r="D436" s="33">
        <v>44927</v>
      </c>
      <c r="E436" s="43" t="s">
        <v>72</v>
      </c>
      <c r="F436" s="44">
        <f>SUMIFS(HoraCondCarga[Hora],HoraCondCarga[Condição de Carga],PrevisaoGD[[#This Row],[Condição de Carga]],HoraCondCarga[Mês],MONTH(PrevisaoGD[[#This Row],[Mês/Ano]]))</f>
        <v>22</v>
      </c>
      <c r="G436" s="258">
        <f>SUMIFS('Previsão Potência Instalada'!$C$4:$C$87,'Previsão Potência Instalada'!$B$4:$B$87,PrevisaoGD[[#This Row],[Mês/Ano]])*SUMIFS(RelPotInst[PU_PI],RelPotInst[Barra],PrevisaoGD[[#This Row],[Nº Barra]])</f>
        <v>20.314772232313093</v>
      </c>
      <c r="H436" s="136">
        <f>$G436*SUMIFS(FatorHorario[Fator],FatorHorario[Meses],TEXT($D436,"MMM"),FatorHorario[UF],'Curva Tipica'!$E$1,FatorHorario[Hora],$F436)</f>
        <v>0</v>
      </c>
      <c r="I436" s="45">
        <v>0.92</v>
      </c>
    </row>
    <row r="437" spans="1:9" x14ac:dyDescent="0.25">
      <c r="A437" s="32">
        <v>5713</v>
      </c>
      <c r="B437" s="32">
        <v>2</v>
      </c>
      <c r="C437" s="134" t="s">
        <v>92</v>
      </c>
      <c r="D437" s="33">
        <v>44958</v>
      </c>
      <c r="E437" s="43" t="s">
        <v>72</v>
      </c>
      <c r="F437" s="44">
        <f>SUMIFS(HoraCondCarga[Hora],HoraCondCarga[Condição de Carga],PrevisaoGD[[#This Row],[Condição de Carga]],HoraCondCarga[Mês],MONTH(PrevisaoGD[[#This Row],[Mês/Ano]]))</f>
        <v>22</v>
      </c>
      <c r="G437" s="258">
        <f>SUMIFS('Previsão Potência Instalada'!$C$4:$C$87,'Previsão Potência Instalada'!$B$4:$B$87,PrevisaoGD[[#This Row],[Mês/Ano]])*SUMIFS(RelPotInst[PU_PI],RelPotInst[Barra],PrevisaoGD[[#This Row],[Nº Barra]])</f>
        <v>20.511891766691637</v>
      </c>
      <c r="H437" s="136">
        <f>$G437*SUMIFS(FatorHorario[Fator],FatorHorario[Meses],TEXT($D437,"MMM"),FatorHorario[UF],'Curva Tipica'!$E$1,FatorHorario[Hora],$F437)</f>
        <v>0</v>
      </c>
      <c r="I437" s="45">
        <v>0.92</v>
      </c>
    </row>
    <row r="438" spans="1:9" x14ac:dyDescent="0.25">
      <c r="A438" s="32">
        <v>5713</v>
      </c>
      <c r="B438" s="32">
        <v>2</v>
      </c>
      <c r="C438" s="134" t="s">
        <v>92</v>
      </c>
      <c r="D438" s="33">
        <v>44986</v>
      </c>
      <c r="E438" s="43" t="s">
        <v>72</v>
      </c>
      <c r="F438" s="44">
        <f>SUMIFS(HoraCondCarga[Hora],HoraCondCarga[Condição de Carga],PrevisaoGD[[#This Row],[Condição de Carga]],HoraCondCarga[Mês],MONTH(PrevisaoGD[[#This Row],[Mês/Ano]]))</f>
        <v>22</v>
      </c>
      <c r="G438" s="258">
        <f>SUMIFS('Previsão Potência Instalada'!$C$4:$C$87,'Previsão Potência Instalada'!$B$4:$B$87,PrevisaoGD[[#This Row],[Mês/Ano]])*SUMIFS(RelPotInst[PU_PI],RelPotInst[Barra],PrevisaoGD[[#This Row],[Nº Barra]])</f>
        <v>20.710783848367324</v>
      </c>
      <c r="H438" s="136">
        <f>$G438*SUMIFS(FatorHorario[Fator],FatorHorario[Meses],TEXT($D438,"MMM"),FatorHorario[UF],'Curva Tipica'!$E$1,FatorHorario[Hora],$F438)</f>
        <v>0</v>
      </c>
      <c r="I438" s="45">
        <v>0.92</v>
      </c>
    </row>
    <row r="439" spans="1:9" x14ac:dyDescent="0.25">
      <c r="A439" s="32">
        <v>5713</v>
      </c>
      <c r="B439" s="32">
        <v>2</v>
      </c>
      <c r="C439" s="134" t="s">
        <v>92</v>
      </c>
      <c r="D439" s="33">
        <v>45017</v>
      </c>
      <c r="E439" s="43" t="s">
        <v>72</v>
      </c>
      <c r="F439" s="44">
        <f>SUMIFS(HoraCondCarga[Hora],HoraCondCarga[Condição de Carga],PrevisaoGD[[#This Row],[Condição de Carga]],HoraCondCarga[Mês],MONTH(PrevisaoGD[[#This Row],[Mês/Ano]]))</f>
        <v>22</v>
      </c>
      <c r="G439" s="258">
        <f>SUMIFS('Previsão Potência Instalada'!$C$4:$C$87,'Previsão Potência Instalada'!$B$4:$B$87,PrevisaoGD[[#This Row],[Mês/Ano]])*SUMIFS(RelPotInst[PU_PI],RelPotInst[Barra],PrevisaoGD[[#This Row],[Nº Barra]])</f>
        <v>20.911204769214702</v>
      </c>
      <c r="H439" s="136">
        <f>$G439*SUMIFS(FatorHorario[Fator],FatorHorario[Meses],TEXT($D439,"MMM"),FatorHorario[UF],'Curva Tipica'!$E$1,FatorHorario[Hora],$F439)</f>
        <v>0</v>
      </c>
      <c r="I439" s="45">
        <v>0.92</v>
      </c>
    </row>
    <row r="440" spans="1:9" x14ac:dyDescent="0.25">
      <c r="A440" s="32">
        <v>5713</v>
      </c>
      <c r="B440" s="32">
        <v>2</v>
      </c>
      <c r="C440" s="134" t="s">
        <v>92</v>
      </c>
      <c r="D440" s="33">
        <v>45047</v>
      </c>
      <c r="E440" s="43" t="s">
        <v>72</v>
      </c>
      <c r="F440" s="44">
        <f>SUMIFS(HoraCondCarga[Hora],HoraCondCarga[Condição de Carga],PrevisaoGD[[#This Row],[Condição de Carga]],HoraCondCarga[Mês],MONTH(PrevisaoGD[[#This Row],[Mês/Ano]]))</f>
        <v>19</v>
      </c>
      <c r="G440" s="258">
        <f>SUMIFS('Previsão Potência Instalada'!$C$4:$C$87,'Previsão Potência Instalada'!$B$4:$B$87,PrevisaoGD[[#This Row],[Mês/Ano]])*SUMIFS(RelPotInst[PU_PI],RelPotInst[Barra],PrevisaoGD[[#This Row],[Nº Barra]])</f>
        <v>21.128161383011392</v>
      </c>
      <c r="H440" s="136">
        <f>$G440*SUMIFS(FatorHorario[Fator],FatorHorario[Meses],TEXT($D440,"MMM"),FatorHorario[UF],'Curva Tipica'!$E$1,FatorHorario[Hora],$F440)</f>
        <v>0</v>
      </c>
      <c r="I440" s="45">
        <v>0.92</v>
      </c>
    </row>
    <row r="441" spans="1:9" x14ac:dyDescent="0.25">
      <c r="A441" s="32">
        <v>5713</v>
      </c>
      <c r="B441" s="32">
        <v>2</v>
      </c>
      <c r="C441" s="134" t="s">
        <v>92</v>
      </c>
      <c r="D441" s="33">
        <v>45078</v>
      </c>
      <c r="E441" s="43" t="s">
        <v>72</v>
      </c>
      <c r="F441" s="44">
        <f>SUMIFS(HoraCondCarga[Hora],HoraCondCarga[Condição de Carga],PrevisaoGD[[#This Row],[Condição de Carga]],HoraCondCarga[Mês],MONTH(PrevisaoGD[[#This Row],[Mês/Ano]]))</f>
        <v>19</v>
      </c>
      <c r="G441" s="258">
        <f>SUMIFS('Previsão Potência Instalada'!$C$4:$C$87,'Previsão Potência Instalada'!$B$4:$B$87,PrevisaoGD[[#This Row],[Mês/Ano]])*SUMIFS(RelPotInst[PU_PI],RelPotInst[Barra],PrevisaoGD[[#This Row],[Nº Barra]])</f>
        <v>21.340584439619853</v>
      </c>
      <c r="H441" s="136">
        <f>$G441*SUMIFS(FatorHorario[Fator],FatorHorario[Meses],TEXT($D441,"MMM"),FatorHorario[UF],'Curva Tipica'!$E$1,FatorHorario[Hora],$F441)</f>
        <v>0</v>
      </c>
      <c r="I441" s="45">
        <v>0.92</v>
      </c>
    </row>
    <row r="442" spans="1:9" x14ac:dyDescent="0.25">
      <c r="A442" s="32">
        <v>5713</v>
      </c>
      <c r="B442" s="32">
        <v>2</v>
      </c>
      <c r="C442" s="134" t="s">
        <v>92</v>
      </c>
      <c r="D442" s="33">
        <v>45108</v>
      </c>
      <c r="E442" s="43" t="s">
        <v>72</v>
      </c>
      <c r="F442" s="44">
        <f>SUMIFS(HoraCondCarga[Hora],HoraCondCarga[Condição de Carga],PrevisaoGD[[#This Row],[Condição de Carga]],HoraCondCarga[Mês],MONTH(PrevisaoGD[[#This Row],[Mês/Ano]]))</f>
        <v>19</v>
      </c>
      <c r="G442" s="258">
        <f>SUMIFS('Previsão Potência Instalada'!$C$4:$C$87,'Previsão Potência Instalada'!$B$4:$B$87,PrevisaoGD[[#This Row],[Mês/Ano]])*SUMIFS(RelPotInst[PU_PI],RelPotInst[Barra],PrevisaoGD[[#This Row],[Nº Barra]])</f>
        <v>21.542448910087131</v>
      </c>
      <c r="H442" s="136">
        <f>$G442*SUMIFS(FatorHorario[Fator],FatorHorario[Meses],TEXT($D442,"MMM"),FatorHorario[UF],'Curva Tipica'!$E$1,FatorHorario[Hora],$F442)</f>
        <v>0</v>
      </c>
      <c r="I442" s="45">
        <v>0.92</v>
      </c>
    </row>
    <row r="443" spans="1:9" x14ac:dyDescent="0.25">
      <c r="A443" s="32">
        <v>5713</v>
      </c>
      <c r="B443" s="32">
        <v>2</v>
      </c>
      <c r="C443" s="134" t="s">
        <v>92</v>
      </c>
      <c r="D443" s="33">
        <v>45139</v>
      </c>
      <c r="E443" s="43" t="s">
        <v>72</v>
      </c>
      <c r="F443" s="44">
        <f>SUMIFS(HoraCondCarga[Hora],HoraCondCarga[Condição de Carga],PrevisaoGD[[#This Row],[Condição de Carga]],HoraCondCarga[Mês],MONTH(PrevisaoGD[[#This Row],[Mês/Ano]]))</f>
        <v>19</v>
      </c>
      <c r="G443" s="258">
        <f>SUMIFS('Previsão Potência Instalada'!$C$4:$C$87,'Previsão Potência Instalada'!$B$4:$B$87,PrevisaoGD[[#This Row],[Mês/Ano]])*SUMIFS(RelPotInst[PU_PI],RelPotInst[Barra],PrevisaoGD[[#This Row],[Nº Barra]])</f>
        <v>21.739154918147932</v>
      </c>
      <c r="H443" s="136">
        <f>$G443*SUMIFS(FatorHorario[Fator],FatorHorario[Meses],TEXT($D443,"MMM"),FatorHorario[UF],'Curva Tipica'!$E$1,FatorHorario[Hora],$F443)</f>
        <v>0</v>
      </c>
      <c r="I443" s="45">
        <v>0.92</v>
      </c>
    </row>
    <row r="444" spans="1:9" x14ac:dyDescent="0.25">
      <c r="A444" s="32">
        <v>5713</v>
      </c>
      <c r="B444" s="32">
        <v>2</v>
      </c>
      <c r="C444" s="134" t="s">
        <v>92</v>
      </c>
      <c r="D444" s="33">
        <v>45170</v>
      </c>
      <c r="E444" s="43" t="s">
        <v>72</v>
      </c>
      <c r="F444" s="44">
        <f>SUMIFS(HoraCondCarga[Hora],HoraCondCarga[Condição de Carga],PrevisaoGD[[#This Row],[Condição de Carga]],HoraCondCarga[Mês],MONTH(PrevisaoGD[[#This Row],[Mês/Ano]]))</f>
        <v>19</v>
      </c>
      <c r="G444" s="258">
        <f>SUMIFS('Previsão Potência Instalada'!$C$4:$C$87,'Previsão Potência Instalada'!$B$4:$B$87,PrevisaoGD[[#This Row],[Mês/Ano]])*SUMIFS(RelPotInst[PU_PI],RelPotInst[Barra],PrevisaoGD[[#This Row],[Nº Barra]])</f>
        <v>21.934963578161234</v>
      </c>
      <c r="H444" s="136">
        <f>$G444*SUMIFS(FatorHorario[Fator],FatorHorario[Meses],TEXT($D444,"MMM"),FatorHorario[UF],'Curva Tipica'!$E$1,FatorHorario[Hora],$F444)</f>
        <v>0</v>
      </c>
      <c r="I444" s="45">
        <v>0.92</v>
      </c>
    </row>
    <row r="445" spans="1:9" x14ac:dyDescent="0.25">
      <c r="A445" s="32">
        <v>5713</v>
      </c>
      <c r="B445" s="32">
        <v>2</v>
      </c>
      <c r="C445" s="134" t="s">
        <v>92</v>
      </c>
      <c r="D445" s="33">
        <v>45200</v>
      </c>
      <c r="E445" s="43" t="s">
        <v>72</v>
      </c>
      <c r="F445" s="44">
        <f>SUMIFS(HoraCondCarga[Hora],HoraCondCarga[Condição de Carga],PrevisaoGD[[#This Row],[Condição de Carga]],HoraCondCarga[Mês],MONTH(PrevisaoGD[[#This Row],[Mês/Ano]]))</f>
        <v>19</v>
      </c>
      <c r="G445" s="258">
        <f>SUMIFS('Previsão Potência Instalada'!$C$4:$C$87,'Previsão Potência Instalada'!$B$4:$B$87,PrevisaoGD[[#This Row],[Mês/Ano]])*SUMIFS(RelPotInst[PU_PI],RelPotInst[Barra],PrevisaoGD[[#This Row],[Nº Barra]])</f>
        <v>22.121145831339504</v>
      </c>
      <c r="H445" s="136">
        <f>$G445*SUMIFS(FatorHorario[Fator],FatorHorario[Meses],TEXT($D445,"MMM"),FatorHorario[UF],'Curva Tipica'!$E$1,FatorHorario[Hora],$F445)</f>
        <v>0</v>
      </c>
      <c r="I445" s="45">
        <v>0.92</v>
      </c>
    </row>
    <row r="446" spans="1:9" x14ac:dyDescent="0.25">
      <c r="A446" s="32">
        <v>5713</v>
      </c>
      <c r="B446" s="32">
        <v>2</v>
      </c>
      <c r="C446" s="134" t="s">
        <v>92</v>
      </c>
      <c r="D446" s="33">
        <v>45231</v>
      </c>
      <c r="E446" s="43" t="s">
        <v>72</v>
      </c>
      <c r="F446" s="44">
        <f>SUMIFS(HoraCondCarga[Hora],HoraCondCarga[Condição de Carga],PrevisaoGD[[#This Row],[Condição de Carga]],HoraCondCarga[Mês],MONTH(PrevisaoGD[[#This Row],[Mês/Ano]]))</f>
        <v>22</v>
      </c>
      <c r="G446" s="258">
        <f>SUMIFS('Previsão Potência Instalada'!$C$4:$C$87,'Previsão Potência Instalada'!$B$4:$B$87,PrevisaoGD[[#This Row],[Mês/Ano]])*SUMIFS(RelPotInst[PU_PI],RelPotInst[Barra],PrevisaoGD[[#This Row],[Nº Barra]])</f>
        <v>22.307362834345248</v>
      </c>
      <c r="H446" s="136">
        <f>$G446*SUMIFS(FatorHorario[Fator],FatorHorario[Meses],TEXT($D446,"MMM"),FatorHorario[UF],'Curva Tipica'!$E$1,FatorHorario[Hora],$F446)</f>
        <v>0</v>
      </c>
      <c r="I446" s="45">
        <v>0.92</v>
      </c>
    </row>
    <row r="447" spans="1:9" x14ac:dyDescent="0.25">
      <c r="A447" s="32">
        <v>5713</v>
      </c>
      <c r="B447" s="32">
        <v>2</v>
      </c>
      <c r="C447" s="134" t="s">
        <v>92</v>
      </c>
      <c r="D447" s="33">
        <v>45261</v>
      </c>
      <c r="E447" s="43" t="s">
        <v>72</v>
      </c>
      <c r="F447" s="44">
        <f>SUMIFS(HoraCondCarga[Hora],HoraCondCarga[Condição de Carga],PrevisaoGD[[#This Row],[Condição de Carga]],HoraCondCarga[Mês],MONTH(PrevisaoGD[[#This Row],[Mês/Ano]]))</f>
        <v>22</v>
      </c>
      <c r="G447" s="258">
        <f>SUMIFS('Previsão Potência Instalada'!$C$4:$C$87,'Previsão Potência Instalada'!$B$4:$B$87,PrevisaoGD[[#This Row],[Mês/Ano]])*SUMIFS(RelPotInst[PU_PI],RelPotInst[Barra],PrevisaoGD[[#This Row],[Nº Barra]])</f>
        <v>22.502426271251238</v>
      </c>
      <c r="H447" s="136">
        <f>$G447*SUMIFS(FatorHorario[Fator],FatorHorario[Meses],TEXT($D447,"MMM"),FatorHorario[UF],'Curva Tipica'!$E$1,FatorHorario[Hora],$F447)</f>
        <v>0</v>
      </c>
      <c r="I447" s="45">
        <v>0.92</v>
      </c>
    </row>
    <row r="448" spans="1:9" x14ac:dyDescent="0.25">
      <c r="A448" s="32">
        <v>5713</v>
      </c>
      <c r="B448" s="32">
        <v>2</v>
      </c>
      <c r="C448" s="134" t="s">
        <v>92</v>
      </c>
      <c r="D448" s="33">
        <v>45292</v>
      </c>
      <c r="E448" s="43" t="s">
        <v>72</v>
      </c>
      <c r="F448" s="44">
        <f>SUMIFS(HoraCondCarga[Hora],HoraCondCarga[Condição de Carga],PrevisaoGD[[#This Row],[Condição de Carga]],HoraCondCarga[Mês],MONTH(PrevisaoGD[[#This Row],[Mês/Ano]]))</f>
        <v>22</v>
      </c>
      <c r="G448" s="258">
        <f>SUMIFS('Previsão Potência Instalada'!$C$4:$C$87,'Previsão Potência Instalada'!$B$4:$B$87,PrevisaoGD[[#This Row],[Mês/Ano]])*SUMIFS(RelPotInst[PU_PI],RelPotInst[Barra],PrevisaoGD[[#This Row],[Nº Barra]])</f>
        <v>22.902523385125793</v>
      </c>
      <c r="H448" s="136">
        <f>$G448*SUMIFS(FatorHorario[Fator],FatorHorario[Meses],TEXT($D448,"MMM"),FatorHorario[UF],'Curva Tipica'!$E$1,FatorHorario[Hora],$F448)</f>
        <v>0</v>
      </c>
      <c r="I448" s="45">
        <v>0.92</v>
      </c>
    </row>
    <row r="449" spans="1:9" x14ac:dyDescent="0.25">
      <c r="A449" s="32">
        <v>5713</v>
      </c>
      <c r="B449" s="32">
        <v>2</v>
      </c>
      <c r="C449" s="134" t="s">
        <v>92</v>
      </c>
      <c r="D449" s="33">
        <v>45323</v>
      </c>
      <c r="E449" s="43" t="s">
        <v>72</v>
      </c>
      <c r="F449" s="44">
        <f>SUMIFS(HoraCondCarga[Hora],HoraCondCarga[Condição de Carga],PrevisaoGD[[#This Row],[Condição de Carga]],HoraCondCarga[Mês],MONTH(PrevisaoGD[[#This Row],[Mês/Ano]]))</f>
        <v>22</v>
      </c>
      <c r="G449" s="258">
        <f>SUMIFS('Previsão Potência Instalada'!$C$4:$C$87,'Previsão Potência Instalada'!$B$4:$B$87,PrevisaoGD[[#This Row],[Mês/Ano]])*SUMIFS(RelPotInst[PU_PI],RelPotInst[Barra],PrevisaoGD[[#This Row],[Nº Barra]])</f>
        <v>23.293901722455271</v>
      </c>
      <c r="H449" s="136">
        <f>$G449*SUMIFS(FatorHorario[Fator],FatorHorario[Meses],TEXT($D449,"MMM"),FatorHorario[UF],'Curva Tipica'!$E$1,FatorHorario[Hora],$F449)</f>
        <v>0</v>
      </c>
      <c r="I449" s="45">
        <v>0.92</v>
      </c>
    </row>
    <row r="450" spans="1:9" x14ac:dyDescent="0.25">
      <c r="A450" s="32">
        <v>5713</v>
      </c>
      <c r="B450" s="32">
        <v>2</v>
      </c>
      <c r="C450" s="134" t="s">
        <v>92</v>
      </c>
      <c r="D450" s="33">
        <v>45352</v>
      </c>
      <c r="E450" s="43" t="s">
        <v>72</v>
      </c>
      <c r="F450" s="44">
        <f>SUMIFS(HoraCondCarga[Hora],HoraCondCarga[Condição de Carga],PrevisaoGD[[#This Row],[Condição de Carga]],HoraCondCarga[Mês],MONTH(PrevisaoGD[[#This Row],[Mês/Ano]]))</f>
        <v>22</v>
      </c>
      <c r="G450" s="258">
        <f>SUMIFS('Previsão Potência Instalada'!$C$4:$C$87,'Previsão Potência Instalada'!$B$4:$B$87,PrevisaoGD[[#This Row],[Mês/Ano]])*SUMIFS(RelPotInst[PU_PI],RelPotInst[Barra],PrevisaoGD[[#This Row],[Nº Barra]])</f>
        <v>23.688799429978982</v>
      </c>
      <c r="H450" s="136">
        <f>$G450*SUMIFS(FatorHorario[Fator],FatorHorario[Meses],TEXT($D450,"MMM"),FatorHorario[UF],'Curva Tipica'!$E$1,FatorHorario[Hora],$F450)</f>
        <v>0</v>
      </c>
      <c r="I450" s="45">
        <v>0.92</v>
      </c>
    </row>
    <row r="451" spans="1:9" x14ac:dyDescent="0.25">
      <c r="A451" s="32">
        <v>5713</v>
      </c>
      <c r="B451" s="32">
        <v>2</v>
      </c>
      <c r="C451" s="134" t="s">
        <v>92</v>
      </c>
      <c r="D451" s="33">
        <v>45383</v>
      </c>
      <c r="E451" s="43" t="s">
        <v>72</v>
      </c>
      <c r="F451" s="44">
        <f>SUMIFS(HoraCondCarga[Hora],HoraCondCarga[Condição de Carga],PrevisaoGD[[#This Row],[Condição de Carga]],HoraCondCarga[Mês],MONTH(PrevisaoGD[[#This Row],[Mês/Ano]]))</f>
        <v>22</v>
      </c>
      <c r="G451" s="258">
        <f>SUMIFS('Previsão Potência Instalada'!$C$4:$C$87,'Previsão Potência Instalada'!$B$4:$B$87,PrevisaoGD[[#This Row],[Mês/Ano]])*SUMIFS(RelPotInst[PU_PI],RelPotInst[Barra],PrevisaoGD[[#This Row],[Nº Barra]])</f>
        <v>24.086732628302475</v>
      </c>
      <c r="H451" s="136">
        <f>$G451*SUMIFS(FatorHorario[Fator],FatorHorario[Meses],TEXT($D451,"MMM"),FatorHorario[UF],'Curva Tipica'!$E$1,FatorHorario[Hora],$F451)</f>
        <v>0</v>
      </c>
      <c r="I451" s="45">
        <v>0.92</v>
      </c>
    </row>
    <row r="452" spans="1:9" x14ac:dyDescent="0.25">
      <c r="A452" s="32">
        <v>5713</v>
      </c>
      <c r="B452" s="32">
        <v>2</v>
      </c>
      <c r="C452" s="134" t="s">
        <v>92</v>
      </c>
      <c r="D452" s="33">
        <v>45413</v>
      </c>
      <c r="E452" s="43" t="s">
        <v>72</v>
      </c>
      <c r="F452" s="44">
        <f>SUMIFS(HoraCondCarga[Hora],HoraCondCarga[Condição de Carga],PrevisaoGD[[#This Row],[Condição de Carga]],HoraCondCarga[Mês],MONTH(PrevisaoGD[[#This Row],[Mês/Ano]]))</f>
        <v>19</v>
      </c>
      <c r="G452" s="258">
        <f>SUMIFS('Previsão Potência Instalada'!$C$4:$C$87,'Previsão Potência Instalada'!$B$4:$B$87,PrevisaoGD[[#This Row],[Mês/Ano]])*SUMIFS(RelPotInst[PU_PI],RelPotInst[Barra],PrevisaoGD[[#This Row],[Nº Barra]])</f>
        <v>24.517497235412993</v>
      </c>
      <c r="H452" s="136">
        <f>$G452*SUMIFS(FatorHorario[Fator],FatorHorario[Meses],TEXT($D452,"MMM"),FatorHorario[UF],'Curva Tipica'!$E$1,FatorHorario[Hora],$F452)</f>
        <v>0</v>
      </c>
      <c r="I452" s="45">
        <v>0.92</v>
      </c>
    </row>
    <row r="453" spans="1:9" x14ac:dyDescent="0.25">
      <c r="A453" s="32">
        <v>5713</v>
      </c>
      <c r="B453" s="32">
        <v>2</v>
      </c>
      <c r="C453" s="134" t="s">
        <v>92</v>
      </c>
      <c r="D453" s="33">
        <v>45444</v>
      </c>
      <c r="E453" s="43" t="s">
        <v>72</v>
      </c>
      <c r="F453" s="44">
        <f>SUMIFS(HoraCondCarga[Hora],HoraCondCarga[Condição de Carga],PrevisaoGD[[#This Row],[Condição de Carga]],HoraCondCarga[Mês],MONTH(PrevisaoGD[[#This Row],[Mês/Ano]]))</f>
        <v>19</v>
      </c>
      <c r="G453" s="258">
        <f>SUMIFS('Previsão Potência Instalada'!$C$4:$C$87,'Previsão Potência Instalada'!$B$4:$B$87,PrevisaoGD[[#This Row],[Mês/Ano]])*SUMIFS(RelPotInst[PU_PI],RelPotInst[Barra],PrevisaoGD[[#This Row],[Nº Barra]])</f>
        <v>24.939260522181975</v>
      </c>
      <c r="H453" s="136">
        <f>$G453*SUMIFS(FatorHorario[Fator],FatorHorario[Meses],TEXT($D453,"MMM"),FatorHorario[UF],'Curva Tipica'!$E$1,FatorHorario[Hora],$F453)</f>
        <v>0</v>
      </c>
      <c r="I453" s="45">
        <v>0.92</v>
      </c>
    </row>
    <row r="454" spans="1:9" x14ac:dyDescent="0.25">
      <c r="A454" s="32">
        <v>5713</v>
      </c>
      <c r="B454" s="32">
        <v>2</v>
      </c>
      <c r="C454" s="134" t="s">
        <v>92</v>
      </c>
      <c r="D454" s="33">
        <v>45474</v>
      </c>
      <c r="E454" s="43" t="s">
        <v>72</v>
      </c>
      <c r="F454" s="44">
        <f>SUMIFS(HoraCondCarga[Hora],HoraCondCarga[Condição de Carga],PrevisaoGD[[#This Row],[Condição de Carga]],HoraCondCarga[Mês],MONTH(PrevisaoGD[[#This Row],[Mês/Ano]]))</f>
        <v>19</v>
      </c>
      <c r="G454" s="258">
        <f>SUMIFS('Previsão Potência Instalada'!$C$4:$C$87,'Previsão Potência Instalada'!$B$4:$B$87,PrevisaoGD[[#This Row],[Mês/Ano]])*SUMIFS(RelPotInst[PU_PI],RelPotInst[Barra],PrevisaoGD[[#This Row],[Nº Barra]])</f>
        <v>25.340059869981054</v>
      </c>
      <c r="H454" s="136">
        <f>$G454*SUMIFS(FatorHorario[Fator],FatorHorario[Meses],TEXT($D454,"MMM"),FatorHorario[UF],'Curva Tipica'!$E$1,FatorHorario[Hora],$F454)</f>
        <v>0</v>
      </c>
      <c r="I454" s="45">
        <v>0.92</v>
      </c>
    </row>
    <row r="455" spans="1:9" x14ac:dyDescent="0.25">
      <c r="A455" s="32">
        <v>5713</v>
      </c>
      <c r="B455" s="32">
        <v>2</v>
      </c>
      <c r="C455" s="134" t="s">
        <v>92</v>
      </c>
      <c r="D455" s="33">
        <v>45505</v>
      </c>
      <c r="E455" s="43" t="s">
        <v>72</v>
      </c>
      <c r="F455" s="44">
        <f>SUMIFS(HoraCondCarga[Hora],HoraCondCarga[Condição de Carga],PrevisaoGD[[#This Row],[Condição de Carga]],HoraCondCarga[Mês],MONTH(PrevisaoGD[[#This Row],[Mês/Ano]]))</f>
        <v>19</v>
      </c>
      <c r="G455" s="258">
        <f>SUMIFS('Previsão Potência Instalada'!$C$4:$C$87,'Previsão Potência Instalada'!$B$4:$B$87,PrevisaoGD[[#This Row],[Mês/Ano]])*SUMIFS(RelPotInst[PU_PI],RelPotInst[Barra],PrevisaoGD[[#This Row],[Nº Barra]])</f>
        <v>25.730617156047451</v>
      </c>
      <c r="H455" s="136">
        <f>$G455*SUMIFS(FatorHorario[Fator],FatorHorario[Meses],TEXT($D455,"MMM"),FatorHorario[UF],'Curva Tipica'!$E$1,FatorHorario[Hora],$F455)</f>
        <v>0</v>
      </c>
      <c r="I455" s="45">
        <v>0.92</v>
      </c>
    </row>
    <row r="456" spans="1:9" x14ac:dyDescent="0.25">
      <c r="A456" s="32">
        <v>5713</v>
      </c>
      <c r="B456" s="32">
        <v>2</v>
      </c>
      <c r="C456" s="134" t="s">
        <v>92</v>
      </c>
      <c r="D456" s="33">
        <v>45536</v>
      </c>
      <c r="E456" s="43" t="s">
        <v>72</v>
      </c>
      <c r="F456" s="44">
        <f>SUMIFS(HoraCondCarga[Hora],HoraCondCarga[Condição de Carga],PrevisaoGD[[#This Row],[Condição de Carga]],HoraCondCarga[Mês],MONTH(PrevisaoGD[[#This Row],[Mês/Ano]]))</f>
        <v>19</v>
      </c>
      <c r="G456" s="258">
        <f>SUMIFS('Previsão Potência Instalada'!$C$4:$C$87,'Previsão Potência Instalada'!$B$4:$B$87,PrevisaoGD[[#This Row],[Mês/Ano]])*SUMIFS(RelPotInst[PU_PI],RelPotInst[Barra],PrevisaoGD[[#This Row],[Nº Barra]])</f>
        <v>26.119392768938006</v>
      </c>
      <c r="H456" s="136">
        <f>$G456*SUMIFS(FatorHorario[Fator],FatorHorario[Meses],TEXT($D456,"MMM"),FatorHorario[UF],'Curva Tipica'!$E$1,FatorHorario[Hora],$F456)</f>
        <v>0</v>
      </c>
      <c r="I456" s="45">
        <v>0.92</v>
      </c>
    </row>
    <row r="457" spans="1:9" x14ac:dyDescent="0.25">
      <c r="A457" s="32">
        <v>5713</v>
      </c>
      <c r="B457" s="32">
        <v>2</v>
      </c>
      <c r="C457" s="134" t="s">
        <v>92</v>
      </c>
      <c r="D457" s="33">
        <v>45566</v>
      </c>
      <c r="E457" s="43" t="s">
        <v>72</v>
      </c>
      <c r="F457" s="44">
        <f>SUMIFS(HoraCondCarga[Hora],HoraCondCarga[Condição de Carga],PrevisaoGD[[#This Row],[Condição de Carga]],HoraCondCarga[Mês],MONTH(PrevisaoGD[[#This Row],[Mês/Ano]]))</f>
        <v>19</v>
      </c>
      <c r="G457" s="258">
        <f>SUMIFS('Previsão Potência Instalada'!$C$4:$C$87,'Previsão Potência Instalada'!$B$4:$B$87,PrevisaoGD[[#This Row],[Mês/Ano]])*SUMIFS(RelPotInst[PU_PI],RelPotInst[Barra],PrevisaoGD[[#This Row],[Nº Barra]])</f>
        <v>26.489055273057129</v>
      </c>
      <c r="H457" s="136">
        <f>$G457*SUMIFS(FatorHorario[Fator],FatorHorario[Meses],TEXT($D457,"MMM"),FatorHorario[UF],'Curva Tipica'!$E$1,FatorHorario[Hora],$F457)</f>
        <v>0</v>
      </c>
      <c r="I457" s="45">
        <v>0.92</v>
      </c>
    </row>
    <row r="458" spans="1:9" x14ac:dyDescent="0.25">
      <c r="A458" s="32">
        <v>5713</v>
      </c>
      <c r="B458" s="32">
        <v>2</v>
      </c>
      <c r="C458" s="134" t="s">
        <v>92</v>
      </c>
      <c r="D458" s="33">
        <v>45597</v>
      </c>
      <c r="E458" s="43" t="s">
        <v>72</v>
      </c>
      <c r="F458" s="44">
        <f>SUMIFS(HoraCondCarga[Hora],HoraCondCarga[Condição de Carga],PrevisaoGD[[#This Row],[Condição de Carga]],HoraCondCarga[Mês],MONTH(PrevisaoGD[[#This Row],[Mês/Ano]]))</f>
        <v>22</v>
      </c>
      <c r="G458" s="258">
        <f>SUMIFS('Previsão Potência Instalada'!$C$4:$C$87,'Previsão Potência Instalada'!$B$4:$B$87,PrevisaoGD[[#This Row],[Mês/Ano]])*SUMIFS(RelPotInst[PU_PI],RelPotInst[Barra],PrevisaoGD[[#This Row],[Nº Barra]])</f>
        <v>26.8587867725183</v>
      </c>
      <c r="H458" s="136">
        <f>$G458*SUMIFS(FatorHorario[Fator],FatorHorario[Meses],TEXT($D458,"MMM"),FatorHorario[UF],'Curva Tipica'!$E$1,FatorHorario[Hora],$F458)</f>
        <v>0</v>
      </c>
      <c r="I458" s="45">
        <v>0.92</v>
      </c>
    </row>
    <row r="459" spans="1:9" x14ac:dyDescent="0.25">
      <c r="A459" s="32">
        <v>5713</v>
      </c>
      <c r="B459" s="32">
        <v>2</v>
      </c>
      <c r="C459" s="134" t="s">
        <v>92</v>
      </c>
      <c r="D459" s="33">
        <v>45627</v>
      </c>
      <c r="E459" s="43" t="s">
        <v>72</v>
      </c>
      <c r="F459" s="44">
        <f>SUMIFS(HoraCondCarga[Hora],HoraCondCarga[Condição de Carga],PrevisaoGD[[#This Row],[Condição de Carga]],HoraCondCarga[Mês],MONTH(PrevisaoGD[[#This Row],[Mês/Ano]]))</f>
        <v>22</v>
      </c>
      <c r="G459" s="258">
        <f>SUMIFS('Previsão Potência Instalada'!$C$4:$C$87,'Previsão Potência Instalada'!$B$4:$B$87,PrevisaoGD[[#This Row],[Mês/Ano]])*SUMIFS(RelPotInst[PU_PI],RelPotInst[Barra],PrevisaoGD[[#This Row],[Nº Barra]])</f>
        <v>27.246082754373813</v>
      </c>
      <c r="H459" s="136">
        <f>$G459*SUMIFS(FatorHorario[Fator],FatorHorario[Meses],TEXT($D459,"MMM"),FatorHorario[UF],'Curva Tipica'!$E$1,FatorHorario[Hora],$F459)</f>
        <v>0</v>
      </c>
      <c r="I459" s="45">
        <v>0.92</v>
      </c>
    </row>
    <row r="460" spans="1:9" x14ac:dyDescent="0.25">
      <c r="A460" s="32">
        <v>5713</v>
      </c>
      <c r="B460" s="32">
        <v>2</v>
      </c>
      <c r="C460" s="134" t="s">
        <v>92</v>
      </c>
      <c r="D460" s="33">
        <v>45658</v>
      </c>
      <c r="E460" s="43" t="s">
        <v>72</v>
      </c>
      <c r="F460" s="44">
        <f>SUMIFS(HoraCondCarga[Hora],HoraCondCarga[Condição de Carga],PrevisaoGD[[#This Row],[Condição de Carga]],HoraCondCarga[Mês],MONTH(PrevisaoGD[[#This Row],[Mês/Ano]]))</f>
        <v>22</v>
      </c>
      <c r="G460" s="258">
        <f>SUMIFS('Previsão Potência Instalada'!$C$4:$C$87,'Previsão Potência Instalada'!$B$4:$B$87,PrevisaoGD[[#This Row],[Mês/Ano]])*SUMIFS(RelPotInst[PU_PI],RelPotInst[Barra],PrevisaoGD[[#This Row],[Nº Barra]])</f>
        <v>27.704265981635984</v>
      </c>
      <c r="H460" s="136">
        <f>$G460*SUMIFS(FatorHorario[Fator],FatorHorario[Meses],TEXT($D460,"MMM"),FatorHorario[UF],'Curva Tipica'!$E$1,FatorHorario[Hora],$F460)</f>
        <v>0</v>
      </c>
      <c r="I460" s="45">
        <v>0.92</v>
      </c>
    </row>
    <row r="461" spans="1:9" x14ac:dyDescent="0.25">
      <c r="A461" s="32">
        <v>5713</v>
      </c>
      <c r="B461" s="32">
        <v>2</v>
      </c>
      <c r="C461" s="134" t="s">
        <v>92</v>
      </c>
      <c r="D461" s="33">
        <v>45689</v>
      </c>
      <c r="E461" s="43" t="s">
        <v>72</v>
      </c>
      <c r="F461" s="44">
        <f>SUMIFS(HoraCondCarga[Hora],HoraCondCarga[Condição de Carga],PrevisaoGD[[#This Row],[Condição de Carga]],HoraCondCarga[Mês],MONTH(PrevisaoGD[[#This Row],[Mês/Ano]]))</f>
        <v>22</v>
      </c>
      <c r="G461" s="258">
        <f>SUMIFS('Previsão Potência Instalada'!$C$4:$C$87,'Previsão Potência Instalada'!$B$4:$B$87,PrevisaoGD[[#This Row],[Mês/Ano]])*SUMIFS(RelPotInst[PU_PI],RelPotInst[Barra],PrevisaoGD[[#This Row],[Nº Barra]])</f>
        <v>28.152464640060558</v>
      </c>
      <c r="H461" s="136">
        <f>$G461*SUMIFS(FatorHorario[Fator],FatorHorario[Meses],TEXT($D461,"MMM"),FatorHorario[UF],'Curva Tipica'!$E$1,FatorHorario[Hora],$F461)</f>
        <v>0</v>
      </c>
      <c r="I461" s="45">
        <v>0.92</v>
      </c>
    </row>
    <row r="462" spans="1:9" x14ac:dyDescent="0.25">
      <c r="A462" s="32">
        <v>5713</v>
      </c>
      <c r="B462" s="32">
        <v>2</v>
      </c>
      <c r="C462" s="134" t="s">
        <v>92</v>
      </c>
      <c r="D462" s="33">
        <v>45717</v>
      </c>
      <c r="E462" s="43" t="s">
        <v>72</v>
      </c>
      <c r="F462" s="44">
        <f>SUMIFS(HoraCondCarga[Hora],HoraCondCarga[Condição de Carga],PrevisaoGD[[#This Row],[Condição de Carga]],HoraCondCarga[Mês],MONTH(PrevisaoGD[[#This Row],[Mês/Ano]]))</f>
        <v>22</v>
      </c>
      <c r="G462" s="258">
        <f>SUMIFS('Previsão Potência Instalada'!$C$4:$C$87,'Previsão Potência Instalada'!$B$4:$B$87,PrevisaoGD[[#This Row],[Mês/Ano]])*SUMIFS(RelPotInst[PU_PI],RelPotInst[Barra],PrevisaoGD[[#This Row],[Nº Barra]])</f>
        <v>28.604693610970802</v>
      </c>
      <c r="H462" s="136">
        <f>$G462*SUMIFS(FatorHorario[Fator],FatorHorario[Meses],TEXT($D462,"MMM"),FatorHorario[UF],'Curva Tipica'!$E$1,FatorHorario[Hora],$F462)</f>
        <v>0</v>
      </c>
      <c r="I462" s="45">
        <v>0.92</v>
      </c>
    </row>
    <row r="463" spans="1:9" x14ac:dyDescent="0.25">
      <c r="A463" s="32">
        <v>5713</v>
      </c>
      <c r="B463" s="32">
        <v>2</v>
      </c>
      <c r="C463" s="134" t="s">
        <v>92</v>
      </c>
      <c r="D463" s="33">
        <v>45748</v>
      </c>
      <c r="E463" s="43" t="s">
        <v>72</v>
      </c>
      <c r="F463" s="44">
        <f>SUMIFS(HoraCondCarga[Hora],HoraCondCarga[Condição de Carga],PrevisaoGD[[#This Row],[Condição de Carga]],HoraCondCarga[Mês],MONTH(PrevisaoGD[[#This Row],[Mês/Ano]]))</f>
        <v>22</v>
      </c>
      <c r="G463" s="258">
        <f>SUMIFS('Previsão Potência Instalada'!$C$4:$C$87,'Previsão Potência Instalada'!$B$4:$B$87,PrevisaoGD[[#This Row],[Mês/Ano]])*SUMIFS(RelPotInst[PU_PI],RelPotInst[Barra],PrevisaoGD[[#This Row],[Nº Barra]])</f>
        <v>29.060398765344345</v>
      </c>
      <c r="H463" s="136">
        <f>$G463*SUMIFS(FatorHorario[Fator],FatorHorario[Meses],TEXT($D463,"MMM"),FatorHorario[UF],'Curva Tipica'!$E$1,FatorHorario[Hora],$F463)</f>
        <v>0</v>
      </c>
      <c r="I463" s="45">
        <v>0.92</v>
      </c>
    </row>
    <row r="464" spans="1:9" x14ac:dyDescent="0.25">
      <c r="A464" s="32">
        <v>5713</v>
      </c>
      <c r="B464" s="32">
        <v>2</v>
      </c>
      <c r="C464" s="134" t="s">
        <v>92</v>
      </c>
      <c r="D464" s="33">
        <v>45778</v>
      </c>
      <c r="E464" s="43" t="s">
        <v>72</v>
      </c>
      <c r="F464" s="44">
        <f>SUMIFS(HoraCondCarga[Hora],HoraCondCarga[Condição de Carga],PrevisaoGD[[#This Row],[Condição de Carga]],HoraCondCarga[Mês],MONTH(PrevisaoGD[[#This Row],[Mês/Ano]]))</f>
        <v>19</v>
      </c>
      <c r="G464" s="258">
        <f>SUMIFS('Previsão Potência Instalada'!$C$4:$C$87,'Previsão Potência Instalada'!$B$4:$B$87,PrevisaoGD[[#This Row],[Mês/Ano]])*SUMIFS(RelPotInst[PU_PI],RelPotInst[Barra],PrevisaoGD[[#This Row],[Nº Barra]])</f>
        <v>29.553701793613872</v>
      </c>
      <c r="H464" s="136">
        <f>$G464*SUMIFS(FatorHorario[Fator],FatorHorario[Meses],TEXT($D464,"MMM"),FatorHorario[UF],'Curva Tipica'!$E$1,FatorHorario[Hora],$F464)</f>
        <v>0</v>
      </c>
      <c r="I464" s="45">
        <v>0.92</v>
      </c>
    </row>
    <row r="465" spans="1:9" x14ac:dyDescent="0.25">
      <c r="A465" s="32">
        <v>5713</v>
      </c>
      <c r="B465" s="32">
        <v>2</v>
      </c>
      <c r="C465" s="134" t="s">
        <v>92</v>
      </c>
      <c r="D465" s="33">
        <v>45809</v>
      </c>
      <c r="E465" s="43" t="s">
        <v>72</v>
      </c>
      <c r="F465" s="44">
        <f>SUMIFS(HoraCondCarga[Hora],HoraCondCarga[Condição de Carga],PrevisaoGD[[#This Row],[Condição de Carga]],HoraCondCarga[Mês],MONTH(PrevisaoGD[[#This Row],[Mês/Ano]]))</f>
        <v>19</v>
      </c>
      <c r="G465" s="258">
        <f>SUMIFS('Previsão Potência Instalada'!$C$4:$C$87,'Previsão Potência Instalada'!$B$4:$B$87,PrevisaoGD[[#This Row],[Mês/Ano]])*SUMIFS(RelPotInst[PU_PI],RelPotInst[Barra],PrevisaoGD[[#This Row],[Nº Barra]])</f>
        <v>30.036696689530825</v>
      </c>
      <c r="H465" s="136">
        <f>$G465*SUMIFS(FatorHorario[Fator],FatorHorario[Meses],TEXT($D465,"MMM"),FatorHorario[UF],'Curva Tipica'!$E$1,FatorHorario[Hora],$F465)</f>
        <v>0</v>
      </c>
      <c r="I465" s="45">
        <v>0.92</v>
      </c>
    </row>
    <row r="466" spans="1:9" x14ac:dyDescent="0.25">
      <c r="A466" s="32">
        <v>5713</v>
      </c>
      <c r="B466" s="32">
        <v>2</v>
      </c>
      <c r="C466" s="134" t="s">
        <v>92</v>
      </c>
      <c r="D466" s="33">
        <v>45839</v>
      </c>
      <c r="E466" s="43" t="s">
        <v>72</v>
      </c>
      <c r="F466" s="44">
        <f>SUMIFS(HoraCondCarga[Hora],HoraCondCarga[Condição de Carga],PrevisaoGD[[#This Row],[Condição de Carga]],HoraCondCarga[Mês],MONTH(PrevisaoGD[[#This Row],[Mês/Ano]]))</f>
        <v>19</v>
      </c>
      <c r="G466" s="258">
        <f>SUMIFS('Previsão Potência Instalada'!$C$4:$C$87,'Previsão Potência Instalada'!$B$4:$B$87,PrevisaoGD[[#This Row],[Mês/Ano]])*SUMIFS(RelPotInst[PU_PI],RelPotInst[Barra],PrevisaoGD[[#This Row],[Nº Barra]])</f>
        <v>30.495684101063947</v>
      </c>
      <c r="H466" s="136">
        <f>$G466*SUMIFS(FatorHorario[Fator],FatorHorario[Meses],TEXT($D466,"MMM"),FatorHorario[UF],'Curva Tipica'!$E$1,FatorHorario[Hora],$F466)</f>
        <v>0</v>
      </c>
      <c r="I466" s="45">
        <v>0.92</v>
      </c>
    </row>
    <row r="467" spans="1:9" x14ac:dyDescent="0.25">
      <c r="A467" s="32">
        <v>5713</v>
      </c>
      <c r="B467" s="32">
        <v>2</v>
      </c>
      <c r="C467" s="134" t="s">
        <v>92</v>
      </c>
      <c r="D467" s="33">
        <v>45870</v>
      </c>
      <c r="E467" s="43" t="s">
        <v>72</v>
      </c>
      <c r="F467" s="44">
        <f>SUMIFS(HoraCondCarga[Hora],HoraCondCarga[Condição de Carga],PrevisaoGD[[#This Row],[Condição de Carga]],HoraCondCarga[Mês],MONTH(PrevisaoGD[[#This Row],[Mês/Ano]]))</f>
        <v>19</v>
      </c>
      <c r="G467" s="258">
        <f>SUMIFS('Previsão Potência Instalada'!$C$4:$C$87,'Previsão Potência Instalada'!$B$4:$B$87,PrevisaoGD[[#This Row],[Mês/Ano]])*SUMIFS(RelPotInst[PU_PI],RelPotInst[Barra],PrevisaoGD[[#This Row],[Nº Barra]])</f>
        <v>30.942942507973527</v>
      </c>
      <c r="H467" s="136">
        <f>$G467*SUMIFS(FatorHorario[Fator],FatorHorario[Meses],TEXT($D467,"MMM"),FatorHorario[UF],'Curva Tipica'!$E$1,FatorHorario[Hora],$F467)</f>
        <v>0</v>
      </c>
      <c r="I467" s="45">
        <v>0.92</v>
      </c>
    </row>
    <row r="468" spans="1:9" x14ac:dyDescent="0.25">
      <c r="A468" s="32">
        <v>5713</v>
      </c>
      <c r="B468" s="32">
        <v>2</v>
      </c>
      <c r="C468" s="134" t="s">
        <v>92</v>
      </c>
      <c r="D468" s="33">
        <v>45901</v>
      </c>
      <c r="E468" s="43" t="s">
        <v>72</v>
      </c>
      <c r="F468" s="44">
        <f>SUMIFS(HoraCondCarga[Hora],HoraCondCarga[Condição de Carga],PrevisaoGD[[#This Row],[Condição de Carga]],HoraCondCarga[Mês],MONTH(PrevisaoGD[[#This Row],[Mês/Ano]]))</f>
        <v>19</v>
      </c>
      <c r="G468" s="258">
        <f>SUMIFS('Previsão Potência Instalada'!$C$4:$C$87,'Previsão Potência Instalada'!$B$4:$B$87,PrevisaoGD[[#This Row],[Mês/Ano]])*SUMIFS(RelPotInst[PU_PI],RelPotInst[Barra],PrevisaoGD[[#This Row],[Nº Barra]])</f>
        <v>31.388160578331497</v>
      </c>
      <c r="H468" s="136">
        <f>$G468*SUMIFS(FatorHorario[Fator],FatorHorario[Meses],TEXT($D468,"MMM"),FatorHorario[UF],'Curva Tipica'!$E$1,FatorHorario[Hora],$F468)</f>
        <v>0</v>
      </c>
      <c r="I468" s="45">
        <v>0.92</v>
      </c>
    </row>
    <row r="469" spans="1:9" x14ac:dyDescent="0.25">
      <c r="A469" s="32">
        <v>5713</v>
      </c>
      <c r="B469" s="32">
        <v>2</v>
      </c>
      <c r="C469" s="134" t="s">
        <v>92</v>
      </c>
      <c r="D469" s="33">
        <v>45931</v>
      </c>
      <c r="E469" s="43" t="s">
        <v>72</v>
      </c>
      <c r="F469" s="44">
        <f>SUMIFS(HoraCondCarga[Hora],HoraCondCarga[Condição de Carga],PrevisaoGD[[#This Row],[Condição de Carga]],HoraCondCarga[Mês],MONTH(PrevisaoGD[[#This Row],[Mês/Ano]]))</f>
        <v>19</v>
      </c>
      <c r="G469" s="258">
        <f>SUMIFS('Previsão Potência Instalada'!$C$4:$C$87,'Previsão Potência Instalada'!$B$4:$B$87,PrevisaoGD[[#This Row],[Mês/Ano]])*SUMIFS(RelPotInst[PU_PI],RelPotInst[Barra],PrevisaoGD[[#This Row],[Nº Barra]])</f>
        <v>31.811490698098918</v>
      </c>
      <c r="H469" s="136">
        <f>$G469*SUMIFS(FatorHorario[Fator],FatorHorario[Meses],TEXT($D469,"MMM"),FatorHorario[UF],'Curva Tipica'!$E$1,FatorHorario[Hora],$F469)</f>
        <v>0</v>
      </c>
      <c r="I469" s="45">
        <v>0.92</v>
      </c>
    </row>
    <row r="470" spans="1:9" x14ac:dyDescent="0.25">
      <c r="A470" s="32">
        <v>5713</v>
      </c>
      <c r="B470" s="32">
        <v>2</v>
      </c>
      <c r="C470" s="134" t="s">
        <v>92</v>
      </c>
      <c r="D470" s="33">
        <v>45962</v>
      </c>
      <c r="E470" s="43" t="s">
        <v>72</v>
      </c>
      <c r="F470" s="44">
        <f>SUMIFS(HoraCondCarga[Hora],HoraCondCarga[Condição de Carga],PrevisaoGD[[#This Row],[Condição de Carga]],HoraCondCarga[Mês],MONTH(PrevisaoGD[[#This Row],[Mês/Ano]]))</f>
        <v>22</v>
      </c>
      <c r="G470" s="258">
        <f>SUMIFS('Previsão Potência Instalada'!$C$4:$C$87,'Previsão Potência Instalada'!$B$4:$B$87,PrevisaoGD[[#This Row],[Mês/Ano]])*SUMIFS(RelPotInst[PU_PI],RelPotInst[Barra],PrevisaoGD[[#This Row],[Nº Barra]])</f>
        <v>32.234899829954628</v>
      </c>
      <c r="H470" s="136">
        <f>$G470*SUMIFS(FatorHorario[Fator],FatorHorario[Meses],TEXT($D470,"MMM"),FatorHorario[UF],'Curva Tipica'!$E$1,FatorHorario[Hora],$F470)</f>
        <v>0</v>
      </c>
      <c r="I470" s="45">
        <v>0.92</v>
      </c>
    </row>
    <row r="471" spans="1:9" x14ac:dyDescent="0.25">
      <c r="A471" s="32">
        <v>5713</v>
      </c>
      <c r="B471" s="32">
        <v>2</v>
      </c>
      <c r="C471" s="134" t="s">
        <v>92</v>
      </c>
      <c r="D471" s="33">
        <v>45992</v>
      </c>
      <c r="E471" s="43" t="s">
        <v>72</v>
      </c>
      <c r="F471" s="44">
        <f>SUMIFS(HoraCondCarga[Hora],HoraCondCarga[Condição de Carga],PrevisaoGD[[#This Row],[Condição de Carga]],HoraCondCarga[Mês],MONTH(PrevisaoGD[[#This Row],[Mês/Ano]]))</f>
        <v>22</v>
      </c>
      <c r="G471" s="258">
        <f>SUMIFS('Previsão Potência Instalada'!$C$4:$C$87,'Previsão Potência Instalada'!$B$4:$B$87,PrevisaoGD[[#This Row],[Mês/Ano]])*SUMIFS(RelPotInst[PU_PI],RelPotInst[Barra],PrevisaoGD[[#This Row],[Nº Barra]])</f>
        <v>32.678423456390654</v>
      </c>
      <c r="H471" s="136">
        <f>$G471*SUMIFS(FatorHorario[Fator],FatorHorario[Meses],TEXT($D471,"MMM"),FatorHorario[UF],'Curva Tipica'!$E$1,FatorHorario[Hora],$F471)</f>
        <v>0</v>
      </c>
      <c r="I471" s="45">
        <v>0.92</v>
      </c>
    </row>
    <row r="472" spans="1:9" x14ac:dyDescent="0.25">
      <c r="A472" s="32">
        <v>5713</v>
      </c>
      <c r="B472" s="32">
        <v>2</v>
      </c>
      <c r="C472" s="134" t="s">
        <v>92</v>
      </c>
      <c r="D472" s="33">
        <v>46023</v>
      </c>
      <c r="E472" s="43" t="s">
        <v>72</v>
      </c>
      <c r="F472" s="44">
        <f>SUMIFS(HoraCondCarga[Hora],HoraCondCarga[Condição de Carga],PrevisaoGD[[#This Row],[Condição de Carga]],HoraCondCarga[Mês],MONTH(PrevisaoGD[[#This Row],[Mês/Ano]]))</f>
        <v>22</v>
      </c>
      <c r="G472" s="258">
        <f>SUMIFS('Previsão Potência Instalada'!$C$4:$C$87,'Previsão Potência Instalada'!$B$4:$B$87,PrevisaoGD[[#This Row],[Mês/Ano]])*SUMIFS(RelPotInst[PU_PI],RelPotInst[Barra],PrevisaoGD[[#This Row],[Nº Barra]])</f>
        <v>32.817784065743254</v>
      </c>
      <c r="H472" s="136">
        <f>$G472*SUMIFS(FatorHorario[Fator],FatorHorario[Meses],TEXT($D472,"MMM"),FatorHorario[UF],'Curva Tipica'!$E$1,FatorHorario[Hora],$F472)</f>
        <v>0</v>
      </c>
      <c r="I472" s="45">
        <v>0.92</v>
      </c>
    </row>
    <row r="473" spans="1:9" x14ac:dyDescent="0.25">
      <c r="A473" s="32">
        <v>5713</v>
      </c>
      <c r="B473" s="32">
        <v>2</v>
      </c>
      <c r="C473" s="134" t="s">
        <v>92</v>
      </c>
      <c r="D473" s="33">
        <v>46054</v>
      </c>
      <c r="E473" s="43" t="s">
        <v>72</v>
      </c>
      <c r="F473" s="44">
        <f>SUMIFS(HoraCondCarga[Hora],HoraCondCarga[Condição de Carga],PrevisaoGD[[#This Row],[Condição de Carga]],HoraCondCarga[Mês],MONTH(PrevisaoGD[[#This Row],[Mês/Ano]]))</f>
        <v>22</v>
      </c>
      <c r="G473" s="258">
        <f>SUMIFS('Previsão Potência Instalada'!$C$4:$C$87,'Previsão Potência Instalada'!$B$4:$B$87,PrevisaoGD[[#This Row],[Mês/Ano]])*SUMIFS(RelPotInst[PU_PI],RelPotInst[Barra],PrevisaoGD[[#This Row],[Nº Barra]])</f>
        <v>32.954107777377793</v>
      </c>
      <c r="H473" s="136">
        <f>$G473*SUMIFS(FatorHorario[Fator],FatorHorario[Meses],TEXT($D473,"MMM"),FatorHorario[UF],'Curva Tipica'!$E$1,FatorHorario[Hora],$F473)</f>
        <v>0</v>
      </c>
      <c r="I473" s="45">
        <v>0.92</v>
      </c>
    </row>
    <row r="474" spans="1:9" x14ac:dyDescent="0.25">
      <c r="A474" s="32">
        <v>5713</v>
      </c>
      <c r="B474" s="32">
        <v>2</v>
      </c>
      <c r="C474" s="134" t="s">
        <v>92</v>
      </c>
      <c r="D474" s="33">
        <v>46082</v>
      </c>
      <c r="E474" s="43" t="s">
        <v>72</v>
      </c>
      <c r="F474" s="44">
        <f>SUMIFS(HoraCondCarga[Hora],HoraCondCarga[Condição de Carga],PrevisaoGD[[#This Row],[Condição de Carga]],HoraCondCarga[Mês],MONTH(PrevisaoGD[[#This Row],[Mês/Ano]]))</f>
        <v>22</v>
      </c>
      <c r="G474" s="258">
        <f>SUMIFS('Previsão Potência Instalada'!$C$4:$C$87,'Previsão Potência Instalada'!$B$4:$B$87,PrevisaoGD[[#This Row],[Mês/Ano]])*SUMIFS(RelPotInst[PU_PI],RelPotInst[Barra],PrevisaoGD[[#This Row],[Nº Barra]])</f>
        <v>33.091657345330205</v>
      </c>
      <c r="H474" s="136">
        <f>$G474*SUMIFS(FatorHorario[Fator],FatorHorario[Meses],TEXT($D474,"MMM"),FatorHorario[UF],'Curva Tipica'!$E$1,FatorHorario[Hora],$F474)</f>
        <v>0</v>
      </c>
      <c r="I474" s="45">
        <v>0.92</v>
      </c>
    </row>
    <row r="475" spans="1:9" x14ac:dyDescent="0.25">
      <c r="A475" s="32">
        <v>5713</v>
      </c>
      <c r="B475" s="32">
        <v>2</v>
      </c>
      <c r="C475" s="134" t="s">
        <v>92</v>
      </c>
      <c r="D475" s="33">
        <v>46113</v>
      </c>
      <c r="E475" s="43" t="s">
        <v>72</v>
      </c>
      <c r="F475" s="44">
        <f>SUMIFS(HoraCondCarga[Hora],HoraCondCarga[Condição de Carga],PrevisaoGD[[#This Row],[Condição de Carga]],HoraCondCarga[Mês],MONTH(PrevisaoGD[[#This Row],[Mês/Ano]]))</f>
        <v>22</v>
      </c>
      <c r="G475" s="258">
        <f>SUMIFS('Previsão Potência Instalada'!$C$4:$C$87,'Previsão Potência Instalada'!$B$4:$B$87,PrevisaoGD[[#This Row],[Mês/Ano]])*SUMIFS(RelPotInst[PU_PI],RelPotInst[Barra],PrevisaoGD[[#This Row],[Nº Barra]])</f>
        <v>33.230264226202081</v>
      </c>
      <c r="H475" s="136">
        <f>$G475*SUMIFS(FatorHorario[Fator],FatorHorario[Meses],TEXT($D475,"MMM"),FatorHorario[UF],'Curva Tipica'!$E$1,FatorHorario[Hora],$F475)</f>
        <v>0</v>
      </c>
      <c r="I475" s="45">
        <v>0.92</v>
      </c>
    </row>
    <row r="476" spans="1:9" x14ac:dyDescent="0.25">
      <c r="A476" s="32">
        <v>5713</v>
      </c>
      <c r="B476" s="32">
        <v>2</v>
      </c>
      <c r="C476" s="134" t="s">
        <v>92</v>
      </c>
      <c r="D476" s="33">
        <v>46143</v>
      </c>
      <c r="E476" s="43" t="s">
        <v>72</v>
      </c>
      <c r="F476" s="44">
        <f>SUMIFS(HoraCondCarga[Hora],HoraCondCarga[Condição de Carga],PrevisaoGD[[#This Row],[Condição de Carga]],HoraCondCarga[Mês],MONTH(PrevisaoGD[[#This Row],[Mês/Ano]]))</f>
        <v>19</v>
      </c>
      <c r="G476" s="258">
        <f>SUMIFS('Previsão Potência Instalada'!$C$4:$C$87,'Previsão Potência Instalada'!$B$4:$B$87,PrevisaoGD[[#This Row],[Mês/Ano]])*SUMIFS(RelPotInst[PU_PI],RelPotInst[Barra],PrevisaoGD[[#This Row],[Nº Barra]])</f>
        <v>33.380306843488434</v>
      </c>
      <c r="H476" s="136">
        <f>$G476*SUMIFS(FatorHorario[Fator],FatorHorario[Meses],TEXT($D476,"MMM"),FatorHorario[UF],'Curva Tipica'!$E$1,FatorHorario[Hora],$F476)</f>
        <v>0</v>
      </c>
      <c r="I476" s="45">
        <v>0.92</v>
      </c>
    </row>
    <row r="477" spans="1:9" x14ac:dyDescent="0.25">
      <c r="A477" s="32">
        <v>5713</v>
      </c>
      <c r="B477" s="32">
        <v>2</v>
      </c>
      <c r="C477" s="134" t="s">
        <v>92</v>
      </c>
      <c r="D477" s="33">
        <v>46174</v>
      </c>
      <c r="E477" s="43" t="s">
        <v>72</v>
      </c>
      <c r="F477" s="44">
        <f>SUMIFS(HoraCondCarga[Hora],HoraCondCarga[Condição de Carga],PrevisaoGD[[#This Row],[Condição de Carga]],HoraCondCarga[Mês],MONTH(PrevisaoGD[[#This Row],[Mês/Ano]]))</f>
        <v>19</v>
      </c>
      <c r="G477" s="258">
        <f>SUMIFS('Previsão Potência Instalada'!$C$4:$C$87,'Previsão Potência Instalada'!$B$4:$B$87,PrevisaoGD[[#This Row],[Mês/Ano]])*SUMIFS(RelPotInst[PU_PI],RelPotInst[Barra],PrevisaoGD[[#This Row],[Nº Barra]])</f>
        <v>33.52721414826123</v>
      </c>
      <c r="H477" s="136">
        <f>$G477*SUMIFS(FatorHorario[Fator],FatorHorario[Meses],TEXT($D477,"MMM"),FatorHorario[UF],'Curva Tipica'!$E$1,FatorHorario[Hora],$F477)</f>
        <v>0</v>
      </c>
      <c r="I477" s="45">
        <v>0.92</v>
      </c>
    </row>
    <row r="478" spans="1:9" x14ac:dyDescent="0.25">
      <c r="A478" s="32">
        <v>5713</v>
      </c>
      <c r="B478" s="32">
        <v>2</v>
      </c>
      <c r="C478" s="134" t="s">
        <v>92</v>
      </c>
      <c r="D478" s="33">
        <v>46204</v>
      </c>
      <c r="E478" s="43" t="s">
        <v>72</v>
      </c>
      <c r="F478" s="44">
        <f>SUMIFS(HoraCondCarga[Hora],HoraCondCarga[Condição de Carga],PrevisaoGD[[#This Row],[Condição de Carga]],HoraCondCarga[Mês],MONTH(PrevisaoGD[[#This Row],[Mês/Ano]]))</f>
        <v>19</v>
      </c>
      <c r="G478" s="258">
        <f>SUMIFS('Previsão Potência Instalada'!$C$4:$C$87,'Previsão Potência Instalada'!$B$4:$B$87,PrevisaoGD[[#This Row],[Mês/Ano]])*SUMIFS(RelPotInst[PU_PI],RelPotInst[Barra],PrevisaoGD[[#This Row],[Nº Barra]])</f>
        <v>33.666819357597774</v>
      </c>
      <c r="H478" s="136">
        <f>$G478*SUMIFS(FatorHorario[Fator],FatorHorario[Meses],TEXT($D478,"MMM"),FatorHorario[UF],'Curva Tipica'!$E$1,FatorHorario[Hora],$F478)</f>
        <v>0</v>
      </c>
      <c r="I478" s="45">
        <v>0.92</v>
      </c>
    </row>
    <row r="479" spans="1:9" x14ac:dyDescent="0.25">
      <c r="A479" s="32">
        <v>5713</v>
      </c>
      <c r="B479" s="32">
        <v>2</v>
      </c>
      <c r="C479" s="134" t="s">
        <v>92</v>
      </c>
      <c r="D479" s="33">
        <v>46235</v>
      </c>
      <c r="E479" s="43" t="s">
        <v>72</v>
      </c>
      <c r="F479" s="44">
        <f>SUMIFS(HoraCondCarga[Hora],HoraCondCarga[Condição de Carga],PrevisaoGD[[#This Row],[Condição de Carga]],HoraCondCarga[Mês],MONTH(PrevisaoGD[[#This Row],[Mês/Ano]]))</f>
        <v>19</v>
      </c>
      <c r="G479" s="258">
        <f>SUMIFS('Previsão Potência Instalada'!$C$4:$C$87,'Previsão Potência Instalada'!$B$4:$B$87,PrevisaoGD[[#This Row],[Mês/Ano]])*SUMIFS(RelPotInst[PU_PI],RelPotInst[Barra],PrevisaoGD[[#This Row],[Nº Barra]])</f>
        <v>33.802857083154521</v>
      </c>
      <c r="H479" s="136">
        <f>$G479*SUMIFS(FatorHorario[Fator],FatorHorario[Meses],TEXT($D479,"MMM"),FatorHorario[UF],'Curva Tipica'!$E$1,FatorHorario[Hora],$F479)</f>
        <v>0</v>
      </c>
      <c r="I479" s="45">
        <v>0.92</v>
      </c>
    </row>
    <row r="480" spans="1:9" x14ac:dyDescent="0.25">
      <c r="A480" s="32">
        <v>5713</v>
      </c>
      <c r="B480" s="32">
        <v>2</v>
      </c>
      <c r="C480" s="134" t="s">
        <v>92</v>
      </c>
      <c r="D480" s="33">
        <v>46266</v>
      </c>
      <c r="E480" s="43" t="s">
        <v>72</v>
      </c>
      <c r="F480" s="44">
        <f>SUMIFS(HoraCondCarga[Hora],HoraCondCarga[Condição de Carga],PrevisaoGD[[#This Row],[Condição de Carga]],HoraCondCarga[Mês],MONTH(PrevisaoGD[[#This Row],[Mês/Ano]]))</f>
        <v>19</v>
      </c>
      <c r="G480" s="258">
        <f>SUMIFS('Previsão Potência Instalada'!$C$4:$C$87,'Previsão Potência Instalada'!$B$4:$B$87,PrevisaoGD[[#This Row],[Mês/Ano]])*SUMIFS(RelPotInst[PU_PI],RelPotInst[Barra],PrevisaoGD[[#This Row],[Nº Barra]])</f>
        <v>33.938274221731646</v>
      </c>
      <c r="H480" s="136">
        <f>$G480*SUMIFS(FatorHorario[Fator],FatorHorario[Meses],TEXT($D480,"MMM"),FatorHorario[UF],'Curva Tipica'!$E$1,FatorHorario[Hora],$F480)</f>
        <v>0</v>
      </c>
      <c r="I480" s="45">
        <v>0.92</v>
      </c>
    </row>
    <row r="481" spans="1:9" x14ac:dyDescent="0.25">
      <c r="A481" s="32">
        <v>5713</v>
      </c>
      <c r="B481" s="32">
        <v>2</v>
      </c>
      <c r="C481" s="134" t="s">
        <v>92</v>
      </c>
      <c r="D481" s="33">
        <v>46296</v>
      </c>
      <c r="E481" s="43" t="s">
        <v>72</v>
      </c>
      <c r="F481" s="44">
        <f>SUMIFS(HoraCondCarga[Hora],HoraCondCarga[Condição de Carga],PrevisaoGD[[#This Row],[Condição de Carga]],HoraCondCarga[Mês],MONTH(PrevisaoGD[[#This Row],[Mês/Ano]]))</f>
        <v>19</v>
      </c>
      <c r="G481" s="258">
        <f>SUMIFS('Previsão Potência Instalada'!$C$4:$C$87,'Previsão Potência Instalada'!$B$4:$B$87,PrevisaoGD[[#This Row],[Mês/Ano]])*SUMIFS(RelPotInst[PU_PI],RelPotInst[Barra],PrevisaoGD[[#This Row],[Nº Barra]])</f>
        <v>34.067033940415854</v>
      </c>
      <c r="H481" s="136">
        <f>$G481*SUMIFS(FatorHorario[Fator],FatorHorario[Meses],TEXT($D481,"MMM"),FatorHorario[UF],'Curva Tipica'!$E$1,FatorHorario[Hora],$F481)</f>
        <v>0</v>
      </c>
      <c r="I481" s="45">
        <v>0.92</v>
      </c>
    </row>
    <row r="482" spans="1:9" x14ac:dyDescent="0.25">
      <c r="A482" s="32">
        <v>5713</v>
      </c>
      <c r="B482" s="32">
        <v>2</v>
      </c>
      <c r="C482" s="134" t="s">
        <v>92</v>
      </c>
      <c r="D482" s="33">
        <v>46327</v>
      </c>
      <c r="E482" s="43" t="s">
        <v>72</v>
      </c>
      <c r="F482" s="44">
        <f>SUMIFS(HoraCondCarga[Hora],HoraCondCarga[Condição de Carga],PrevisaoGD[[#This Row],[Condição de Carga]],HoraCondCarga[Mês],MONTH(PrevisaoGD[[#This Row],[Mês/Ano]]))</f>
        <v>22</v>
      </c>
      <c r="G482" s="258">
        <f>SUMIFS('Previsão Potência Instalada'!$C$4:$C$87,'Previsão Potência Instalada'!$B$4:$B$87,PrevisaoGD[[#This Row],[Mês/Ano]])*SUMIFS(RelPotInst[PU_PI],RelPotInst[Barra],PrevisaoGD[[#This Row],[Nº Barra]])</f>
        <v>34.195817691347678</v>
      </c>
      <c r="H482" s="136">
        <f>$G482*SUMIFS(FatorHorario[Fator],FatorHorario[Meses],TEXT($D482,"MMM"),FatorHorario[UF],'Curva Tipica'!$E$1,FatorHorario[Hora],$F482)</f>
        <v>0</v>
      </c>
      <c r="I482" s="45">
        <v>0.92</v>
      </c>
    </row>
    <row r="483" spans="1:9" x14ac:dyDescent="0.25">
      <c r="A483" s="32">
        <v>5713</v>
      </c>
      <c r="B483" s="32">
        <v>2</v>
      </c>
      <c r="C483" s="134" t="s">
        <v>92</v>
      </c>
      <c r="D483" s="33">
        <v>46357</v>
      </c>
      <c r="E483" s="43" t="s">
        <v>72</v>
      </c>
      <c r="F483" s="44">
        <f>SUMIFS(HoraCondCarga[Hora],HoraCondCarga[Condição de Carga],PrevisaoGD[[#This Row],[Condição de Carga]],HoraCondCarga[Mês],MONTH(PrevisaoGD[[#This Row],[Mês/Ano]]))</f>
        <v>22</v>
      </c>
      <c r="G483" s="258">
        <f>SUMIFS('Previsão Potência Instalada'!$C$4:$C$87,'Previsão Potência Instalada'!$B$4:$B$87,PrevisaoGD[[#This Row],[Mês/Ano]])*SUMIFS(RelPotInst[PU_PI],RelPotInst[Barra],PrevisaoGD[[#This Row],[Nº Barra]])</f>
        <v>34.330719449344663</v>
      </c>
      <c r="H483" s="136">
        <f>$G483*SUMIFS(FatorHorario[Fator],FatorHorario[Meses],TEXT($D483,"MMM"),FatorHorario[UF],'Curva Tipica'!$E$1,FatorHorario[Hora],$F483)</f>
        <v>0</v>
      </c>
      <c r="I483" s="45">
        <v>0.92</v>
      </c>
    </row>
    <row r="484" spans="1:9" x14ac:dyDescent="0.25">
      <c r="A484" s="32">
        <v>5713</v>
      </c>
      <c r="B484" s="32">
        <v>2</v>
      </c>
      <c r="C484" s="134" t="s">
        <v>92</v>
      </c>
      <c r="D484" s="33">
        <v>46388</v>
      </c>
      <c r="E484" s="43" t="s">
        <v>72</v>
      </c>
      <c r="F484" s="44">
        <f>SUMIFS(HoraCondCarga[Hora],HoraCondCarga[Condição de Carga],PrevisaoGD[[#This Row],[Condição de Carga]],HoraCondCarga[Mês],MONTH(PrevisaoGD[[#This Row],[Mês/Ano]]))</f>
        <v>22</v>
      </c>
      <c r="G484" s="258">
        <f>SUMIFS('Previsão Potência Instalada'!$C$4:$C$87,'Previsão Potência Instalada'!$B$4:$B$87,PrevisaoGD[[#This Row],[Mês/Ano]])*SUMIFS(RelPotInst[PU_PI],RelPotInst[Barra],PrevisaoGD[[#This Row],[Nº Barra]])</f>
        <v>34.490636541494375</v>
      </c>
      <c r="H484" s="136">
        <f>$G484*SUMIFS(FatorHorario[Fator],FatorHorario[Meses],TEXT($D484,"MMM"),FatorHorario[UF],'Curva Tipica'!$E$1,FatorHorario[Hora],$F484)</f>
        <v>0</v>
      </c>
      <c r="I484" s="45">
        <v>0.92</v>
      </c>
    </row>
    <row r="485" spans="1:9" x14ac:dyDescent="0.25">
      <c r="A485" s="32">
        <v>5713</v>
      </c>
      <c r="B485" s="32">
        <v>2</v>
      </c>
      <c r="C485" s="134" t="s">
        <v>92</v>
      </c>
      <c r="D485" s="33">
        <v>46419</v>
      </c>
      <c r="E485" s="43" t="s">
        <v>72</v>
      </c>
      <c r="F485" s="44">
        <f>SUMIFS(HoraCondCarga[Hora],HoraCondCarga[Condição de Carga],PrevisaoGD[[#This Row],[Condição de Carga]],HoraCondCarga[Mês],MONTH(PrevisaoGD[[#This Row],[Mês/Ano]]))</f>
        <v>22</v>
      </c>
      <c r="G485" s="258">
        <f>SUMIFS('Previsão Potência Instalada'!$C$4:$C$87,'Previsão Potência Instalada'!$B$4:$B$87,PrevisaoGD[[#This Row],[Mês/Ano]])*SUMIFS(RelPotInst[PU_PI],RelPotInst[Barra],PrevisaoGD[[#This Row],[Nº Barra]])</f>
        <v>34.647068776233617</v>
      </c>
      <c r="H485" s="136">
        <f>$G485*SUMIFS(FatorHorario[Fator],FatorHorario[Meses],TEXT($D485,"MMM"),FatorHorario[UF],'Curva Tipica'!$E$1,FatorHorario[Hora],$F485)</f>
        <v>0</v>
      </c>
      <c r="I485" s="45">
        <v>0.92</v>
      </c>
    </row>
    <row r="486" spans="1:9" x14ac:dyDescent="0.25">
      <c r="A486" s="32">
        <v>5713</v>
      </c>
      <c r="B486" s="32">
        <v>2</v>
      </c>
      <c r="C486" s="134" t="s">
        <v>92</v>
      </c>
      <c r="D486" s="33">
        <v>46447</v>
      </c>
      <c r="E486" s="43" t="s">
        <v>72</v>
      </c>
      <c r="F486" s="44">
        <f>SUMIFS(HoraCondCarga[Hora],HoraCondCarga[Condição de Carga],PrevisaoGD[[#This Row],[Condição de Carga]],HoraCondCarga[Mês],MONTH(PrevisaoGD[[#This Row],[Mês/Ano]]))</f>
        <v>22</v>
      </c>
      <c r="G486" s="258">
        <f>SUMIFS('Previsão Potência Instalada'!$C$4:$C$87,'Previsão Potência Instalada'!$B$4:$B$87,PrevisaoGD[[#This Row],[Mês/Ano]])*SUMIFS(RelPotInst[PU_PI],RelPotInst[Barra],PrevisaoGD[[#This Row],[Nº Barra]])</f>
        <v>34.804907688072355</v>
      </c>
      <c r="H486" s="136">
        <f>$G486*SUMIFS(FatorHorario[Fator],FatorHorario[Meses],TEXT($D486,"MMM"),FatorHorario[UF],'Curva Tipica'!$E$1,FatorHorario[Hora],$F486)</f>
        <v>0</v>
      </c>
      <c r="I486" s="45">
        <v>0.92</v>
      </c>
    </row>
    <row r="487" spans="1:9" x14ac:dyDescent="0.25">
      <c r="A487" s="32">
        <v>5713</v>
      </c>
      <c r="B487" s="32">
        <v>2</v>
      </c>
      <c r="C487" s="134" t="s">
        <v>92</v>
      </c>
      <c r="D487" s="33">
        <v>46478</v>
      </c>
      <c r="E487" s="43" t="s">
        <v>72</v>
      </c>
      <c r="F487" s="44">
        <f>SUMIFS(HoraCondCarga[Hora],HoraCondCarga[Condição de Carga],PrevisaoGD[[#This Row],[Condição de Carga]],HoraCondCarga[Mês],MONTH(PrevisaoGD[[#This Row],[Mês/Ano]]))</f>
        <v>22</v>
      </c>
      <c r="G487" s="258">
        <f>SUMIFS('Previsão Potência Instalada'!$C$4:$C$87,'Previsão Potência Instalada'!$B$4:$B$87,PrevisaoGD[[#This Row],[Mês/Ano]])*SUMIFS(RelPotInst[PU_PI],RelPotInst[Barra],PrevisaoGD[[#This Row],[Nº Barra]])</f>
        <v>34.963959872501952</v>
      </c>
      <c r="H487" s="136">
        <f>$G487*SUMIFS(FatorHorario[Fator],FatorHorario[Meses],TEXT($D487,"MMM"),FatorHorario[UF],'Curva Tipica'!$E$1,FatorHorario[Hora],$F487)</f>
        <v>0</v>
      </c>
      <c r="I487" s="45">
        <v>0.92</v>
      </c>
    </row>
    <row r="488" spans="1:9" x14ac:dyDescent="0.25">
      <c r="A488" s="32">
        <v>5713</v>
      </c>
      <c r="B488" s="32">
        <v>2</v>
      </c>
      <c r="C488" s="134" t="s">
        <v>92</v>
      </c>
      <c r="D488" s="33">
        <v>46508</v>
      </c>
      <c r="E488" s="43" t="s">
        <v>72</v>
      </c>
      <c r="F488" s="44">
        <f>SUMIFS(HoraCondCarga[Hora],HoraCondCarga[Condição de Carga],PrevisaoGD[[#This Row],[Condição de Carga]],HoraCondCarga[Mês],MONTH(PrevisaoGD[[#This Row],[Mês/Ano]]))</f>
        <v>19</v>
      </c>
      <c r="G488" s="258">
        <f>SUMIFS('Previsão Potência Instalada'!$C$4:$C$87,'Previsão Potência Instalada'!$B$4:$B$87,PrevisaoGD[[#This Row],[Mês/Ano]])*SUMIFS(RelPotInst[PU_PI],RelPotInst[Barra],PrevisaoGD[[#This Row],[Nº Barra]])</f>
        <v>35.136134629532876</v>
      </c>
      <c r="H488" s="136">
        <f>$G488*SUMIFS(FatorHorario[Fator],FatorHorario[Meses],TEXT($D488,"MMM"),FatorHorario[UF],'Curva Tipica'!$E$1,FatorHorario[Hora],$F488)</f>
        <v>0</v>
      </c>
      <c r="I488" s="45">
        <v>0.92</v>
      </c>
    </row>
    <row r="489" spans="1:9" x14ac:dyDescent="0.25">
      <c r="A489" s="32">
        <v>5713</v>
      </c>
      <c r="B489" s="32">
        <v>2</v>
      </c>
      <c r="C489" s="134" t="s">
        <v>92</v>
      </c>
      <c r="D489" s="33">
        <v>46539</v>
      </c>
      <c r="E489" s="43" t="s">
        <v>72</v>
      </c>
      <c r="F489" s="44">
        <f>SUMIFS(HoraCondCarga[Hora],HoraCondCarga[Condição de Carga],PrevisaoGD[[#This Row],[Condição de Carga]],HoraCondCarga[Mês],MONTH(PrevisaoGD[[#This Row],[Mês/Ano]]))</f>
        <v>19</v>
      </c>
      <c r="G489" s="258">
        <f>SUMIFS('Previsão Potência Instalada'!$C$4:$C$87,'Previsão Potência Instalada'!$B$4:$B$87,PrevisaoGD[[#This Row],[Mês/Ano]])*SUMIFS(RelPotInst[PU_PI],RelPotInst[Barra],PrevisaoGD[[#This Row],[Nº Barra]])</f>
        <v>35.304711597615544</v>
      </c>
      <c r="H489" s="136">
        <f>$G489*SUMIFS(FatorHorario[Fator],FatorHorario[Meses],TEXT($D489,"MMM"),FatorHorario[UF],'Curva Tipica'!$E$1,FatorHorario[Hora],$F489)</f>
        <v>0</v>
      </c>
      <c r="I489" s="45">
        <v>0.92</v>
      </c>
    </row>
    <row r="490" spans="1:9" x14ac:dyDescent="0.25">
      <c r="A490" s="32">
        <v>5713</v>
      </c>
      <c r="B490" s="32">
        <v>2</v>
      </c>
      <c r="C490" s="134" t="s">
        <v>92</v>
      </c>
      <c r="D490" s="33">
        <v>46569</v>
      </c>
      <c r="E490" s="43" t="s">
        <v>72</v>
      </c>
      <c r="F490" s="44">
        <f>SUMIFS(HoraCondCarga[Hora],HoraCondCarga[Condição de Carga],PrevisaoGD[[#This Row],[Condição de Carga]],HoraCondCarga[Mês],MONTH(PrevisaoGD[[#This Row],[Mês/Ano]]))</f>
        <v>19</v>
      </c>
      <c r="G490" s="258">
        <f>SUMIFS('Previsão Potência Instalada'!$C$4:$C$87,'Previsão Potência Instalada'!$B$4:$B$87,PrevisaoGD[[#This Row],[Mês/Ano]])*SUMIFS(RelPotInst[PU_PI],RelPotInst[Barra],PrevisaoGD[[#This Row],[Nº Barra]])</f>
        <v>35.464909369638534</v>
      </c>
      <c r="H490" s="136">
        <f>$G490*SUMIFS(FatorHorario[Fator],FatorHorario[Meses],TEXT($D490,"MMM"),FatorHorario[UF],'Curva Tipica'!$E$1,FatorHorario[Hora],$F490)</f>
        <v>0</v>
      </c>
      <c r="I490" s="45">
        <v>0.92</v>
      </c>
    </row>
    <row r="491" spans="1:9" x14ac:dyDescent="0.25">
      <c r="A491" s="32">
        <v>5713</v>
      </c>
      <c r="B491" s="32">
        <v>2</v>
      </c>
      <c r="C491" s="134" t="s">
        <v>92</v>
      </c>
      <c r="D491" s="33">
        <v>46600</v>
      </c>
      <c r="E491" s="43" t="s">
        <v>72</v>
      </c>
      <c r="F491" s="44">
        <f>SUMIFS(HoraCondCarga[Hora],HoraCondCarga[Condição de Carga],PrevisaoGD[[#This Row],[Condição de Carga]],HoraCondCarga[Mês],MONTH(PrevisaoGD[[#This Row],[Mês/Ano]]))</f>
        <v>19</v>
      </c>
      <c r="G491" s="258">
        <f>SUMIFS('Previsão Potência Instalada'!$C$4:$C$87,'Previsão Potência Instalada'!$B$4:$B$87,PrevisaoGD[[#This Row],[Mês/Ano]])*SUMIFS(RelPotInst[PU_PI],RelPotInst[Barra],PrevisaoGD[[#This Row],[Nº Barra]])</f>
        <v>35.621013433726333</v>
      </c>
      <c r="H491" s="136">
        <f>$G491*SUMIFS(FatorHorario[Fator],FatorHorario[Meses],TEXT($D491,"MMM"),FatorHorario[UF],'Curva Tipica'!$E$1,FatorHorario[Hora],$F491)</f>
        <v>0</v>
      </c>
      <c r="I491" s="45">
        <v>0.92</v>
      </c>
    </row>
    <row r="492" spans="1:9" x14ac:dyDescent="0.25">
      <c r="A492" s="32">
        <v>5713</v>
      </c>
      <c r="B492" s="32">
        <v>2</v>
      </c>
      <c r="C492" s="134" t="s">
        <v>92</v>
      </c>
      <c r="D492" s="33">
        <v>46631</v>
      </c>
      <c r="E492" s="43" t="s">
        <v>72</v>
      </c>
      <c r="F492" s="44">
        <f>SUMIFS(HoraCondCarga[Hora],HoraCondCarga[Condição de Carga],PrevisaoGD[[#This Row],[Condição de Carga]],HoraCondCarga[Mês],MONTH(PrevisaoGD[[#This Row],[Mês/Ano]]))</f>
        <v>19</v>
      </c>
      <c r="G492" s="258">
        <f>SUMIFS('Previsão Potência Instalada'!$C$4:$C$87,'Previsão Potência Instalada'!$B$4:$B$87,PrevisaoGD[[#This Row],[Mês/Ano]])*SUMIFS(RelPotInst[PU_PI],RelPotInst[Barra],PrevisaoGD[[#This Row],[Nº Barra]])</f>
        <v>35.776405370724092</v>
      </c>
      <c r="H492" s="136">
        <f>$G492*SUMIFS(FatorHorario[Fator],FatorHorario[Meses],TEXT($D492,"MMM"),FatorHorario[UF],'Curva Tipica'!$E$1,FatorHorario[Hora],$F492)</f>
        <v>0</v>
      </c>
      <c r="I492" s="45">
        <v>0.92</v>
      </c>
    </row>
    <row r="493" spans="1:9" x14ac:dyDescent="0.25">
      <c r="A493" s="32">
        <v>5713</v>
      </c>
      <c r="B493" s="32">
        <v>2</v>
      </c>
      <c r="C493" s="134" t="s">
        <v>92</v>
      </c>
      <c r="D493" s="33">
        <v>46661</v>
      </c>
      <c r="E493" s="43" t="s">
        <v>72</v>
      </c>
      <c r="F493" s="44">
        <f>SUMIFS(HoraCondCarga[Hora],HoraCondCarga[Condição de Carga],PrevisaoGD[[#This Row],[Condição de Carga]],HoraCondCarga[Mês],MONTH(PrevisaoGD[[#This Row],[Mês/Ano]]))</f>
        <v>19</v>
      </c>
      <c r="G493" s="258">
        <f>SUMIFS('Previsão Potência Instalada'!$C$4:$C$87,'Previsão Potência Instalada'!$B$4:$B$87,PrevisaoGD[[#This Row],[Mês/Ano]])*SUMIFS(RelPotInst[PU_PI],RelPotInst[Barra],PrevisaoGD[[#This Row],[Nº Barra]])</f>
        <v>35.924157880516113</v>
      </c>
      <c r="H493" s="136">
        <f>$G493*SUMIFS(FatorHorario[Fator],FatorHorario[Meses],TEXT($D493,"MMM"),FatorHorario[UF],'Curva Tipica'!$E$1,FatorHorario[Hora],$F493)</f>
        <v>0</v>
      </c>
      <c r="I493" s="45">
        <v>0.92</v>
      </c>
    </row>
    <row r="494" spans="1:9" x14ac:dyDescent="0.25">
      <c r="A494" s="32">
        <v>5713</v>
      </c>
      <c r="B494" s="32">
        <v>2</v>
      </c>
      <c r="C494" s="134" t="s">
        <v>92</v>
      </c>
      <c r="D494" s="33">
        <v>46692</v>
      </c>
      <c r="E494" s="43" t="s">
        <v>72</v>
      </c>
      <c r="F494" s="44">
        <f>SUMIFS(HoraCondCarga[Hora],HoraCondCarga[Condição de Carga],PrevisaoGD[[#This Row],[Condição de Carga]],HoraCondCarga[Mês],MONTH(PrevisaoGD[[#This Row],[Mês/Ano]]))</f>
        <v>22</v>
      </c>
      <c r="G494" s="258">
        <f>SUMIFS('Previsão Potência Instalada'!$C$4:$C$87,'Previsão Potência Instalada'!$B$4:$B$87,PrevisaoGD[[#This Row],[Mês/Ano]])*SUMIFS(RelPotInst[PU_PI],RelPotInst[Barra],PrevisaoGD[[#This Row],[Nº Barra]])</f>
        <v>36.07193796744901</v>
      </c>
      <c r="H494" s="136">
        <f>$G494*SUMIFS(FatorHorario[Fator],FatorHorario[Meses],TEXT($D494,"MMM"),FatorHorario[UF],'Curva Tipica'!$E$1,FatorHorario[Hora],$F494)</f>
        <v>0</v>
      </c>
      <c r="I494" s="45">
        <v>0.92</v>
      </c>
    </row>
    <row r="495" spans="1:9" x14ac:dyDescent="0.25">
      <c r="A495" s="32">
        <v>5713</v>
      </c>
      <c r="B495" s="32">
        <v>2</v>
      </c>
      <c r="C495" s="134" t="s">
        <v>92</v>
      </c>
      <c r="D495" s="33">
        <v>46722</v>
      </c>
      <c r="E495" s="43" t="s">
        <v>72</v>
      </c>
      <c r="F495" s="44">
        <f>SUMIFS(HoraCondCarga[Hora],HoraCondCarga[Condição de Carga],PrevisaoGD[[#This Row],[Condição de Carga]],HoraCondCarga[Mês],MONTH(PrevisaoGD[[#This Row],[Mês/Ano]]))</f>
        <v>22</v>
      </c>
      <c r="G495" s="258">
        <f>SUMIFS('Previsão Potência Instalada'!$C$4:$C$87,'Previsão Potência Instalada'!$B$4:$B$87,PrevisaoGD[[#This Row],[Mês/Ano]])*SUMIFS(RelPotInst[PU_PI],RelPotInst[Barra],PrevisaoGD[[#This Row],[Nº Barra]])</f>
        <v>36.226738502298701</v>
      </c>
      <c r="H495" s="136">
        <f>$G495*SUMIFS(FatorHorario[Fator],FatorHorario[Meses],TEXT($D495,"MMM"),FatorHorario[UF],'Curva Tipica'!$E$1,FatorHorario[Hora],$F495)</f>
        <v>0</v>
      </c>
      <c r="I495" s="45">
        <v>0.92</v>
      </c>
    </row>
    <row r="496" spans="1:9" x14ac:dyDescent="0.25">
      <c r="A496" s="32">
        <v>5713</v>
      </c>
      <c r="B496" s="32">
        <v>2</v>
      </c>
      <c r="C496" s="134" t="s">
        <v>92</v>
      </c>
      <c r="D496" s="33">
        <v>46753</v>
      </c>
      <c r="E496" s="43" t="s">
        <v>72</v>
      </c>
      <c r="F496" s="44">
        <f>SUMIFS(HoraCondCarga[Hora],HoraCondCarga[Condição de Carga],PrevisaoGD[[#This Row],[Condição de Carga]],HoraCondCarga[Mês],MONTH(PrevisaoGD[[#This Row],[Mês/Ano]]))</f>
        <v>22</v>
      </c>
      <c r="G496" s="258">
        <f>SUMIFS('Previsão Potência Instalada'!$C$4:$C$87,'Previsão Potência Instalada'!$B$4:$B$87,PrevisaoGD[[#This Row],[Mês/Ano]])*SUMIFS(RelPotInst[PU_PI],RelPotInst[Barra],PrevisaoGD[[#This Row],[Nº Barra]])</f>
        <v>36.485235993073523</v>
      </c>
      <c r="H496" s="136">
        <f>$G496*SUMIFS(FatorHorario[Fator],FatorHorario[Meses],TEXT($D496,"MMM"),FatorHorario[UF],'Curva Tipica'!$E$1,FatorHorario[Hora],$F496)</f>
        <v>0</v>
      </c>
      <c r="I496" s="45">
        <v>0.92</v>
      </c>
    </row>
    <row r="497" spans="1:9" x14ac:dyDescent="0.25">
      <c r="A497" s="32">
        <v>5713</v>
      </c>
      <c r="B497" s="32">
        <v>2</v>
      </c>
      <c r="C497" s="134" t="s">
        <v>92</v>
      </c>
      <c r="D497" s="33">
        <v>46784</v>
      </c>
      <c r="E497" s="43" t="s">
        <v>72</v>
      </c>
      <c r="F497" s="44">
        <f>SUMIFS(HoraCondCarga[Hora],HoraCondCarga[Condição de Carga],PrevisaoGD[[#This Row],[Condição de Carga]],HoraCondCarga[Mês],MONTH(PrevisaoGD[[#This Row],[Mês/Ano]]))</f>
        <v>22</v>
      </c>
      <c r="G497" s="258">
        <f>SUMIFS('Previsão Potência Instalada'!$C$4:$C$87,'Previsão Potência Instalada'!$B$4:$B$87,PrevisaoGD[[#This Row],[Mês/Ano]])*SUMIFS(RelPotInst[PU_PI],RelPotInst[Barra],PrevisaoGD[[#This Row],[Nº Barra]])</f>
        <v>36.738100396826788</v>
      </c>
      <c r="H497" s="136">
        <f>$G497*SUMIFS(FatorHorario[Fator],FatorHorario[Meses],TEXT($D497,"MMM"),FatorHorario[UF],'Curva Tipica'!$E$1,FatorHorario[Hora],$F497)</f>
        <v>0</v>
      </c>
      <c r="I497" s="45">
        <v>0.92</v>
      </c>
    </row>
    <row r="498" spans="1:9" x14ac:dyDescent="0.25">
      <c r="A498" s="32">
        <v>5713</v>
      </c>
      <c r="B498" s="32">
        <v>2</v>
      </c>
      <c r="C498" s="134" t="s">
        <v>92</v>
      </c>
      <c r="D498" s="33">
        <v>46813</v>
      </c>
      <c r="E498" s="43" t="s">
        <v>72</v>
      </c>
      <c r="F498" s="44">
        <f>SUMIFS(HoraCondCarga[Hora],HoraCondCarga[Condição de Carga],PrevisaoGD[[#This Row],[Condição de Carga]],HoraCondCarga[Mês],MONTH(PrevisaoGD[[#This Row],[Mês/Ano]]))</f>
        <v>22</v>
      </c>
      <c r="G498" s="258">
        <f>SUMIFS('Previsão Potência Instalada'!$C$4:$C$87,'Previsão Potência Instalada'!$B$4:$B$87,PrevisaoGD[[#This Row],[Mês/Ano]])*SUMIFS(RelPotInst[PU_PI],RelPotInst[Barra],PrevisaoGD[[#This Row],[Nº Barra]])</f>
        <v>36.993238619442451</v>
      </c>
      <c r="H498" s="136">
        <f>$G498*SUMIFS(FatorHorario[Fator],FatorHorario[Meses],TEXT($D498,"MMM"),FatorHorario[UF],'Curva Tipica'!$E$1,FatorHorario[Hora],$F498)</f>
        <v>0</v>
      </c>
      <c r="I498" s="45">
        <v>0.92</v>
      </c>
    </row>
    <row r="499" spans="1:9" x14ac:dyDescent="0.25">
      <c r="A499" s="32">
        <v>5713</v>
      </c>
      <c r="B499" s="32">
        <v>2</v>
      </c>
      <c r="C499" s="134" t="s">
        <v>92</v>
      </c>
      <c r="D499" s="33">
        <v>46844</v>
      </c>
      <c r="E499" s="43" t="s">
        <v>72</v>
      </c>
      <c r="F499" s="44">
        <f>SUMIFS(HoraCondCarga[Hora],HoraCondCarga[Condição de Carga],PrevisaoGD[[#This Row],[Condição de Carga]],HoraCondCarga[Mês],MONTH(PrevisaoGD[[#This Row],[Mês/Ano]]))</f>
        <v>22</v>
      </c>
      <c r="G499" s="258">
        <f>SUMIFS('Previsão Potência Instalada'!$C$4:$C$87,'Previsão Potência Instalada'!$B$4:$B$87,PrevisaoGD[[#This Row],[Mês/Ano]])*SUMIFS(RelPotInst[PU_PI],RelPotInst[Barra],PrevisaoGD[[#This Row],[Nº Barra]])</f>
        <v>37.250338032798567</v>
      </c>
      <c r="H499" s="136">
        <f>$G499*SUMIFS(FatorHorario[Fator],FatorHorario[Meses],TEXT($D499,"MMM"),FatorHorario[UF],'Curva Tipica'!$E$1,FatorHorario[Hora],$F499)</f>
        <v>0</v>
      </c>
      <c r="I499" s="45">
        <v>0.92</v>
      </c>
    </row>
    <row r="500" spans="1:9" x14ac:dyDescent="0.25">
      <c r="A500" s="32">
        <v>5713</v>
      </c>
      <c r="B500" s="32">
        <v>2</v>
      </c>
      <c r="C500" s="134" t="s">
        <v>92</v>
      </c>
      <c r="D500" s="33">
        <v>46874</v>
      </c>
      <c r="E500" s="43" t="s">
        <v>72</v>
      </c>
      <c r="F500" s="44">
        <f>SUMIFS(HoraCondCarga[Hora],HoraCondCarga[Condição de Carga],PrevisaoGD[[#This Row],[Condição de Carga]],HoraCondCarga[Mês],MONTH(PrevisaoGD[[#This Row],[Mês/Ano]]))</f>
        <v>19</v>
      </c>
      <c r="G500" s="258">
        <f>SUMIFS('Previsão Potência Instalada'!$C$4:$C$87,'Previsão Potência Instalada'!$B$4:$B$87,PrevisaoGD[[#This Row],[Mês/Ano]])*SUMIFS(RelPotInst[PU_PI],RelPotInst[Barra],PrevisaoGD[[#This Row],[Nº Barra]])</f>
        <v>37.528649388195106</v>
      </c>
      <c r="H500" s="136">
        <f>$G500*SUMIFS(FatorHorario[Fator],FatorHorario[Meses],TEXT($D500,"MMM"),FatorHorario[UF],'Curva Tipica'!$E$1,FatorHorario[Hora],$F500)</f>
        <v>0</v>
      </c>
      <c r="I500" s="45">
        <v>0.92</v>
      </c>
    </row>
    <row r="501" spans="1:9" x14ac:dyDescent="0.25">
      <c r="A501" s="32">
        <v>5713</v>
      </c>
      <c r="B501" s="32">
        <v>2</v>
      </c>
      <c r="C501" s="134" t="s">
        <v>92</v>
      </c>
      <c r="D501" s="33">
        <v>46905</v>
      </c>
      <c r="E501" s="43" t="s">
        <v>72</v>
      </c>
      <c r="F501" s="44">
        <f>SUMIFS(HoraCondCarga[Hora],HoraCondCarga[Condição de Carga],PrevisaoGD[[#This Row],[Condição de Carga]],HoraCondCarga[Mês],MONTH(PrevisaoGD[[#This Row],[Mês/Ano]]))</f>
        <v>19</v>
      </c>
      <c r="G501" s="258">
        <f>SUMIFS('Previsão Potência Instalada'!$C$4:$C$87,'Previsão Potência Instalada'!$B$4:$B$87,PrevisaoGD[[#This Row],[Mês/Ano]])*SUMIFS(RelPotInst[PU_PI],RelPotInst[Barra],PrevisaoGD[[#This Row],[Nº Barra]])</f>
        <v>37.80114510873387</v>
      </c>
      <c r="H501" s="136">
        <f>$G501*SUMIFS(FatorHorario[Fator],FatorHorario[Meses],TEXT($D501,"MMM"),FatorHorario[UF],'Curva Tipica'!$E$1,FatorHorario[Hora],$F501)</f>
        <v>0</v>
      </c>
      <c r="I501" s="45">
        <v>0.92</v>
      </c>
    </row>
    <row r="502" spans="1:9" x14ac:dyDescent="0.25">
      <c r="A502" s="32">
        <v>5713</v>
      </c>
      <c r="B502" s="32">
        <v>2</v>
      </c>
      <c r="C502" s="134" t="s">
        <v>92</v>
      </c>
      <c r="D502" s="33">
        <v>46935</v>
      </c>
      <c r="E502" s="43" t="s">
        <v>72</v>
      </c>
      <c r="F502" s="44">
        <f>SUMIFS(HoraCondCarga[Hora],HoraCondCarga[Condição de Carga],PrevisaoGD[[#This Row],[Condição de Carga]],HoraCondCarga[Mês],MONTH(PrevisaoGD[[#This Row],[Mês/Ano]]))</f>
        <v>19</v>
      </c>
      <c r="G502" s="258">
        <f>SUMIFS('Previsão Potência Instalada'!$C$4:$C$87,'Previsão Potência Instalada'!$B$4:$B$87,PrevisaoGD[[#This Row],[Mês/Ano]])*SUMIFS(RelPotInst[PU_PI],RelPotInst[Barra],PrevisaoGD[[#This Row],[Nº Barra]])</f>
        <v>38.060096303624846</v>
      </c>
      <c r="H502" s="136">
        <f>$G502*SUMIFS(FatorHorario[Fator],FatorHorario[Meses],TEXT($D502,"MMM"),FatorHorario[UF],'Curva Tipica'!$E$1,FatorHorario[Hora],$F502)</f>
        <v>0</v>
      </c>
      <c r="I502" s="45">
        <v>0.92</v>
      </c>
    </row>
    <row r="503" spans="1:9" x14ac:dyDescent="0.25">
      <c r="A503" s="32">
        <v>5713</v>
      </c>
      <c r="B503" s="32">
        <v>2</v>
      </c>
      <c r="C503" s="134" t="s">
        <v>92</v>
      </c>
      <c r="D503" s="33">
        <v>46966</v>
      </c>
      <c r="E503" s="43" t="s">
        <v>72</v>
      </c>
      <c r="F503" s="44">
        <f>SUMIFS(HoraCondCarga[Hora],HoraCondCarga[Condição de Carga],PrevisaoGD[[#This Row],[Condição de Carga]],HoraCondCarga[Mês],MONTH(PrevisaoGD[[#This Row],[Mês/Ano]]))</f>
        <v>19</v>
      </c>
      <c r="G503" s="258">
        <f>SUMIFS('Previsão Potência Instalada'!$C$4:$C$87,'Previsão Potência Instalada'!$B$4:$B$87,PrevisaoGD[[#This Row],[Mês/Ano]])*SUMIFS(RelPotInst[PU_PI],RelPotInst[Barra],PrevisaoGD[[#This Row],[Nº Barra]])</f>
        <v>38.312430236939953</v>
      </c>
      <c r="H503" s="136">
        <f>$G503*SUMIFS(FatorHorario[Fator],FatorHorario[Meses],TEXT($D503,"MMM"),FatorHorario[UF],'Curva Tipica'!$E$1,FatorHorario[Hora],$F503)</f>
        <v>0</v>
      </c>
      <c r="I503" s="45">
        <v>0.92</v>
      </c>
    </row>
    <row r="504" spans="1:9" x14ac:dyDescent="0.25">
      <c r="A504" s="32">
        <v>5713</v>
      </c>
      <c r="B504" s="32">
        <v>2</v>
      </c>
      <c r="C504" s="134" t="s">
        <v>92</v>
      </c>
      <c r="D504" s="33">
        <v>46997</v>
      </c>
      <c r="E504" s="43" t="s">
        <v>72</v>
      </c>
      <c r="F504" s="44">
        <f>SUMIFS(HoraCondCarga[Hora],HoraCondCarga[Condição de Carga],PrevisaoGD[[#This Row],[Condição de Carga]],HoraCondCarga[Mês],MONTH(PrevisaoGD[[#This Row],[Mês/Ano]]))</f>
        <v>19</v>
      </c>
      <c r="G504" s="258">
        <f>SUMIFS('Previsão Potência Instalada'!$C$4:$C$87,'Previsão Potência Instalada'!$B$4:$B$87,PrevisaoGD[[#This Row],[Mês/Ano]])*SUMIFS(RelPotInst[PU_PI],RelPotInst[Barra],PrevisaoGD[[#This Row],[Nº Barra]])</f>
        <v>38.563613054614962</v>
      </c>
      <c r="H504" s="136">
        <f>$G504*SUMIFS(FatorHorario[Fator],FatorHorario[Meses],TEXT($D504,"MMM"),FatorHorario[UF],'Curva Tipica'!$E$1,FatorHorario[Hora],$F504)</f>
        <v>0</v>
      </c>
      <c r="I504" s="45">
        <v>0.92</v>
      </c>
    </row>
    <row r="505" spans="1:9" x14ac:dyDescent="0.25">
      <c r="A505" s="32">
        <v>5713</v>
      </c>
      <c r="B505" s="32">
        <v>2</v>
      </c>
      <c r="C505" s="134" t="s">
        <v>92</v>
      </c>
      <c r="D505" s="33">
        <v>47027</v>
      </c>
      <c r="E505" s="43" t="s">
        <v>72</v>
      </c>
      <c r="F505" s="44">
        <f>SUMIFS(HoraCondCarga[Hora],HoraCondCarga[Condição de Carga],PrevisaoGD[[#This Row],[Condição de Carga]],HoraCondCarga[Mês],MONTH(PrevisaoGD[[#This Row],[Mês/Ano]]))</f>
        <v>19</v>
      </c>
      <c r="G505" s="258">
        <f>SUMIFS('Previsão Potência Instalada'!$C$4:$C$87,'Previsão Potência Instalada'!$B$4:$B$87,PrevisaoGD[[#This Row],[Mês/Ano]])*SUMIFS(RelPotInst[PU_PI],RelPotInst[Barra],PrevisaoGD[[#This Row],[Nº Barra]])</f>
        <v>38.802447143726368</v>
      </c>
      <c r="H505" s="136">
        <f>$G505*SUMIFS(FatorHorario[Fator],FatorHorario[Meses],TEXT($D505,"MMM"),FatorHorario[UF],'Curva Tipica'!$E$1,FatorHorario[Hora],$F505)</f>
        <v>0</v>
      </c>
      <c r="I505" s="45">
        <v>0.92</v>
      </c>
    </row>
    <row r="506" spans="1:9" x14ac:dyDescent="0.25">
      <c r="A506" s="32">
        <v>5713</v>
      </c>
      <c r="B506" s="32">
        <v>2</v>
      </c>
      <c r="C506" s="134" t="s">
        <v>92</v>
      </c>
      <c r="D506" s="33">
        <v>47058</v>
      </c>
      <c r="E506" s="43" t="s">
        <v>72</v>
      </c>
      <c r="F506" s="44">
        <f>SUMIFS(HoraCondCarga[Hora],HoraCondCarga[Condição de Carga],PrevisaoGD[[#This Row],[Condição de Carga]],HoraCondCarga[Mês],MONTH(PrevisaoGD[[#This Row],[Mês/Ano]]))</f>
        <v>22</v>
      </c>
      <c r="G506" s="258">
        <f>SUMIFS('Previsão Potência Instalada'!$C$4:$C$87,'Previsão Potência Instalada'!$B$4:$B$87,PrevisaoGD[[#This Row],[Mês/Ano]])*SUMIFS(RelPotInst[PU_PI],RelPotInst[Barra],PrevisaoGD[[#This Row],[Nº Barra]])</f>
        <v>39.041325809822148</v>
      </c>
      <c r="H506" s="136">
        <f>$G506*SUMIFS(FatorHorario[Fator],FatorHorario[Meses],TEXT($D506,"MMM"),FatorHorario[UF],'Curva Tipica'!$E$1,FatorHorario[Hora],$F506)</f>
        <v>0</v>
      </c>
      <c r="I506" s="45">
        <v>0.92</v>
      </c>
    </row>
    <row r="507" spans="1:9" x14ac:dyDescent="0.25">
      <c r="A507" s="32">
        <v>5713</v>
      </c>
      <c r="B507" s="32">
        <v>2</v>
      </c>
      <c r="C507" s="134" t="s">
        <v>92</v>
      </c>
      <c r="D507" s="33">
        <v>47088</v>
      </c>
      <c r="E507" s="43" t="s">
        <v>72</v>
      </c>
      <c r="F507" s="44">
        <f>SUMIFS(HoraCondCarga[Hora],HoraCondCarga[Condição de Carga],PrevisaoGD[[#This Row],[Condição de Carga]],HoraCondCarga[Mês],MONTH(PrevisaoGD[[#This Row],[Mês/Ano]]))</f>
        <v>22</v>
      </c>
      <c r="G507" s="258">
        <f>SUMIFS('Previsão Potência Instalada'!$C$4:$C$87,'Previsão Potência Instalada'!$B$4:$B$87,PrevisaoGD[[#This Row],[Mês/Ano]])*SUMIFS(RelPotInst[PU_PI],RelPotInst[Barra],PrevisaoGD[[#This Row],[Nº Barra]])</f>
        <v>39.29155265731751</v>
      </c>
      <c r="H507" s="136">
        <f>$G507*SUMIFS(FatorHorario[Fator],FatorHorario[Meses],TEXT($D507,"MMM"),FatorHorario[UF],'Curva Tipica'!$E$1,FatorHorario[Hora],$F507)</f>
        <v>0</v>
      </c>
      <c r="I507" s="45">
        <v>0.92</v>
      </c>
    </row>
    <row r="508" spans="1:9" x14ac:dyDescent="0.25">
      <c r="A508" s="32">
        <v>5713</v>
      </c>
      <c r="B508" s="32">
        <v>2</v>
      </c>
      <c r="C508" s="134" t="s">
        <v>92</v>
      </c>
      <c r="D508" s="33">
        <v>44562</v>
      </c>
      <c r="E508" s="43" t="s">
        <v>73</v>
      </c>
      <c r="F508" s="44">
        <f>SUMIFS(HoraCondCarga[Hora],HoraCondCarga[Condição de Carga],PrevisaoGD[[#This Row],[Condição de Carga]],HoraCondCarga[Mês],MONTH(PrevisaoGD[[#This Row],[Mês/Ano]]))</f>
        <v>15</v>
      </c>
      <c r="G508" s="258">
        <f>SUMIFS('Previsão Potência Instalada'!$C$4:$C$87,'Previsão Potência Instalada'!$B$4:$B$87,PrevisaoGD[[#This Row],[Mês/Ano]])*SUMIFS(RelPotInst[PU_PI],RelPotInst[Barra],PrevisaoGD[[#This Row],[Nº Barra]])</f>
        <v>13.52110102855158</v>
      </c>
      <c r="H508" s="136">
        <f>$G508*SUMIFS(FatorHorario[Fator],FatorHorario[Meses],TEXT($D508,"MMM"),FatorHorario[UF],'Curva Tipica'!$E$1,FatorHorario[Hora],$F508)</f>
        <v>5.4730710825389428</v>
      </c>
      <c r="I508" s="45">
        <v>0.92</v>
      </c>
    </row>
    <row r="509" spans="1:9" x14ac:dyDescent="0.25">
      <c r="A509" s="32">
        <v>5713</v>
      </c>
      <c r="B509" s="32">
        <v>2</v>
      </c>
      <c r="C509" s="134" t="s">
        <v>92</v>
      </c>
      <c r="D509" s="33">
        <v>44593</v>
      </c>
      <c r="E509" s="43" t="s">
        <v>73</v>
      </c>
      <c r="F509" s="44">
        <f>SUMIFS(HoraCondCarga[Hora],HoraCondCarga[Condição de Carga],PrevisaoGD[[#This Row],[Condição de Carga]],HoraCondCarga[Mês],MONTH(PrevisaoGD[[#This Row],[Mês/Ano]]))</f>
        <v>15</v>
      </c>
      <c r="G509" s="258">
        <f>SUMIFS('Previsão Potência Instalada'!$C$4:$C$87,'Previsão Potência Instalada'!$B$4:$B$87,PrevisaoGD[[#This Row],[Mês/Ano]])*SUMIFS(RelPotInst[PU_PI],RelPotInst[Barra],PrevisaoGD[[#This Row],[Nº Barra]])</f>
        <v>14.115090557407688</v>
      </c>
      <c r="H509" s="136">
        <f>$G509*SUMIFS(FatorHorario[Fator],FatorHorario[Meses],TEXT($D509,"MMM"),FatorHorario[UF],'Curva Tipica'!$E$1,FatorHorario[Hora],$F509)</f>
        <v>5.7404461820570445</v>
      </c>
      <c r="I509" s="45">
        <v>0.92</v>
      </c>
    </row>
    <row r="510" spans="1:9" x14ac:dyDescent="0.25">
      <c r="A510" s="32">
        <v>5713</v>
      </c>
      <c r="B510" s="32">
        <v>2</v>
      </c>
      <c r="C510" s="134" t="s">
        <v>92</v>
      </c>
      <c r="D510" s="33">
        <v>44621</v>
      </c>
      <c r="E510" s="43" t="s">
        <v>73</v>
      </c>
      <c r="F510" s="44">
        <f>SUMIFS(HoraCondCarga[Hora],HoraCondCarga[Condição de Carga],PrevisaoGD[[#This Row],[Condição de Carga]],HoraCondCarga[Mês],MONTH(PrevisaoGD[[#This Row],[Mês/Ano]]))</f>
        <v>15</v>
      </c>
      <c r="G510" s="258">
        <f>SUMIFS('Previsão Potência Instalada'!$C$4:$C$87,'Previsão Potência Instalada'!$B$4:$B$87,PrevisaoGD[[#This Row],[Mês/Ano]])*SUMIFS(RelPotInst[PU_PI],RelPotInst[Barra],PrevisaoGD[[#This Row],[Nº Barra]])</f>
        <v>14.714421386085883</v>
      </c>
      <c r="H510" s="136">
        <f>$G510*SUMIFS(FatorHorario[Fator],FatorHorario[Meses],TEXT($D510,"MMM"),FatorHorario[UF],'Curva Tipica'!$E$1,FatorHorario[Hora],$F510)</f>
        <v>6.1227676059987779</v>
      </c>
      <c r="I510" s="45">
        <v>0.92</v>
      </c>
    </row>
    <row r="511" spans="1:9" x14ac:dyDescent="0.25">
      <c r="A511" s="32">
        <v>5713</v>
      </c>
      <c r="B511" s="32">
        <v>2</v>
      </c>
      <c r="C511" s="134" t="s">
        <v>92</v>
      </c>
      <c r="D511" s="33">
        <v>44652</v>
      </c>
      <c r="E511" s="43" t="s">
        <v>73</v>
      </c>
      <c r="F511" s="44">
        <f>SUMIFS(HoraCondCarga[Hora],HoraCondCarga[Condição de Carga],PrevisaoGD[[#This Row],[Condição de Carga]],HoraCondCarga[Mês],MONTH(PrevisaoGD[[#This Row],[Mês/Ano]]))</f>
        <v>14</v>
      </c>
      <c r="G511" s="258">
        <f>SUMIFS('Previsão Potência Instalada'!$C$4:$C$87,'Previsão Potência Instalada'!$B$4:$B$87,PrevisaoGD[[#This Row],[Mês/Ano]])*SUMIFS(RelPotInst[PU_PI],RelPotInst[Barra],PrevisaoGD[[#This Row],[Nº Barra]])</f>
        <v>15.318359137472955</v>
      </c>
      <c r="H511" s="136">
        <f>$G511*SUMIFS(FatorHorario[Fator],FatorHorario[Meses],TEXT($D511,"MMM"),FatorHorario[UF],'Curva Tipica'!$E$1,FatorHorario[Hora],$F511)</f>
        <v>7.1793889106729889</v>
      </c>
      <c r="I511" s="45">
        <v>0.92</v>
      </c>
    </row>
    <row r="512" spans="1:9" x14ac:dyDescent="0.25">
      <c r="A512" s="32">
        <v>5713</v>
      </c>
      <c r="B512" s="32">
        <v>2</v>
      </c>
      <c r="C512" s="134" t="s">
        <v>92</v>
      </c>
      <c r="D512" s="33">
        <v>44682</v>
      </c>
      <c r="E512" s="43" t="s">
        <v>73</v>
      </c>
      <c r="F512" s="44">
        <f>SUMIFS(HoraCondCarga[Hora],HoraCondCarga[Condição de Carga],PrevisaoGD[[#This Row],[Condição de Carga]],HoraCondCarga[Mês],MONTH(PrevisaoGD[[#This Row],[Mês/Ano]]))</f>
        <v>13</v>
      </c>
      <c r="G512" s="258">
        <f>SUMIFS('Previsão Potência Instalada'!$C$4:$C$87,'Previsão Potência Instalada'!$B$4:$B$87,PrevisaoGD[[#This Row],[Mês/Ano]])*SUMIFS(RelPotInst[PU_PI],RelPotInst[Barra],PrevisaoGD[[#This Row],[Nº Barra]])</f>
        <v>15.972124667193784</v>
      </c>
      <c r="H512" s="136">
        <f>$G512*SUMIFS(FatorHorario[Fator],FatorHorario[Meses],TEXT($D512,"MMM"),FatorHorario[UF],'Curva Tipica'!$E$1,FatorHorario[Hora],$F512)</f>
        <v>7.2903542401415331</v>
      </c>
      <c r="I512" s="45">
        <v>0.92</v>
      </c>
    </row>
    <row r="513" spans="1:9" x14ac:dyDescent="0.25">
      <c r="A513" s="32">
        <v>5713</v>
      </c>
      <c r="B513" s="32">
        <v>2</v>
      </c>
      <c r="C513" s="134" t="s">
        <v>92</v>
      </c>
      <c r="D513" s="33">
        <v>44713</v>
      </c>
      <c r="E513" s="43" t="s">
        <v>73</v>
      </c>
      <c r="F513" s="44">
        <f>SUMIFS(HoraCondCarga[Hora],HoraCondCarga[Condição de Carga],PrevisaoGD[[#This Row],[Condição de Carga]],HoraCondCarga[Mês],MONTH(PrevisaoGD[[#This Row],[Mês/Ano]]))</f>
        <v>13</v>
      </c>
      <c r="G513" s="258">
        <f>SUMIFS('Previsão Potência Instalada'!$C$4:$C$87,'Previsão Potência Instalada'!$B$4:$B$87,PrevisaoGD[[#This Row],[Mês/Ano]])*SUMIFS(RelPotInst[PU_PI],RelPotInst[Barra],PrevisaoGD[[#This Row],[Nº Barra]])</f>
        <v>16.612229016622337</v>
      </c>
      <c r="H513" s="136">
        <f>$G513*SUMIFS(FatorHorario[Fator],FatorHorario[Meses],TEXT($D513,"MMM"),FatorHorario[UF],'Curva Tipica'!$E$1,FatorHorario[Hora],$F513)</f>
        <v>7.1614938069750433</v>
      </c>
      <c r="I513" s="45">
        <v>0.92</v>
      </c>
    </row>
    <row r="514" spans="1:9" x14ac:dyDescent="0.25">
      <c r="A514" s="32">
        <v>5713</v>
      </c>
      <c r="B514" s="32">
        <v>2</v>
      </c>
      <c r="C514" s="134" t="s">
        <v>92</v>
      </c>
      <c r="D514" s="33">
        <v>44743</v>
      </c>
      <c r="E514" s="43" t="s">
        <v>73</v>
      </c>
      <c r="F514" s="44">
        <f>SUMIFS(HoraCondCarga[Hora],HoraCondCarga[Condição de Carga],PrevisaoGD[[#This Row],[Condição de Carga]],HoraCondCarga[Mês],MONTH(PrevisaoGD[[#This Row],[Mês/Ano]]))</f>
        <v>13</v>
      </c>
      <c r="G514" s="258">
        <f>SUMIFS('Previsão Potência Instalada'!$C$4:$C$87,'Previsão Potência Instalada'!$B$4:$B$87,PrevisaoGD[[#This Row],[Mês/Ano]])*SUMIFS(RelPotInst[PU_PI],RelPotInst[Barra],PrevisaoGD[[#This Row],[Nº Barra]])</f>
        <v>17.220516683715662</v>
      </c>
      <c r="H514" s="136">
        <f>$G514*SUMIFS(FatorHorario[Fator],FatorHorario[Meses],TEXT($D514,"MMM"),FatorHorario[UF],'Curva Tipica'!$E$1,FatorHorario[Hora],$F514)</f>
        <v>7.5033252763660849</v>
      </c>
      <c r="I514" s="45">
        <v>0.92</v>
      </c>
    </row>
    <row r="515" spans="1:9" x14ac:dyDescent="0.25">
      <c r="A515" s="32">
        <v>5713</v>
      </c>
      <c r="B515" s="32">
        <v>2</v>
      </c>
      <c r="C515" s="134" t="s">
        <v>92</v>
      </c>
      <c r="D515" s="33">
        <v>44774</v>
      </c>
      <c r="E515" s="43" t="s">
        <v>73</v>
      </c>
      <c r="F515" s="44">
        <f>SUMIFS(HoraCondCarga[Hora],HoraCondCarga[Condição de Carga],PrevisaoGD[[#This Row],[Condição de Carga]],HoraCondCarga[Mês],MONTH(PrevisaoGD[[#This Row],[Mês/Ano]]))</f>
        <v>13</v>
      </c>
      <c r="G515" s="258">
        <f>SUMIFS('Previsão Potência Instalada'!$C$4:$C$87,'Previsão Potência Instalada'!$B$4:$B$87,PrevisaoGD[[#This Row],[Mês/Ano]])*SUMIFS(RelPotInst[PU_PI],RelPotInst[Barra],PrevisaoGD[[#This Row],[Nº Barra]])</f>
        <v>17.813260114343002</v>
      </c>
      <c r="H515" s="136">
        <f>$G515*SUMIFS(FatorHorario[Fator],FatorHorario[Meses],TEXT($D515,"MMM"),FatorHorario[UF],'Curva Tipica'!$E$1,FatorHorario[Hora],$F515)</f>
        <v>8.5040090532300638</v>
      </c>
      <c r="I515" s="45">
        <v>0.92</v>
      </c>
    </row>
    <row r="516" spans="1:9" x14ac:dyDescent="0.25">
      <c r="A516" s="32">
        <v>5713</v>
      </c>
      <c r="B516" s="32">
        <v>2</v>
      </c>
      <c r="C516" s="134" t="s">
        <v>92</v>
      </c>
      <c r="D516" s="33">
        <v>44805</v>
      </c>
      <c r="E516" s="43" t="s">
        <v>73</v>
      </c>
      <c r="F516" s="44">
        <f>SUMIFS(HoraCondCarga[Hora],HoraCondCarga[Condição de Carga],PrevisaoGD[[#This Row],[Condição de Carga]],HoraCondCarga[Mês],MONTH(PrevisaoGD[[#This Row],[Mês/Ano]]))</f>
        <v>14</v>
      </c>
      <c r="G516" s="258">
        <f>SUMIFS('Previsão Potência Instalada'!$C$4:$C$87,'Previsão Potência Instalada'!$B$4:$B$87,PrevisaoGD[[#This Row],[Mês/Ano]])*SUMIFS(RelPotInst[PU_PI],RelPotInst[Barra],PrevisaoGD[[#This Row],[Nº Barra]])</f>
        <v>18.403299524054134</v>
      </c>
      <c r="H516" s="136">
        <f>$G516*SUMIFS(FatorHorario[Fator],FatorHorario[Meses],TEXT($D516,"MMM"),FatorHorario[UF],'Curva Tipica'!$E$1,FatorHorario[Hora],$F516)</f>
        <v>8.8869841638550984</v>
      </c>
      <c r="I516" s="45">
        <v>0.92</v>
      </c>
    </row>
    <row r="517" spans="1:9" x14ac:dyDescent="0.25">
      <c r="A517" s="32">
        <v>5713</v>
      </c>
      <c r="B517" s="32">
        <v>2</v>
      </c>
      <c r="C517" s="134" t="s">
        <v>92</v>
      </c>
      <c r="D517" s="33">
        <v>44835</v>
      </c>
      <c r="E517" s="43" t="s">
        <v>73</v>
      </c>
      <c r="F517" s="44">
        <f>SUMIFS(HoraCondCarga[Hora],HoraCondCarga[Condição de Carga],PrevisaoGD[[#This Row],[Condição de Carga]],HoraCondCarga[Mês],MONTH(PrevisaoGD[[#This Row],[Mês/Ano]]))</f>
        <v>12</v>
      </c>
      <c r="G517" s="258">
        <f>SUMIFS('Previsão Potência Instalada'!$C$4:$C$87,'Previsão Potência Instalada'!$B$4:$B$87,PrevisaoGD[[#This Row],[Mês/Ano]])*SUMIFS(RelPotInst[PU_PI],RelPotInst[Barra],PrevisaoGD[[#This Row],[Nº Barra]])</f>
        <v>18.964331231009954</v>
      </c>
      <c r="H517" s="136">
        <f>$G517*SUMIFS(FatorHorario[Fator],FatorHorario[Meses],TEXT($D517,"MMM"),FatorHorario[UF],'Curva Tipica'!$E$1,FatorHorario[Hora],$F517)</f>
        <v>10.770091874016456</v>
      </c>
      <c r="I517" s="45">
        <v>0.92</v>
      </c>
    </row>
    <row r="518" spans="1:9" x14ac:dyDescent="0.25">
      <c r="A518" s="32">
        <v>5713</v>
      </c>
      <c r="B518" s="32">
        <v>2</v>
      </c>
      <c r="C518" s="134" t="s">
        <v>92</v>
      </c>
      <c r="D518" s="33">
        <v>44866</v>
      </c>
      <c r="E518" s="43" t="s">
        <v>73</v>
      </c>
      <c r="F518" s="44">
        <f>SUMIFS(HoraCondCarga[Hora],HoraCondCarga[Condição de Carga],PrevisaoGD[[#This Row],[Condição de Carga]],HoraCondCarga[Mês],MONTH(PrevisaoGD[[#This Row],[Mês/Ano]]))</f>
        <v>15</v>
      </c>
      <c r="G518" s="258">
        <f>SUMIFS('Previsão Potência Instalada'!$C$4:$C$87,'Previsão Potência Instalada'!$B$4:$B$87,PrevisaoGD[[#This Row],[Mês/Ano]])*SUMIFS(RelPotInst[PU_PI],RelPotInst[Barra],PrevisaoGD[[#This Row],[Nº Barra]])</f>
        <v>19.525467651249084</v>
      </c>
      <c r="H518" s="136">
        <f>$G518*SUMIFS(FatorHorario[Fator],FatorHorario[Meses],TEXT($D518,"MMM"),FatorHorario[UF],'Curva Tipica'!$E$1,FatorHorario[Hora],$F518)</f>
        <v>7.9313143544862124</v>
      </c>
      <c r="I518" s="45">
        <v>0.92</v>
      </c>
    </row>
    <row r="519" spans="1:9" x14ac:dyDescent="0.25">
      <c r="A519" s="32">
        <v>5713</v>
      </c>
      <c r="B519" s="32">
        <v>2</v>
      </c>
      <c r="C519" s="134" t="s">
        <v>92</v>
      </c>
      <c r="D519" s="33">
        <v>44896</v>
      </c>
      <c r="E519" s="43" t="s">
        <v>73</v>
      </c>
      <c r="F519" s="44">
        <f>SUMIFS(HoraCondCarga[Hora],HoraCondCarga[Condição de Carga],PrevisaoGD[[#This Row],[Condição de Carga]],HoraCondCarga[Mês],MONTH(PrevisaoGD[[#This Row],[Mês/Ano]]))</f>
        <v>13</v>
      </c>
      <c r="G519" s="258">
        <f>SUMIFS('Previsão Potência Instalada'!$C$4:$C$87,'Previsão Potência Instalada'!$B$4:$B$87,PrevisaoGD[[#This Row],[Mês/Ano]])*SUMIFS(RelPotInst[PU_PI],RelPotInst[Barra],PrevisaoGD[[#This Row],[Nº Barra]])</f>
        <v>20.113261445253976</v>
      </c>
      <c r="H519" s="136">
        <f>$G519*SUMIFS(FatorHorario[Fator],FatorHorario[Meses],TEXT($D519,"MMM"),FatorHorario[UF],'Curva Tipica'!$E$1,FatorHorario[Hora],$F519)</f>
        <v>11.56425123506318</v>
      </c>
      <c r="I519" s="45">
        <v>0.92</v>
      </c>
    </row>
    <row r="520" spans="1:9" x14ac:dyDescent="0.25">
      <c r="A520" s="32">
        <v>5713</v>
      </c>
      <c r="B520" s="32">
        <v>2</v>
      </c>
      <c r="C520" s="134" t="s">
        <v>92</v>
      </c>
      <c r="D520" s="33">
        <v>44927</v>
      </c>
      <c r="E520" s="43" t="s">
        <v>73</v>
      </c>
      <c r="F520" s="44">
        <f>SUMIFS(HoraCondCarga[Hora],HoraCondCarga[Condição de Carga],PrevisaoGD[[#This Row],[Condição de Carga]],HoraCondCarga[Mês],MONTH(PrevisaoGD[[#This Row],[Mês/Ano]]))</f>
        <v>15</v>
      </c>
      <c r="G520" s="258">
        <f>SUMIFS('Previsão Potência Instalada'!$C$4:$C$87,'Previsão Potência Instalada'!$B$4:$B$87,PrevisaoGD[[#This Row],[Mês/Ano]])*SUMIFS(RelPotInst[PU_PI],RelPotInst[Barra],PrevisaoGD[[#This Row],[Nº Barra]])</f>
        <v>20.314772232313093</v>
      </c>
      <c r="H520" s="136">
        <f>$G520*SUMIFS(FatorHorario[Fator],FatorHorario[Meses],TEXT($D520,"MMM"),FatorHorario[UF],'Curva Tipica'!$E$1,FatorHorario[Hora],$F520)</f>
        <v>8.2230132160286242</v>
      </c>
      <c r="I520" s="45">
        <v>0.92</v>
      </c>
    </row>
    <row r="521" spans="1:9" x14ac:dyDescent="0.25">
      <c r="A521" s="32">
        <v>5713</v>
      </c>
      <c r="B521" s="32">
        <v>2</v>
      </c>
      <c r="C521" s="134" t="s">
        <v>92</v>
      </c>
      <c r="D521" s="33">
        <v>44958</v>
      </c>
      <c r="E521" s="43" t="s">
        <v>73</v>
      </c>
      <c r="F521" s="44">
        <f>SUMIFS(HoraCondCarga[Hora],HoraCondCarga[Condição de Carga],PrevisaoGD[[#This Row],[Condição de Carga]],HoraCondCarga[Mês],MONTH(PrevisaoGD[[#This Row],[Mês/Ano]]))</f>
        <v>15</v>
      </c>
      <c r="G521" s="258">
        <f>SUMIFS('Previsão Potência Instalada'!$C$4:$C$87,'Previsão Potência Instalada'!$B$4:$B$87,PrevisaoGD[[#This Row],[Mês/Ano]])*SUMIFS(RelPotInst[PU_PI],RelPotInst[Barra],PrevisaoGD[[#This Row],[Nº Barra]])</f>
        <v>20.511891766691637</v>
      </c>
      <c r="H521" s="136">
        <f>$G521*SUMIFS(FatorHorario[Fator],FatorHorario[Meses],TEXT($D521,"MMM"),FatorHorario[UF],'Curva Tipica'!$E$1,FatorHorario[Hora],$F521)</f>
        <v>8.3419522035639897</v>
      </c>
      <c r="I521" s="45">
        <v>0.92</v>
      </c>
    </row>
    <row r="522" spans="1:9" x14ac:dyDescent="0.25">
      <c r="A522" s="32">
        <v>5713</v>
      </c>
      <c r="B522" s="32">
        <v>2</v>
      </c>
      <c r="C522" s="134" t="s">
        <v>92</v>
      </c>
      <c r="D522" s="33">
        <v>44986</v>
      </c>
      <c r="E522" s="43" t="s">
        <v>73</v>
      </c>
      <c r="F522" s="44">
        <f>SUMIFS(HoraCondCarga[Hora],HoraCondCarga[Condição de Carga],PrevisaoGD[[#This Row],[Condição de Carga]],HoraCondCarga[Mês],MONTH(PrevisaoGD[[#This Row],[Mês/Ano]]))</f>
        <v>15</v>
      </c>
      <c r="G522" s="258">
        <f>SUMIFS('Previsão Potência Instalada'!$C$4:$C$87,'Previsão Potência Instalada'!$B$4:$B$87,PrevisaoGD[[#This Row],[Mês/Ano]])*SUMIFS(RelPotInst[PU_PI],RelPotInst[Barra],PrevisaoGD[[#This Row],[Nº Barra]])</f>
        <v>20.710783848367324</v>
      </c>
      <c r="H522" s="136">
        <f>$G522*SUMIFS(FatorHorario[Fator],FatorHorario[Meses],TEXT($D522,"MMM"),FatorHorario[UF],'Curva Tipica'!$E$1,FatorHorario[Hora],$F522)</f>
        <v>8.6178935015097871</v>
      </c>
      <c r="I522" s="45">
        <v>0.92</v>
      </c>
    </row>
    <row r="523" spans="1:9" x14ac:dyDescent="0.25">
      <c r="A523" s="32">
        <v>5713</v>
      </c>
      <c r="B523" s="32">
        <v>2</v>
      </c>
      <c r="C523" s="134" t="s">
        <v>92</v>
      </c>
      <c r="D523" s="33">
        <v>45017</v>
      </c>
      <c r="E523" s="43" t="s">
        <v>73</v>
      </c>
      <c r="F523" s="44">
        <f>SUMIFS(HoraCondCarga[Hora],HoraCondCarga[Condição de Carga],PrevisaoGD[[#This Row],[Condição de Carga]],HoraCondCarga[Mês],MONTH(PrevisaoGD[[#This Row],[Mês/Ano]]))</f>
        <v>14</v>
      </c>
      <c r="G523" s="258">
        <f>SUMIFS('Previsão Potência Instalada'!$C$4:$C$87,'Previsão Potência Instalada'!$B$4:$B$87,PrevisaoGD[[#This Row],[Mês/Ano]])*SUMIFS(RelPotInst[PU_PI],RelPotInst[Barra],PrevisaoGD[[#This Row],[Nº Barra]])</f>
        <v>20.911204769214702</v>
      </c>
      <c r="H523" s="136">
        <f>$G523*SUMIFS(FatorHorario[Fator],FatorHorario[Meses],TEXT($D523,"MMM"),FatorHorario[UF],'Curva Tipica'!$E$1,FatorHorario[Hora],$F523)</f>
        <v>9.8006366270427314</v>
      </c>
      <c r="I523" s="45">
        <v>0.92</v>
      </c>
    </row>
    <row r="524" spans="1:9" x14ac:dyDescent="0.25">
      <c r="A524" s="32">
        <v>5713</v>
      </c>
      <c r="B524" s="32">
        <v>2</v>
      </c>
      <c r="C524" s="134" t="s">
        <v>92</v>
      </c>
      <c r="D524" s="33">
        <v>45047</v>
      </c>
      <c r="E524" s="43" t="s">
        <v>73</v>
      </c>
      <c r="F524" s="44">
        <f>SUMIFS(HoraCondCarga[Hora],HoraCondCarga[Condição de Carga],PrevisaoGD[[#This Row],[Condição de Carga]],HoraCondCarga[Mês],MONTH(PrevisaoGD[[#This Row],[Mês/Ano]]))</f>
        <v>13</v>
      </c>
      <c r="G524" s="258">
        <f>SUMIFS('Previsão Potência Instalada'!$C$4:$C$87,'Previsão Potência Instalada'!$B$4:$B$87,PrevisaoGD[[#This Row],[Mês/Ano]])*SUMIFS(RelPotInst[PU_PI],RelPotInst[Barra],PrevisaoGD[[#This Row],[Nº Barra]])</f>
        <v>21.128161383011392</v>
      </c>
      <c r="H524" s="136">
        <f>$G524*SUMIFS(FatorHorario[Fator],FatorHorario[Meses],TEXT($D524,"MMM"),FatorHorario[UF],'Curva Tipica'!$E$1,FatorHorario[Hora],$F524)</f>
        <v>9.6437877949580439</v>
      </c>
      <c r="I524" s="45">
        <v>0.92</v>
      </c>
    </row>
    <row r="525" spans="1:9" x14ac:dyDescent="0.25">
      <c r="A525" s="32">
        <v>5713</v>
      </c>
      <c r="B525" s="32">
        <v>2</v>
      </c>
      <c r="C525" s="134" t="s">
        <v>92</v>
      </c>
      <c r="D525" s="33">
        <v>45078</v>
      </c>
      <c r="E525" s="43" t="s">
        <v>73</v>
      </c>
      <c r="F525" s="44">
        <f>SUMIFS(HoraCondCarga[Hora],HoraCondCarga[Condição de Carga],PrevisaoGD[[#This Row],[Condição de Carga]],HoraCondCarga[Mês],MONTH(PrevisaoGD[[#This Row],[Mês/Ano]]))</f>
        <v>13</v>
      </c>
      <c r="G525" s="258">
        <f>SUMIFS('Previsão Potência Instalada'!$C$4:$C$87,'Previsão Potência Instalada'!$B$4:$B$87,PrevisaoGD[[#This Row],[Mês/Ano]])*SUMIFS(RelPotInst[PU_PI],RelPotInst[Barra],PrevisaoGD[[#This Row],[Nº Barra]])</f>
        <v>21.340584439619853</v>
      </c>
      <c r="H525" s="136">
        <f>$G525*SUMIFS(FatorHorario[Fator],FatorHorario[Meses],TEXT($D525,"MMM"),FatorHorario[UF],'Curva Tipica'!$E$1,FatorHorario[Hora],$F525)</f>
        <v>9.1998769791002815</v>
      </c>
      <c r="I525" s="45">
        <v>0.92</v>
      </c>
    </row>
    <row r="526" spans="1:9" x14ac:dyDescent="0.25">
      <c r="A526" s="32">
        <v>5713</v>
      </c>
      <c r="B526" s="32">
        <v>2</v>
      </c>
      <c r="C526" s="134" t="s">
        <v>92</v>
      </c>
      <c r="D526" s="33">
        <v>45108</v>
      </c>
      <c r="E526" s="43" t="s">
        <v>73</v>
      </c>
      <c r="F526" s="44">
        <f>SUMIFS(HoraCondCarga[Hora],HoraCondCarga[Condição de Carga],PrevisaoGD[[#This Row],[Condição de Carga]],HoraCondCarga[Mês],MONTH(PrevisaoGD[[#This Row],[Mês/Ano]]))</f>
        <v>13</v>
      </c>
      <c r="G526" s="258">
        <f>SUMIFS('Previsão Potência Instalada'!$C$4:$C$87,'Previsão Potência Instalada'!$B$4:$B$87,PrevisaoGD[[#This Row],[Mês/Ano]])*SUMIFS(RelPotInst[PU_PI],RelPotInst[Barra],PrevisaoGD[[#This Row],[Nº Barra]])</f>
        <v>21.542448910087131</v>
      </c>
      <c r="H526" s="136">
        <f>$G526*SUMIFS(FatorHorario[Fator],FatorHorario[Meses],TEXT($D526,"MMM"),FatorHorario[UF],'Curva Tipica'!$E$1,FatorHorario[Hora],$F526)</f>
        <v>9.386478024479624</v>
      </c>
      <c r="I526" s="45">
        <v>0.92</v>
      </c>
    </row>
    <row r="527" spans="1:9" x14ac:dyDescent="0.25">
      <c r="A527" s="32">
        <v>5713</v>
      </c>
      <c r="B527" s="32">
        <v>2</v>
      </c>
      <c r="C527" s="134" t="s">
        <v>92</v>
      </c>
      <c r="D527" s="33">
        <v>45139</v>
      </c>
      <c r="E527" s="43" t="s">
        <v>73</v>
      </c>
      <c r="F527" s="44">
        <f>SUMIFS(HoraCondCarga[Hora],HoraCondCarga[Condição de Carga],PrevisaoGD[[#This Row],[Condição de Carga]],HoraCondCarga[Mês],MONTH(PrevisaoGD[[#This Row],[Mês/Ano]]))</f>
        <v>13</v>
      </c>
      <c r="G527" s="258">
        <f>SUMIFS('Previsão Potência Instalada'!$C$4:$C$87,'Previsão Potência Instalada'!$B$4:$B$87,PrevisaoGD[[#This Row],[Mês/Ano]])*SUMIFS(RelPotInst[PU_PI],RelPotInst[Barra],PrevisaoGD[[#This Row],[Nº Barra]])</f>
        <v>21.739154918147932</v>
      </c>
      <c r="H527" s="136">
        <f>$G527*SUMIFS(FatorHorario[Fator],FatorHorario[Meses],TEXT($D527,"MMM"),FatorHorario[UF],'Curva Tipica'!$E$1,FatorHorario[Hora],$F527)</f>
        <v>10.378222124800503</v>
      </c>
      <c r="I527" s="45">
        <v>0.92</v>
      </c>
    </row>
    <row r="528" spans="1:9" x14ac:dyDescent="0.25">
      <c r="A528" s="32">
        <v>5713</v>
      </c>
      <c r="B528" s="32">
        <v>2</v>
      </c>
      <c r="C528" s="134" t="s">
        <v>92</v>
      </c>
      <c r="D528" s="33">
        <v>45170</v>
      </c>
      <c r="E528" s="43" t="s">
        <v>73</v>
      </c>
      <c r="F528" s="44">
        <f>SUMIFS(HoraCondCarga[Hora],HoraCondCarga[Condição de Carga],PrevisaoGD[[#This Row],[Condição de Carga]],HoraCondCarga[Mês],MONTH(PrevisaoGD[[#This Row],[Mês/Ano]]))</f>
        <v>14</v>
      </c>
      <c r="G528" s="258">
        <f>SUMIFS('Previsão Potência Instalada'!$C$4:$C$87,'Previsão Potência Instalada'!$B$4:$B$87,PrevisaoGD[[#This Row],[Mês/Ano]])*SUMIFS(RelPotInst[PU_PI],RelPotInst[Barra],PrevisaoGD[[#This Row],[Nº Barra]])</f>
        <v>21.934963578161234</v>
      </c>
      <c r="H528" s="136">
        <f>$G528*SUMIFS(FatorHorario[Fator],FatorHorario[Meses],TEXT($D528,"MMM"),FatorHorario[UF],'Curva Tipica'!$E$1,FatorHorario[Hora],$F528)</f>
        <v>10.592430650768113</v>
      </c>
      <c r="I528" s="45">
        <v>0.92</v>
      </c>
    </row>
    <row r="529" spans="1:9" x14ac:dyDescent="0.25">
      <c r="A529" s="32">
        <v>5713</v>
      </c>
      <c r="B529" s="32">
        <v>2</v>
      </c>
      <c r="C529" s="134" t="s">
        <v>92</v>
      </c>
      <c r="D529" s="33">
        <v>45200</v>
      </c>
      <c r="E529" s="43" t="s">
        <v>73</v>
      </c>
      <c r="F529" s="44">
        <f>SUMIFS(HoraCondCarga[Hora],HoraCondCarga[Condição de Carga],PrevisaoGD[[#This Row],[Condição de Carga]],HoraCondCarga[Mês],MONTH(PrevisaoGD[[#This Row],[Mês/Ano]]))</f>
        <v>12</v>
      </c>
      <c r="G529" s="258">
        <f>SUMIFS('Previsão Potência Instalada'!$C$4:$C$87,'Previsão Potência Instalada'!$B$4:$B$87,PrevisaoGD[[#This Row],[Mês/Ano]])*SUMIFS(RelPotInst[PU_PI],RelPotInst[Barra],PrevisaoGD[[#This Row],[Nº Barra]])</f>
        <v>22.121145831339504</v>
      </c>
      <c r="H529" s="136">
        <f>$G529*SUMIFS(FatorHorario[Fator],FatorHorario[Meses],TEXT($D529,"MMM"),FatorHorario[UF],'Curva Tipica'!$E$1,FatorHorario[Hora],$F529)</f>
        <v>12.562888195733896</v>
      </c>
      <c r="I529" s="45">
        <v>0.92</v>
      </c>
    </row>
    <row r="530" spans="1:9" x14ac:dyDescent="0.25">
      <c r="A530" s="32">
        <v>5713</v>
      </c>
      <c r="B530" s="32">
        <v>2</v>
      </c>
      <c r="C530" s="134" t="s">
        <v>92</v>
      </c>
      <c r="D530" s="33">
        <v>45231</v>
      </c>
      <c r="E530" s="43" t="s">
        <v>73</v>
      </c>
      <c r="F530" s="44">
        <f>SUMIFS(HoraCondCarga[Hora],HoraCondCarga[Condição de Carga],PrevisaoGD[[#This Row],[Condição de Carga]],HoraCondCarga[Mês],MONTH(PrevisaoGD[[#This Row],[Mês/Ano]]))</f>
        <v>15</v>
      </c>
      <c r="G530" s="258">
        <f>SUMIFS('Previsão Potência Instalada'!$C$4:$C$87,'Previsão Potência Instalada'!$B$4:$B$87,PrevisaoGD[[#This Row],[Mês/Ano]])*SUMIFS(RelPotInst[PU_PI],RelPotInst[Barra],PrevisaoGD[[#This Row],[Nº Barra]])</f>
        <v>22.307362834345248</v>
      </c>
      <c r="H530" s="136">
        <f>$G530*SUMIFS(FatorHorario[Fator],FatorHorario[Meses],TEXT($D530,"MMM"),FatorHorario[UF],'Curva Tipica'!$E$1,FatorHorario[Hora],$F530)</f>
        <v>9.0613300648630748</v>
      </c>
      <c r="I530" s="45">
        <v>0.92</v>
      </c>
    </row>
    <row r="531" spans="1:9" x14ac:dyDescent="0.25">
      <c r="A531" s="32">
        <v>5713</v>
      </c>
      <c r="B531" s="32">
        <v>2</v>
      </c>
      <c r="C531" s="134" t="s">
        <v>92</v>
      </c>
      <c r="D531" s="33">
        <v>45261</v>
      </c>
      <c r="E531" s="43" t="s">
        <v>73</v>
      </c>
      <c r="F531" s="44">
        <f>SUMIFS(HoraCondCarga[Hora],HoraCondCarga[Condição de Carga],PrevisaoGD[[#This Row],[Condição de Carga]],HoraCondCarga[Mês],MONTH(PrevisaoGD[[#This Row],[Mês/Ano]]))</f>
        <v>13</v>
      </c>
      <c r="G531" s="258">
        <f>SUMIFS('Previsão Potência Instalada'!$C$4:$C$87,'Previsão Potência Instalada'!$B$4:$B$87,PrevisaoGD[[#This Row],[Mês/Ano]])*SUMIFS(RelPotInst[PU_PI],RelPotInst[Barra],PrevisaoGD[[#This Row],[Nº Barra]])</f>
        <v>22.502426271251238</v>
      </c>
      <c r="H531" s="136">
        <f>$G531*SUMIFS(FatorHorario[Fator],FatorHorario[Meses],TEXT($D531,"MMM"),FatorHorario[UF],'Curva Tipica'!$E$1,FatorHorario[Hora],$F531)</f>
        <v>12.937917180042373</v>
      </c>
      <c r="I531" s="45">
        <v>0.92</v>
      </c>
    </row>
    <row r="532" spans="1:9" x14ac:dyDescent="0.25">
      <c r="A532" s="32">
        <v>5713</v>
      </c>
      <c r="B532" s="32">
        <v>2</v>
      </c>
      <c r="C532" s="134" t="s">
        <v>92</v>
      </c>
      <c r="D532" s="33">
        <v>45292</v>
      </c>
      <c r="E532" s="43" t="s">
        <v>73</v>
      </c>
      <c r="F532" s="44">
        <f>SUMIFS(HoraCondCarga[Hora],HoraCondCarga[Condição de Carga],PrevisaoGD[[#This Row],[Condição de Carga]],HoraCondCarga[Mês],MONTH(PrevisaoGD[[#This Row],[Mês/Ano]]))</f>
        <v>15</v>
      </c>
      <c r="G532" s="258">
        <f>SUMIFS('Previsão Potência Instalada'!$C$4:$C$87,'Previsão Potência Instalada'!$B$4:$B$87,PrevisaoGD[[#This Row],[Mês/Ano]])*SUMIFS(RelPotInst[PU_PI],RelPotInst[Barra],PrevisaoGD[[#This Row],[Nº Barra]])</f>
        <v>22.902523385125793</v>
      </c>
      <c r="H532" s="136">
        <f>$G532*SUMIFS(FatorHorario[Fator],FatorHorario[Meses],TEXT($D532,"MMM"),FatorHorario[UF],'Curva Tipica'!$E$1,FatorHorario[Hora],$F532)</f>
        <v>9.2704830909566418</v>
      </c>
      <c r="I532" s="45">
        <v>0.92</v>
      </c>
    </row>
    <row r="533" spans="1:9" x14ac:dyDescent="0.25">
      <c r="A533" s="32">
        <v>5713</v>
      </c>
      <c r="B533" s="32">
        <v>2</v>
      </c>
      <c r="C533" s="134" t="s">
        <v>92</v>
      </c>
      <c r="D533" s="33">
        <v>45323</v>
      </c>
      <c r="E533" s="43" t="s">
        <v>73</v>
      </c>
      <c r="F533" s="44">
        <f>SUMIFS(HoraCondCarga[Hora],HoraCondCarga[Condição de Carga],PrevisaoGD[[#This Row],[Condição de Carga]],HoraCondCarga[Mês],MONTH(PrevisaoGD[[#This Row],[Mês/Ano]]))</f>
        <v>15</v>
      </c>
      <c r="G533" s="258">
        <f>SUMIFS('Previsão Potência Instalada'!$C$4:$C$87,'Previsão Potência Instalada'!$B$4:$B$87,PrevisaoGD[[#This Row],[Mês/Ano]])*SUMIFS(RelPotInst[PU_PI],RelPotInst[Barra],PrevisaoGD[[#This Row],[Nº Barra]])</f>
        <v>23.293901722455271</v>
      </c>
      <c r="H533" s="136">
        <f>$G533*SUMIFS(FatorHorario[Fator],FatorHorario[Meses],TEXT($D533,"MMM"),FatorHorario[UF],'Curva Tipica'!$E$1,FatorHorario[Hora],$F533)</f>
        <v>9.4733638912224087</v>
      </c>
      <c r="I533" s="45">
        <v>0.92</v>
      </c>
    </row>
    <row r="534" spans="1:9" x14ac:dyDescent="0.25">
      <c r="A534" s="32">
        <v>5713</v>
      </c>
      <c r="B534" s="32">
        <v>2</v>
      </c>
      <c r="C534" s="134" t="s">
        <v>92</v>
      </c>
      <c r="D534" s="33">
        <v>45352</v>
      </c>
      <c r="E534" s="43" t="s">
        <v>73</v>
      </c>
      <c r="F534" s="44">
        <f>SUMIFS(HoraCondCarga[Hora],HoraCondCarga[Condição de Carga],PrevisaoGD[[#This Row],[Condição de Carga]],HoraCondCarga[Mês],MONTH(PrevisaoGD[[#This Row],[Mês/Ano]]))</f>
        <v>15</v>
      </c>
      <c r="G534" s="258">
        <f>SUMIFS('Previsão Potência Instalada'!$C$4:$C$87,'Previsão Potência Instalada'!$B$4:$B$87,PrevisaoGD[[#This Row],[Mês/Ano]])*SUMIFS(RelPotInst[PU_PI],RelPotInst[Barra],PrevisaoGD[[#This Row],[Nº Barra]])</f>
        <v>23.688799429978982</v>
      </c>
      <c r="H534" s="136">
        <f>$G534*SUMIFS(FatorHorario[Fator],FatorHorario[Meses],TEXT($D534,"MMM"),FatorHorario[UF],'Curva Tipica'!$E$1,FatorHorario[Hora],$F534)</f>
        <v>9.8570653897427452</v>
      </c>
      <c r="I534" s="45">
        <v>0.92</v>
      </c>
    </row>
    <row r="535" spans="1:9" x14ac:dyDescent="0.25">
      <c r="A535" s="32">
        <v>5713</v>
      </c>
      <c r="B535" s="32">
        <v>2</v>
      </c>
      <c r="C535" s="134" t="s">
        <v>92</v>
      </c>
      <c r="D535" s="33">
        <v>45383</v>
      </c>
      <c r="E535" s="43" t="s">
        <v>73</v>
      </c>
      <c r="F535" s="44">
        <f>SUMIFS(HoraCondCarga[Hora],HoraCondCarga[Condição de Carga],PrevisaoGD[[#This Row],[Condição de Carga]],HoraCondCarga[Mês],MONTH(PrevisaoGD[[#This Row],[Mês/Ano]]))</f>
        <v>14</v>
      </c>
      <c r="G535" s="258">
        <f>SUMIFS('Previsão Potência Instalada'!$C$4:$C$87,'Previsão Potência Instalada'!$B$4:$B$87,PrevisaoGD[[#This Row],[Mês/Ano]])*SUMIFS(RelPotInst[PU_PI],RelPotInst[Barra],PrevisaoGD[[#This Row],[Nº Barra]])</f>
        <v>24.086732628302475</v>
      </c>
      <c r="H535" s="136">
        <f>$G535*SUMIFS(FatorHorario[Fator],FatorHorario[Meses],TEXT($D535,"MMM"),FatorHorario[UF],'Curva Tipica'!$E$1,FatorHorario[Hora],$F535)</f>
        <v>11.288938950579253</v>
      </c>
      <c r="I535" s="45">
        <v>0.92</v>
      </c>
    </row>
    <row r="536" spans="1:9" x14ac:dyDescent="0.25">
      <c r="A536" s="32">
        <v>5713</v>
      </c>
      <c r="B536" s="32">
        <v>2</v>
      </c>
      <c r="C536" s="134" t="s">
        <v>92</v>
      </c>
      <c r="D536" s="33">
        <v>45413</v>
      </c>
      <c r="E536" s="43" t="s">
        <v>73</v>
      </c>
      <c r="F536" s="44">
        <f>SUMIFS(HoraCondCarga[Hora],HoraCondCarga[Condição de Carga],PrevisaoGD[[#This Row],[Condição de Carga]],HoraCondCarga[Mês],MONTH(PrevisaoGD[[#This Row],[Mês/Ano]]))</f>
        <v>13</v>
      </c>
      <c r="G536" s="258">
        <f>SUMIFS('Previsão Potência Instalada'!$C$4:$C$87,'Previsão Potência Instalada'!$B$4:$B$87,PrevisaoGD[[#This Row],[Mês/Ano]])*SUMIFS(RelPotInst[PU_PI],RelPotInst[Barra],PrevisaoGD[[#This Row],[Nº Barra]])</f>
        <v>24.517497235412993</v>
      </c>
      <c r="H536" s="136">
        <f>$G536*SUMIFS(FatorHorario[Fator],FatorHorario[Meses],TEXT($D536,"MMM"),FatorHorario[UF],'Curva Tipica'!$E$1,FatorHorario[Hora],$F536)</f>
        <v>11.190824242373967</v>
      </c>
      <c r="I536" s="45">
        <v>0.92</v>
      </c>
    </row>
    <row r="537" spans="1:9" x14ac:dyDescent="0.25">
      <c r="A537" s="32">
        <v>5713</v>
      </c>
      <c r="B537" s="32">
        <v>2</v>
      </c>
      <c r="C537" s="134" t="s">
        <v>92</v>
      </c>
      <c r="D537" s="33">
        <v>45444</v>
      </c>
      <c r="E537" s="43" t="s">
        <v>73</v>
      </c>
      <c r="F537" s="44">
        <f>SUMIFS(HoraCondCarga[Hora],HoraCondCarga[Condição de Carga],PrevisaoGD[[#This Row],[Condição de Carga]],HoraCondCarga[Mês],MONTH(PrevisaoGD[[#This Row],[Mês/Ano]]))</f>
        <v>13</v>
      </c>
      <c r="G537" s="258">
        <f>SUMIFS('Previsão Potência Instalada'!$C$4:$C$87,'Previsão Potência Instalada'!$B$4:$B$87,PrevisaoGD[[#This Row],[Mês/Ano]])*SUMIFS(RelPotInst[PU_PI],RelPotInst[Barra],PrevisaoGD[[#This Row],[Nº Barra]])</f>
        <v>24.939260522181975</v>
      </c>
      <c r="H537" s="136">
        <f>$G537*SUMIFS(FatorHorario[Fator],FatorHorario[Meses],TEXT($D537,"MMM"),FatorHorario[UF],'Curva Tipica'!$E$1,FatorHorario[Hora],$F537)</f>
        <v>10.751257979975616</v>
      </c>
      <c r="I537" s="45">
        <v>0.92</v>
      </c>
    </row>
    <row r="538" spans="1:9" x14ac:dyDescent="0.25">
      <c r="A538" s="32">
        <v>5713</v>
      </c>
      <c r="B538" s="32">
        <v>2</v>
      </c>
      <c r="C538" s="134" t="s">
        <v>92</v>
      </c>
      <c r="D538" s="33">
        <v>45474</v>
      </c>
      <c r="E538" s="43" t="s">
        <v>73</v>
      </c>
      <c r="F538" s="44">
        <f>SUMIFS(HoraCondCarga[Hora],HoraCondCarga[Condição de Carga],PrevisaoGD[[#This Row],[Condição de Carga]],HoraCondCarga[Mês],MONTH(PrevisaoGD[[#This Row],[Mês/Ano]]))</f>
        <v>13</v>
      </c>
      <c r="G538" s="258">
        <f>SUMIFS('Previsão Potência Instalada'!$C$4:$C$87,'Previsão Potência Instalada'!$B$4:$B$87,PrevisaoGD[[#This Row],[Mês/Ano]])*SUMIFS(RelPotInst[PU_PI],RelPotInst[Barra],PrevisaoGD[[#This Row],[Nº Barra]])</f>
        <v>25.340059869981054</v>
      </c>
      <c r="H538" s="136">
        <f>$G538*SUMIFS(FatorHorario[Fator],FatorHorario[Meses],TEXT($D538,"MMM"),FatorHorario[UF],'Curva Tipica'!$E$1,FatorHorario[Hora],$F538)</f>
        <v>11.041173457173729</v>
      </c>
      <c r="I538" s="45">
        <v>0.92</v>
      </c>
    </row>
    <row r="539" spans="1:9" x14ac:dyDescent="0.25">
      <c r="A539" s="32">
        <v>5713</v>
      </c>
      <c r="B539" s="32">
        <v>2</v>
      </c>
      <c r="C539" s="134" t="s">
        <v>92</v>
      </c>
      <c r="D539" s="33">
        <v>45505</v>
      </c>
      <c r="E539" s="43" t="s">
        <v>73</v>
      </c>
      <c r="F539" s="44">
        <f>SUMIFS(HoraCondCarga[Hora],HoraCondCarga[Condição de Carga],PrevisaoGD[[#This Row],[Condição de Carga]],HoraCondCarga[Mês],MONTH(PrevisaoGD[[#This Row],[Mês/Ano]]))</f>
        <v>13</v>
      </c>
      <c r="G539" s="258">
        <f>SUMIFS('Previsão Potência Instalada'!$C$4:$C$87,'Previsão Potência Instalada'!$B$4:$B$87,PrevisaoGD[[#This Row],[Mês/Ano]])*SUMIFS(RelPotInst[PU_PI],RelPotInst[Barra],PrevisaoGD[[#This Row],[Nº Barra]])</f>
        <v>25.730617156047451</v>
      </c>
      <c r="H539" s="136">
        <f>$G539*SUMIFS(FatorHorario[Fator],FatorHorario[Meses],TEXT($D539,"MMM"),FatorHorario[UF],'Curva Tipica'!$E$1,FatorHorario[Hora],$F539)</f>
        <v>12.283736937296428</v>
      </c>
      <c r="I539" s="45">
        <v>0.92</v>
      </c>
    </row>
    <row r="540" spans="1:9" x14ac:dyDescent="0.25">
      <c r="A540" s="32">
        <v>5713</v>
      </c>
      <c r="B540" s="32">
        <v>2</v>
      </c>
      <c r="C540" s="134" t="s">
        <v>92</v>
      </c>
      <c r="D540" s="33">
        <v>45536</v>
      </c>
      <c r="E540" s="43" t="s">
        <v>73</v>
      </c>
      <c r="F540" s="44">
        <f>SUMIFS(HoraCondCarga[Hora],HoraCondCarga[Condição de Carga],PrevisaoGD[[#This Row],[Condição de Carga]],HoraCondCarga[Mês],MONTH(PrevisaoGD[[#This Row],[Mês/Ano]]))</f>
        <v>14</v>
      </c>
      <c r="G540" s="258">
        <f>SUMIFS('Previsão Potência Instalada'!$C$4:$C$87,'Previsão Potência Instalada'!$B$4:$B$87,PrevisaoGD[[#This Row],[Mês/Ano]])*SUMIFS(RelPotInst[PU_PI],RelPotInst[Barra],PrevisaoGD[[#This Row],[Nº Barra]])</f>
        <v>26.119392768938006</v>
      </c>
      <c r="H540" s="136">
        <f>$G540*SUMIFS(FatorHorario[Fator],FatorHorario[Meses],TEXT($D540,"MMM"),FatorHorario[UF],'Curva Tipica'!$E$1,FatorHorario[Hora],$F540)</f>
        <v>12.613098515495347</v>
      </c>
      <c r="I540" s="45">
        <v>0.92</v>
      </c>
    </row>
    <row r="541" spans="1:9" x14ac:dyDescent="0.25">
      <c r="A541" s="32">
        <v>5713</v>
      </c>
      <c r="B541" s="32">
        <v>2</v>
      </c>
      <c r="C541" s="134" t="s">
        <v>92</v>
      </c>
      <c r="D541" s="33">
        <v>45566</v>
      </c>
      <c r="E541" s="43" t="s">
        <v>73</v>
      </c>
      <c r="F541" s="44">
        <f>SUMIFS(HoraCondCarga[Hora],HoraCondCarga[Condição de Carga],PrevisaoGD[[#This Row],[Condição de Carga]],HoraCondCarga[Mês],MONTH(PrevisaoGD[[#This Row],[Mês/Ano]]))</f>
        <v>12</v>
      </c>
      <c r="G541" s="258">
        <f>SUMIFS('Previsão Potência Instalada'!$C$4:$C$87,'Previsão Potência Instalada'!$B$4:$B$87,PrevisaoGD[[#This Row],[Mês/Ano]])*SUMIFS(RelPotInst[PU_PI],RelPotInst[Barra],PrevisaoGD[[#This Row],[Nº Barra]])</f>
        <v>26.489055273057129</v>
      </c>
      <c r="H541" s="136">
        <f>$G541*SUMIFS(FatorHorario[Fator],FatorHorario[Meses],TEXT($D541,"MMM"),FatorHorario[UF],'Curva Tipica'!$E$1,FatorHorario[Hora],$F541)</f>
        <v>15.043481126306617</v>
      </c>
      <c r="I541" s="45">
        <v>0.92</v>
      </c>
    </row>
    <row r="542" spans="1:9" x14ac:dyDescent="0.25">
      <c r="A542" s="32">
        <v>5713</v>
      </c>
      <c r="B542" s="32">
        <v>2</v>
      </c>
      <c r="C542" s="134" t="s">
        <v>92</v>
      </c>
      <c r="D542" s="33">
        <v>45597</v>
      </c>
      <c r="E542" s="43" t="s">
        <v>73</v>
      </c>
      <c r="F542" s="44">
        <f>SUMIFS(HoraCondCarga[Hora],HoraCondCarga[Condição de Carga],PrevisaoGD[[#This Row],[Condição de Carga]],HoraCondCarga[Mês],MONTH(PrevisaoGD[[#This Row],[Mês/Ano]]))</f>
        <v>15</v>
      </c>
      <c r="G542" s="258">
        <f>SUMIFS('Previsão Potência Instalada'!$C$4:$C$87,'Previsão Potência Instalada'!$B$4:$B$87,PrevisaoGD[[#This Row],[Mês/Ano]])*SUMIFS(RelPotInst[PU_PI],RelPotInst[Barra],PrevisaoGD[[#This Row],[Nº Barra]])</f>
        <v>26.8587867725183</v>
      </c>
      <c r="H542" s="136">
        <f>$G542*SUMIFS(FatorHorario[Fator],FatorHorario[Meses],TEXT($D542,"MMM"),FatorHorario[UF],'Curva Tipica'!$E$1,FatorHorario[Hora],$F542)</f>
        <v>10.910134644551324</v>
      </c>
      <c r="I542" s="45">
        <v>0.92</v>
      </c>
    </row>
    <row r="543" spans="1:9" x14ac:dyDescent="0.25">
      <c r="A543" s="32">
        <v>5713</v>
      </c>
      <c r="B543" s="32">
        <v>2</v>
      </c>
      <c r="C543" s="134" t="s">
        <v>92</v>
      </c>
      <c r="D543" s="33">
        <v>45627</v>
      </c>
      <c r="E543" s="43" t="s">
        <v>73</v>
      </c>
      <c r="F543" s="44">
        <f>SUMIFS(HoraCondCarga[Hora],HoraCondCarga[Condição de Carga],PrevisaoGD[[#This Row],[Condição de Carga]],HoraCondCarga[Mês],MONTH(PrevisaoGD[[#This Row],[Mês/Ano]]))</f>
        <v>13</v>
      </c>
      <c r="G543" s="258">
        <f>SUMIFS('Previsão Potência Instalada'!$C$4:$C$87,'Previsão Potência Instalada'!$B$4:$B$87,PrevisaoGD[[#This Row],[Mês/Ano]])*SUMIFS(RelPotInst[PU_PI],RelPotInst[Barra],PrevisaoGD[[#This Row],[Nº Barra]])</f>
        <v>27.246082754373813</v>
      </c>
      <c r="H543" s="136">
        <f>$G543*SUMIFS(FatorHorario[Fator],FatorHorario[Meses],TEXT($D543,"MMM"),FatorHorario[UF],'Curva Tipica'!$E$1,FatorHorario[Hora],$F543)</f>
        <v>15.66531350474982</v>
      </c>
      <c r="I543" s="45">
        <v>0.92</v>
      </c>
    </row>
    <row r="544" spans="1:9" x14ac:dyDescent="0.25">
      <c r="A544" s="32">
        <v>5713</v>
      </c>
      <c r="B544" s="32">
        <v>2</v>
      </c>
      <c r="C544" s="134" t="s">
        <v>92</v>
      </c>
      <c r="D544" s="33">
        <v>45658</v>
      </c>
      <c r="E544" s="43" t="s">
        <v>73</v>
      </c>
      <c r="F544" s="44">
        <f>SUMIFS(HoraCondCarga[Hora],HoraCondCarga[Condição de Carga],PrevisaoGD[[#This Row],[Condição de Carga]],HoraCondCarga[Mês],MONTH(PrevisaoGD[[#This Row],[Mês/Ano]]))</f>
        <v>15</v>
      </c>
      <c r="G544" s="258">
        <f>SUMIFS('Previsão Potência Instalada'!$C$4:$C$87,'Previsão Potência Instalada'!$B$4:$B$87,PrevisaoGD[[#This Row],[Mês/Ano]])*SUMIFS(RelPotInst[PU_PI],RelPotInst[Barra],PrevisaoGD[[#This Row],[Nº Barra]])</f>
        <v>27.704265981635984</v>
      </c>
      <c r="H544" s="136">
        <f>$G544*SUMIFS(FatorHorario[Fator],FatorHorario[Meses],TEXT($D544,"MMM"),FatorHorario[UF],'Curva Tipica'!$E$1,FatorHorario[Hora],$F544)</f>
        <v>11.21413239105884</v>
      </c>
      <c r="I544" s="45">
        <v>0.92</v>
      </c>
    </row>
    <row r="545" spans="1:9" x14ac:dyDescent="0.25">
      <c r="A545" s="32">
        <v>5713</v>
      </c>
      <c r="B545" s="32">
        <v>2</v>
      </c>
      <c r="C545" s="134" t="s">
        <v>92</v>
      </c>
      <c r="D545" s="33">
        <v>45689</v>
      </c>
      <c r="E545" s="43" t="s">
        <v>73</v>
      </c>
      <c r="F545" s="44">
        <f>SUMIFS(HoraCondCarga[Hora],HoraCondCarga[Condição de Carga],PrevisaoGD[[#This Row],[Condição de Carga]],HoraCondCarga[Mês],MONTH(PrevisaoGD[[#This Row],[Mês/Ano]]))</f>
        <v>15</v>
      </c>
      <c r="G545" s="258">
        <f>SUMIFS('Previsão Potência Instalada'!$C$4:$C$87,'Previsão Potência Instalada'!$B$4:$B$87,PrevisaoGD[[#This Row],[Mês/Ano]])*SUMIFS(RelPotInst[PU_PI],RelPotInst[Barra],PrevisaoGD[[#This Row],[Nº Barra]])</f>
        <v>28.152464640060558</v>
      </c>
      <c r="H545" s="136">
        <f>$G545*SUMIFS(FatorHorario[Fator],FatorHorario[Meses],TEXT($D545,"MMM"),FatorHorario[UF],'Curva Tipica'!$E$1,FatorHorario[Hora],$F545)</f>
        <v>11.449285961096356</v>
      </c>
      <c r="I545" s="45">
        <v>0.92</v>
      </c>
    </row>
    <row r="546" spans="1:9" x14ac:dyDescent="0.25">
      <c r="A546" s="32">
        <v>5713</v>
      </c>
      <c r="B546" s="32">
        <v>2</v>
      </c>
      <c r="C546" s="134" t="s">
        <v>92</v>
      </c>
      <c r="D546" s="33">
        <v>45717</v>
      </c>
      <c r="E546" s="43" t="s">
        <v>73</v>
      </c>
      <c r="F546" s="44">
        <f>SUMIFS(HoraCondCarga[Hora],HoraCondCarga[Condição de Carga],PrevisaoGD[[#This Row],[Condição de Carga]],HoraCondCarga[Mês],MONTH(PrevisaoGD[[#This Row],[Mês/Ano]]))</f>
        <v>15</v>
      </c>
      <c r="G546" s="258">
        <f>SUMIFS('Previsão Potência Instalada'!$C$4:$C$87,'Previsão Potência Instalada'!$B$4:$B$87,PrevisaoGD[[#This Row],[Mês/Ano]])*SUMIFS(RelPotInst[PU_PI],RelPotInst[Barra],PrevisaoGD[[#This Row],[Nº Barra]])</f>
        <v>28.604693610970802</v>
      </c>
      <c r="H546" s="136">
        <f>$G546*SUMIFS(FatorHorario[Fator],FatorHorario[Meses],TEXT($D546,"MMM"),FatorHorario[UF],'Curva Tipica'!$E$1,FatorHorario[Hora],$F546)</f>
        <v>11.902601320523988</v>
      </c>
      <c r="I546" s="45">
        <v>0.92</v>
      </c>
    </row>
    <row r="547" spans="1:9" x14ac:dyDescent="0.25">
      <c r="A547" s="32">
        <v>5713</v>
      </c>
      <c r="B547" s="32">
        <v>2</v>
      </c>
      <c r="C547" s="134" t="s">
        <v>92</v>
      </c>
      <c r="D547" s="33">
        <v>45748</v>
      </c>
      <c r="E547" s="43" t="s">
        <v>73</v>
      </c>
      <c r="F547" s="44">
        <f>SUMIFS(HoraCondCarga[Hora],HoraCondCarga[Condição de Carga],PrevisaoGD[[#This Row],[Condição de Carga]],HoraCondCarga[Mês],MONTH(PrevisaoGD[[#This Row],[Mês/Ano]]))</f>
        <v>14</v>
      </c>
      <c r="G547" s="258">
        <f>SUMIFS('Previsão Potência Instalada'!$C$4:$C$87,'Previsão Potência Instalada'!$B$4:$B$87,PrevisaoGD[[#This Row],[Mês/Ano]])*SUMIFS(RelPotInst[PU_PI],RelPotInst[Barra],PrevisaoGD[[#This Row],[Nº Barra]])</f>
        <v>29.060398765344345</v>
      </c>
      <c r="H547" s="136">
        <f>$G547*SUMIFS(FatorHorario[Fator],FatorHorario[Meses],TEXT($D547,"MMM"),FatorHorario[UF],'Curva Tipica'!$E$1,FatorHorario[Hora],$F547)</f>
        <v>13.619990415635765</v>
      </c>
      <c r="I547" s="45">
        <v>0.92</v>
      </c>
    </row>
    <row r="548" spans="1:9" x14ac:dyDescent="0.25">
      <c r="A548" s="32">
        <v>5713</v>
      </c>
      <c r="B548" s="32">
        <v>2</v>
      </c>
      <c r="C548" s="134" t="s">
        <v>92</v>
      </c>
      <c r="D548" s="33">
        <v>45778</v>
      </c>
      <c r="E548" s="43" t="s">
        <v>73</v>
      </c>
      <c r="F548" s="44">
        <f>SUMIFS(HoraCondCarga[Hora],HoraCondCarga[Condição de Carga],PrevisaoGD[[#This Row],[Condição de Carga]],HoraCondCarga[Mês],MONTH(PrevisaoGD[[#This Row],[Mês/Ano]]))</f>
        <v>13</v>
      </c>
      <c r="G548" s="258">
        <f>SUMIFS('Previsão Potência Instalada'!$C$4:$C$87,'Previsão Potência Instalada'!$B$4:$B$87,PrevisaoGD[[#This Row],[Mês/Ano]])*SUMIFS(RelPotInst[PU_PI],RelPotInst[Barra],PrevisaoGD[[#This Row],[Nº Barra]])</f>
        <v>29.553701793613872</v>
      </c>
      <c r="H548" s="136">
        <f>$G548*SUMIFS(FatorHorario[Fator],FatorHorario[Meses],TEXT($D548,"MMM"),FatorHorario[UF],'Curva Tipica'!$E$1,FatorHorario[Hora],$F548)</f>
        <v>13.489561324642851</v>
      </c>
      <c r="I548" s="45">
        <v>0.92</v>
      </c>
    </row>
    <row r="549" spans="1:9" x14ac:dyDescent="0.25">
      <c r="A549" s="32">
        <v>5713</v>
      </c>
      <c r="B549" s="32">
        <v>2</v>
      </c>
      <c r="C549" s="134" t="s">
        <v>92</v>
      </c>
      <c r="D549" s="33">
        <v>45809</v>
      </c>
      <c r="E549" s="43" t="s">
        <v>73</v>
      </c>
      <c r="F549" s="44">
        <f>SUMIFS(HoraCondCarga[Hora],HoraCondCarga[Condição de Carga],PrevisaoGD[[#This Row],[Condição de Carga]],HoraCondCarga[Mês],MONTH(PrevisaoGD[[#This Row],[Mês/Ano]]))</f>
        <v>13</v>
      </c>
      <c r="G549" s="258">
        <f>SUMIFS('Previsão Potência Instalada'!$C$4:$C$87,'Previsão Potência Instalada'!$B$4:$B$87,PrevisaoGD[[#This Row],[Mês/Ano]])*SUMIFS(RelPotInst[PU_PI],RelPotInst[Barra],PrevisaoGD[[#This Row],[Nº Barra]])</f>
        <v>30.036696689530825</v>
      </c>
      <c r="H549" s="136">
        <f>$G549*SUMIFS(FatorHorario[Fator],FatorHorario[Meses],TEXT($D549,"MMM"),FatorHorario[UF],'Curva Tipica'!$E$1,FatorHorario[Hora],$F549)</f>
        <v>12.948751014016498</v>
      </c>
      <c r="I549" s="45">
        <v>0.92</v>
      </c>
    </row>
    <row r="550" spans="1:9" x14ac:dyDescent="0.25">
      <c r="A550" s="32">
        <v>5713</v>
      </c>
      <c r="B550" s="32">
        <v>2</v>
      </c>
      <c r="C550" s="134" t="s">
        <v>92</v>
      </c>
      <c r="D550" s="33">
        <v>45839</v>
      </c>
      <c r="E550" s="43" t="s">
        <v>73</v>
      </c>
      <c r="F550" s="44">
        <f>SUMIFS(HoraCondCarga[Hora],HoraCondCarga[Condição de Carga],PrevisaoGD[[#This Row],[Condição de Carga]],HoraCondCarga[Mês],MONTH(PrevisaoGD[[#This Row],[Mês/Ano]]))</f>
        <v>13</v>
      </c>
      <c r="G550" s="258">
        <f>SUMIFS('Previsão Potência Instalada'!$C$4:$C$87,'Previsão Potência Instalada'!$B$4:$B$87,PrevisaoGD[[#This Row],[Mês/Ano]])*SUMIFS(RelPotInst[PU_PI],RelPotInst[Barra],PrevisaoGD[[#This Row],[Nº Barra]])</f>
        <v>30.495684101063947</v>
      </c>
      <c r="H550" s="136">
        <f>$G550*SUMIFS(FatorHorario[Fator],FatorHorario[Meses],TEXT($D550,"MMM"),FatorHorario[UF],'Curva Tipica'!$E$1,FatorHorario[Hora],$F550)</f>
        <v>13.28758257015412</v>
      </c>
      <c r="I550" s="45">
        <v>0.92</v>
      </c>
    </row>
    <row r="551" spans="1:9" x14ac:dyDescent="0.25">
      <c r="A551" s="32">
        <v>5713</v>
      </c>
      <c r="B551" s="32">
        <v>2</v>
      </c>
      <c r="C551" s="134" t="s">
        <v>92</v>
      </c>
      <c r="D551" s="33">
        <v>45870</v>
      </c>
      <c r="E551" s="43" t="s">
        <v>73</v>
      </c>
      <c r="F551" s="44">
        <f>SUMIFS(HoraCondCarga[Hora],HoraCondCarga[Condição de Carga],PrevisaoGD[[#This Row],[Condição de Carga]],HoraCondCarga[Mês],MONTH(PrevisaoGD[[#This Row],[Mês/Ano]]))</f>
        <v>13</v>
      </c>
      <c r="G551" s="258">
        <f>SUMIFS('Previsão Potência Instalada'!$C$4:$C$87,'Previsão Potência Instalada'!$B$4:$B$87,PrevisaoGD[[#This Row],[Mês/Ano]])*SUMIFS(RelPotInst[PU_PI],RelPotInst[Barra],PrevisaoGD[[#This Row],[Nº Barra]])</f>
        <v>30.942942507973527</v>
      </c>
      <c r="H551" s="136">
        <f>$G551*SUMIFS(FatorHorario[Fator],FatorHorario[Meses],TEXT($D551,"MMM"),FatorHorario[UF],'Curva Tipica'!$E$1,FatorHorario[Hora],$F551)</f>
        <v>14.772088968122581</v>
      </c>
      <c r="I551" s="45">
        <v>0.92</v>
      </c>
    </row>
    <row r="552" spans="1:9" x14ac:dyDescent="0.25">
      <c r="A552" s="32">
        <v>5713</v>
      </c>
      <c r="B552" s="32">
        <v>2</v>
      </c>
      <c r="C552" s="134" t="s">
        <v>92</v>
      </c>
      <c r="D552" s="33">
        <v>45901</v>
      </c>
      <c r="E552" s="43" t="s">
        <v>73</v>
      </c>
      <c r="F552" s="44">
        <f>SUMIFS(HoraCondCarga[Hora],HoraCondCarga[Condição de Carga],PrevisaoGD[[#This Row],[Condição de Carga]],HoraCondCarga[Mês],MONTH(PrevisaoGD[[#This Row],[Mês/Ano]]))</f>
        <v>14</v>
      </c>
      <c r="G552" s="258">
        <f>SUMIFS('Previsão Potência Instalada'!$C$4:$C$87,'Previsão Potência Instalada'!$B$4:$B$87,PrevisaoGD[[#This Row],[Mês/Ano]])*SUMIFS(RelPotInst[PU_PI],RelPotInst[Barra],PrevisaoGD[[#This Row],[Nº Barra]])</f>
        <v>31.388160578331497</v>
      </c>
      <c r="H552" s="136">
        <f>$G552*SUMIFS(FatorHorario[Fator],FatorHorario[Meses],TEXT($D552,"MMM"),FatorHorario[UF],'Curva Tipica'!$E$1,FatorHorario[Hora],$F552)</f>
        <v>15.157395315311524</v>
      </c>
      <c r="I552" s="45">
        <v>0.92</v>
      </c>
    </row>
    <row r="553" spans="1:9" x14ac:dyDescent="0.25">
      <c r="A553" s="32">
        <v>5713</v>
      </c>
      <c r="B553" s="32">
        <v>2</v>
      </c>
      <c r="C553" s="134" t="s">
        <v>92</v>
      </c>
      <c r="D553" s="33">
        <v>45931</v>
      </c>
      <c r="E553" s="43" t="s">
        <v>73</v>
      </c>
      <c r="F553" s="44">
        <f>SUMIFS(HoraCondCarga[Hora],HoraCondCarga[Condição de Carga],PrevisaoGD[[#This Row],[Condição de Carga]],HoraCondCarga[Mês],MONTH(PrevisaoGD[[#This Row],[Mês/Ano]]))</f>
        <v>12</v>
      </c>
      <c r="G553" s="258">
        <f>SUMIFS('Previsão Potência Instalada'!$C$4:$C$87,'Previsão Potência Instalada'!$B$4:$B$87,PrevisaoGD[[#This Row],[Mês/Ano]])*SUMIFS(RelPotInst[PU_PI],RelPotInst[Barra],PrevisaoGD[[#This Row],[Nº Barra]])</f>
        <v>31.811490698098918</v>
      </c>
      <c r="H553" s="136">
        <f>$G553*SUMIFS(FatorHorario[Fator],FatorHorario[Meses],TEXT($D553,"MMM"),FatorHorario[UF],'Curva Tipica'!$E$1,FatorHorario[Hora],$F553)</f>
        <v>18.066161853770748</v>
      </c>
      <c r="I553" s="45">
        <v>0.92</v>
      </c>
    </row>
    <row r="554" spans="1:9" x14ac:dyDescent="0.25">
      <c r="A554" s="32">
        <v>5713</v>
      </c>
      <c r="B554" s="32">
        <v>2</v>
      </c>
      <c r="C554" s="134" t="s">
        <v>92</v>
      </c>
      <c r="D554" s="33">
        <v>45962</v>
      </c>
      <c r="E554" s="43" t="s">
        <v>73</v>
      </c>
      <c r="F554" s="44">
        <f>SUMIFS(HoraCondCarga[Hora],HoraCondCarga[Condição de Carga],PrevisaoGD[[#This Row],[Condição de Carga]],HoraCondCarga[Mês],MONTH(PrevisaoGD[[#This Row],[Mês/Ano]]))</f>
        <v>15</v>
      </c>
      <c r="G554" s="258">
        <f>SUMIFS('Previsão Potência Instalada'!$C$4:$C$87,'Previsão Potência Instalada'!$B$4:$B$87,PrevisaoGD[[#This Row],[Mês/Ano]])*SUMIFS(RelPotInst[PU_PI],RelPotInst[Barra],PrevisaoGD[[#This Row],[Nº Barra]])</f>
        <v>32.234899829954628</v>
      </c>
      <c r="H554" s="136">
        <f>$G554*SUMIFS(FatorHorario[Fator],FatorHorario[Meses],TEXT($D554,"MMM"),FatorHorario[UF],'Curva Tipica'!$E$1,FatorHorario[Hora],$F554)</f>
        <v>13.093930875473239</v>
      </c>
      <c r="I554" s="45">
        <v>0.92</v>
      </c>
    </row>
    <row r="555" spans="1:9" x14ac:dyDescent="0.25">
      <c r="A555" s="32">
        <v>5713</v>
      </c>
      <c r="B555" s="32">
        <v>2</v>
      </c>
      <c r="C555" s="134" t="s">
        <v>92</v>
      </c>
      <c r="D555" s="33">
        <v>45992</v>
      </c>
      <c r="E555" s="43" t="s">
        <v>73</v>
      </c>
      <c r="F555" s="44">
        <f>SUMIFS(HoraCondCarga[Hora],HoraCondCarga[Condição de Carga],PrevisaoGD[[#This Row],[Condição de Carga]],HoraCondCarga[Mês],MONTH(PrevisaoGD[[#This Row],[Mês/Ano]]))</f>
        <v>13</v>
      </c>
      <c r="G555" s="258">
        <f>SUMIFS('Previsão Potência Instalada'!$C$4:$C$87,'Previsão Potência Instalada'!$B$4:$B$87,PrevisaoGD[[#This Row],[Mês/Ano]])*SUMIFS(RelPotInst[PU_PI],RelPotInst[Barra],PrevisaoGD[[#This Row],[Nº Barra]])</f>
        <v>32.678423456390654</v>
      </c>
      <c r="H555" s="136">
        <f>$G555*SUMIFS(FatorHorario[Fator],FatorHorario[Meses],TEXT($D555,"MMM"),FatorHorario[UF],'Curva Tipica'!$E$1,FatorHorario[Hora],$F555)</f>
        <v>18.788673326008734</v>
      </c>
      <c r="I555" s="45">
        <v>0.92</v>
      </c>
    </row>
    <row r="556" spans="1:9" x14ac:dyDescent="0.25">
      <c r="A556" s="32">
        <v>5713</v>
      </c>
      <c r="B556" s="32">
        <v>2</v>
      </c>
      <c r="C556" s="134" t="s">
        <v>92</v>
      </c>
      <c r="D556" s="33">
        <v>46023</v>
      </c>
      <c r="E556" s="43" t="s">
        <v>73</v>
      </c>
      <c r="F556" s="44">
        <f>SUMIFS(HoraCondCarga[Hora],HoraCondCarga[Condição de Carga],PrevisaoGD[[#This Row],[Condição de Carga]],HoraCondCarga[Mês],MONTH(PrevisaoGD[[#This Row],[Mês/Ano]]))</f>
        <v>15</v>
      </c>
      <c r="G556" s="258">
        <f>SUMIFS('Previsão Potência Instalada'!$C$4:$C$87,'Previsão Potência Instalada'!$B$4:$B$87,PrevisaoGD[[#This Row],[Mês/Ano]])*SUMIFS(RelPotInst[PU_PI],RelPotInst[Barra],PrevisaoGD[[#This Row],[Nº Barra]])</f>
        <v>32.817784065743254</v>
      </c>
      <c r="H556" s="136">
        <f>$G556*SUMIFS(FatorHorario[Fator],FatorHorario[Meses],TEXT($D556,"MMM"),FatorHorario[UF],'Curva Tipica'!$E$1,FatorHorario[Hora],$F556)</f>
        <v>13.283982168608016</v>
      </c>
      <c r="I556" s="45">
        <v>0.92</v>
      </c>
    </row>
    <row r="557" spans="1:9" x14ac:dyDescent="0.25">
      <c r="A557" s="32">
        <v>5713</v>
      </c>
      <c r="B557" s="32">
        <v>2</v>
      </c>
      <c r="C557" s="134" t="s">
        <v>92</v>
      </c>
      <c r="D557" s="33">
        <v>46054</v>
      </c>
      <c r="E557" s="43" t="s">
        <v>73</v>
      </c>
      <c r="F557" s="44">
        <f>SUMIFS(HoraCondCarga[Hora],HoraCondCarga[Condição de Carga],PrevisaoGD[[#This Row],[Condição de Carga]],HoraCondCarga[Mês],MONTH(PrevisaoGD[[#This Row],[Mês/Ano]]))</f>
        <v>15</v>
      </c>
      <c r="G557" s="258">
        <f>SUMIFS('Previsão Potência Instalada'!$C$4:$C$87,'Previsão Potência Instalada'!$B$4:$B$87,PrevisaoGD[[#This Row],[Mês/Ano]])*SUMIFS(RelPotInst[PU_PI],RelPotInst[Barra],PrevisaoGD[[#This Row],[Nº Barra]])</f>
        <v>32.954107777377793</v>
      </c>
      <c r="H557" s="136">
        <f>$G557*SUMIFS(FatorHorario[Fator],FatorHorario[Meses],TEXT($D557,"MMM"),FatorHorario[UF],'Curva Tipica'!$E$1,FatorHorario[Hora],$F557)</f>
        <v>13.402059406162749</v>
      </c>
      <c r="I557" s="45">
        <v>0.92</v>
      </c>
    </row>
    <row r="558" spans="1:9" x14ac:dyDescent="0.25">
      <c r="A558" s="32">
        <v>5713</v>
      </c>
      <c r="B558" s="32">
        <v>2</v>
      </c>
      <c r="C558" s="134" t="s">
        <v>92</v>
      </c>
      <c r="D558" s="33">
        <v>46082</v>
      </c>
      <c r="E558" s="43" t="s">
        <v>73</v>
      </c>
      <c r="F558" s="44">
        <f>SUMIFS(HoraCondCarga[Hora],HoraCondCarga[Condição de Carga],PrevisaoGD[[#This Row],[Condição de Carga]],HoraCondCarga[Mês],MONTH(PrevisaoGD[[#This Row],[Mês/Ano]]))</f>
        <v>15</v>
      </c>
      <c r="G558" s="258">
        <f>SUMIFS('Previsão Potência Instalada'!$C$4:$C$87,'Previsão Potência Instalada'!$B$4:$B$87,PrevisaoGD[[#This Row],[Mês/Ano]])*SUMIFS(RelPotInst[PU_PI],RelPotInst[Barra],PrevisaoGD[[#This Row],[Nº Barra]])</f>
        <v>33.091657345330205</v>
      </c>
      <c r="H558" s="136">
        <f>$G558*SUMIFS(FatorHorario[Fator],FatorHorario[Meses],TEXT($D558,"MMM"),FatorHorario[UF],'Curva Tipica'!$E$1,FatorHorario[Hora],$F558)</f>
        <v>13.769656468747858</v>
      </c>
      <c r="I558" s="45">
        <v>0.92</v>
      </c>
    </row>
    <row r="559" spans="1:9" x14ac:dyDescent="0.25">
      <c r="A559" s="32">
        <v>5713</v>
      </c>
      <c r="B559" s="32">
        <v>2</v>
      </c>
      <c r="C559" s="134" t="s">
        <v>92</v>
      </c>
      <c r="D559" s="33">
        <v>46113</v>
      </c>
      <c r="E559" s="43" t="s">
        <v>73</v>
      </c>
      <c r="F559" s="44">
        <f>SUMIFS(HoraCondCarga[Hora],HoraCondCarga[Condição de Carga],PrevisaoGD[[#This Row],[Condição de Carga]],HoraCondCarga[Mês],MONTH(PrevisaoGD[[#This Row],[Mês/Ano]]))</f>
        <v>14</v>
      </c>
      <c r="G559" s="258">
        <f>SUMIFS('Previsão Potência Instalada'!$C$4:$C$87,'Previsão Potência Instalada'!$B$4:$B$87,PrevisaoGD[[#This Row],[Mês/Ano]])*SUMIFS(RelPotInst[PU_PI],RelPotInst[Barra],PrevisaoGD[[#This Row],[Nº Barra]])</f>
        <v>33.230264226202081</v>
      </c>
      <c r="H559" s="136">
        <f>$G559*SUMIFS(FatorHorario[Fator],FatorHorario[Meses],TEXT($D559,"MMM"),FatorHorario[UF],'Curva Tipica'!$E$1,FatorHorario[Hora],$F559)</f>
        <v>15.574317610866874</v>
      </c>
      <c r="I559" s="45">
        <v>0.92</v>
      </c>
    </row>
    <row r="560" spans="1:9" x14ac:dyDescent="0.25">
      <c r="A560" s="32">
        <v>5713</v>
      </c>
      <c r="B560" s="32">
        <v>2</v>
      </c>
      <c r="C560" s="134" t="s">
        <v>92</v>
      </c>
      <c r="D560" s="33">
        <v>46143</v>
      </c>
      <c r="E560" s="43" t="s">
        <v>73</v>
      </c>
      <c r="F560" s="44">
        <f>SUMIFS(HoraCondCarga[Hora],HoraCondCarga[Condição de Carga],PrevisaoGD[[#This Row],[Condição de Carga]],HoraCondCarga[Mês],MONTH(PrevisaoGD[[#This Row],[Mês/Ano]]))</f>
        <v>13</v>
      </c>
      <c r="G560" s="258">
        <f>SUMIFS('Previsão Potência Instalada'!$C$4:$C$87,'Previsão Potência Instalada'!$B$4:$B$87,PrevisaoGD[[#This Row],[Mês/Ano]])*SUMIFS(RelPotInst[PU_PI],RelPotInst[Barra],PrevisaoGD[[#This Row],[Nº Barra]])</f>
        <v>33.380306843488434</v>
      </c>
      <c r="H560" s="136">
        <f>$G560*SUMIFS(FatorHorario[Fator],FatorHorario[Meses],TEXT($D560,"MMM"),FatorHorario[UF],'Curva Tipica'!$E$1,FatorHorario[Hora],$F560)</f>
        <v>15.236185955491129</v>
      </c>
      <c r="I560" s="45">
        <v>0.92</v>
      </c>
    </row>
    <row r="561" spans="1:9" x14ac:dyDescent="0.25">
      <c r="A561" s="32">
        <v>5713</v>
      </c>
      <c r="B561" s="32">
        <v>2</v>
      </c>
      <c r="C561" s="134" t="s">
        <v>92</v>
      </c>
      <c r="D561" s="33">
        <v>46174</v>
      </c>
      <c r="E561" s="43" t="s">
        <v>73</v>
      </c>
      <c r="F561" s="44">
        <f>SUMIFS(HoraCondCarga[Hora],HoraCondCarga[Condição de Carga],PrevisaoGD[[#This Row],[Condição de Carga]],HoraCondCarga[Mês],MONTH(PrevisaoGD[[#This Row],[Mês/Ano]]))</f>
        <v>13</v>
      </c>
      <c r="G561" s="258">
        <f>SUMIFS('Previsão Potência Instalada'!$C$4:$C$87,'Previsão Potência Instalada'!$B$4:$B$87,PrevisaoGD[[#This Row],[Mês/Ano]])*SUMIFS(RelPotInst[PU_PI],RelPotInst[Barra],PrevisaoGD[[#This Row],[Nº Barra]])</f>
        <v>33.52721414826123</v>
      </c>
      <c r="H561" s="136">
        <f>$G561*SUMIFS(FatorHorario[Fator],FatorHorario[Meses],TEXT($D561,"MMM"),FatorHorario[UF],'Curva Tipica'!$E$1,FatorHorario[Hora],$F561)</f>
        <v>14.453505080362653</v>
      </c>
      <c r="I561" s="45">
        <v>0.92</v>
      </c>
    </row>
    <row r="562" spans="1:9" x14ac:dyDescent="0.25">
      <c r="A562" s="32">
        <v>5713</v>
      </c>
      <c r="B562" s="32">
        <v>2</v>
      </c>
      <c r="C562" s="134" t="s">
        <v>92</v>
      </c>
      <c r="D562" s="33">
        <v>46204</v>
      </c>
      <c r="E562" s="43" t="s">
        <v>73</v>
      </c>
      <c r="F562" s="44">
        <f>SUMIFS(HoraCondCarga[Hora],HoraCondCarga[Condição de Carga],PrevisaoGD[[#This Row],[Condição de Carga]],HoraCondCarga[Mês],MONTH(PrevisaoGD[[#This Row],[Mês/Ano]]))</f>
        <v>13</v>
      </c>
      <c r="G562" s="258">
        <f>SUMIFS('Previsão Potência Instalada'!$C$4:$C$87,'Previsão Potência Instalada'!$B$4:$B$87,PrevisaoGD[[#This Row],[Mês/Ano]])*SUMIFS(RelPotInst[PU_PI],RelPotInst[Barra],PrevisaoGD[[#This Row],[Nº Barra]])</f>
        <v>33.666819357597774</v>
      </c>
      <c r="H562" s="136">
        <f>$G562*SUMIFS(FatorHorario[Fator],FatorHorario[Meses],TEXT($D562,"MMM"),FatorHorario[UF],'Curva Tipica'!$E$1,FatorHorario[Hora],$F562)</f>
        <v>14.669309945827257</v>
      </c>
      <c r="I562" s="45">
        <v>0.92</v>
      </c>
    </row>
    <row r="563" spans="1:9" x14ac:dyDescent="0.25">
      <c r="A563" s="32">
        <v>5713</v>
      </c>
      <c r="B563" s="32">
        <v>2</v>
      </c>
      <c r="C563" s="134" t="s">
        <v>92</v>
      </c>
      <c r="D563" s="33">
        <v>46235</v>
      </c>
      <c r="E563" s="43" t="s">
        <v>73</v>
      </c>
      <c r="F563" s="44">
        <f>SUMIFS(HoraCondCarga[Hora],HoraCondCarga[Condição de Carga],PrevisaoGD[[#This Row],[Condição de Carga]],HoraCondCarga[Mês],MONTH(PrevisaoGD[[#This Row],[Mês/Ano]]))</f>
        <v>13</v>
      </c>
      <c r="G563" s="258">
        <f>SUMIFS('Previsão Potência Instalada'!$C$4:$C$87,'Previsão Potência Instalada'!$B$4:$B$87,PrevisaoGD[[#This Row],[Mês/Ano]])*SUMIFS(RelPotInst[PU_PI],RelPotInst[Barra],PrevisaoGD[[#This Row],[Nº Barra]])</f>
        <v>33.802857083154521</v>
      </c>
      <c r="H563" s="136">
        <f>$G563*SUMIFS(FatorHorario[Fator],FatorHorario[Meses],TEXT($D563,"MMM"),FatorHorario[UF],'Curva Tipica'!$E$1,FatorHorario[Hora],$F563)</f>
        <v>16.137405551537935</v>
      </c>
      <c r="I563" s="45">
        <v>0.92</v>
      </c>
    </row>
    <row r="564" spans="1:9" x14ac:dyDescent="0.25">
      <c r="A564" s="32">
        <v>5713</v>
      </c>
      <c r="B564" s="32">
        <v>2</v>
      </c>
      <c r="C564" s="134" t="s">
        <v>92</v>
      </c>
      <c r="D564" s="33">
        <v>46266</v>
      </c>
      <c r="E564" s="43" t="s">
        <v>73</v>
      </c>
      <c r="F564" s="44">
        <f>SUMIFS(HoraCondCarga[Hora],HoraCondCarga[Condição de Carga],PrevisaoGD[[#This Row],[Condição de Carga]],HoraCondCarga[Mês],MONTH(PrevisaoGD[[#This Row],[Mês/Ano]]))</f>
        <v>14</v>
      </c>
      <c r="G564" s="258">
        <f>SUMIFS('Previsão Potência Instalada'!$C$4:$C$87,'Previsão Potência Instalada'!$B$4:$B$87,PrevisaoGD[[#This Row],[Mês/Ano]])*SUMIFS(RelPotInst[PU_PI],RelPotInst[Barra],PrevisaoGD[[#This Row],[Nº Barra]])</f>
        <v>33.938274221731646</v>
      </c>
      <c r="H564" s="136">
        <f>$G564*SUMIFS(FatorHorario[Fator],FatorHorario[Meses],TEXT($D564,"MMM"),FatorHorario[UF],'Curva Tipica'!$E$1,FatorHorario[Hora],$F564)</f>
        <v>16.388849464895209</v>
      </c>
      <c r="I564" s="45">
        <v>0.92</v>
      </c>
    </row>
    <row r="565" spans="1:9" x14ac:dyDescent="0.25">
      <c r="A565" s="32">
        <v>5713</v>
      </c>
      <c r="B565" s="32">
        <v>2</v>
      </c>
      <c r="C565" s="134" t="s">
        <v>92</v>
      </c>
      <c r="D565" s="33">
        <v>46296</v>
      </c>
      <c r="E565" s="43" t="s">
        <v>73</v>
      </c>
      <c r="F565" s="44">
        <f>SUMIFS(HoraCondCarga[Hora],HoraCondCarga[Condição de Carga],PrevisaoGD[[#This Row],[Condição de Carga]],HoraCondCarga[Mês],MONTH(PrevisaoGD[[#This Row],[Mês/Ano]]))</f>
        <v>12</v>
      </c>
      <c r="G565" s="258">
        <f>SUMIFS('Previsão Potência Instalada'!$C$4:$C$87,'Previsão Potência Instalada'!$B$4:$B$87,PrevisaoGD[[#This Row],[Mês/Ano]])*SUMIFS(RelPotInst[PU_PI],RelPotInst[Barra],PrevisaoGD[[#This Row],[Nº Barra]])</f>
        <v>34.067033940415854</v>
      </c>
      <c r="H565" s="136">
        <f>$G565*SUMIFS(FatorHorario[Fator],FatorHorario[Meses],TEXT($D565,"MMM"),FatorHorario[UF],'Curva Tipica'!$E$1,FatorHorario[Hora],$F565)</f>
        <v>19.347114377203162</v>
      </c>
      <c r="I565" s="45">
        <v>0.92</v>
      </c>
    </row>
    <row r="566" spans="1:9" x14ac:dyDescent="0.25">
      <c r="A566" s="32">
        <v>5713</v>
      </c>
      <c r="B566" s="32">
        <v>2</v>
      </c>
      <c r="C566" s="134" t="s">
        <v>92</v>
      </c>
      <c r="D566" s="33">
        <v>46327</v>
      </c>
      <c r="E566" s="43" t="s">
        <v>73</v>
      </c>
      <c r="F566" s="44">
        <f>SUMIFS(HoraCondCarga[Hora],HoraCondCarga[Condição de Carga],PrevisaoGD[[#This Row],[Condição de Carga]],HoraCondCarga[Mês],MONTH(PrevisaoGD[[#This Row],[Mês/Ano]]))</f>
        <v>15</v>
      </c>
      <c r="G566" s="258">
        <f>SUMIFS('Previsão Potência Instalada'!$C$4:$C$87,'Previsão Potência Instalada'!$B$4:$B$87,PrevisaoGD[[#This Row],[Mês/Ano]])*SUMIFS(RelPotInst[PU_PI],RelPotInst[Barra],PrevisaoGD[[#This Row],[Nº Barra]])</f>
        <v>34.195817691347678</v>
      </c>
      <c r="H566" s="136">
        <f>$G566*SUMIFS(FatorHorario[Fator],FatorHorario[Meses],TEXT($D566,"MMM"),FatorHorario[UF],'Curva Tipica'!$E$1,FatorHorario[Hora],$F566)</f>
        <v>13.890462679977299</v>
      </c>
      <c r="I566" s="45">
        <v>0.92</v>
      </c>
    </row>
    <row r="567" spans="1:9" x14ac:dyDescent="0.25">
      <c r="A567" s="32">
        <v>5713</v>
      </c>
      <c r="B567" s="32">
        <v>2</v>
      </c>
      <c r="C567" s="134" t="s">
        <v>92</v>
      </c>
      <c r="D567" s="33">
        <v>46357</v>
      </c>
      <c r="E567" s="43" t="s">
        <v>73</v>
      </c>
      <c r="F567" s="44">
        <f>SUMIFS(HoraCondCarga[Hora],HoraCondCarga[Condição de Carga],PrevisaoGD[[#This Row],[Condição de Carga]],HoraCondCarga[Mês],MONTH(PrevisaoGD[[#This Row],[Mês/Ano]]))</f>
        <v>13</v>
      </c>
      <c r="G567" s="258">
        <f>SUMIFS('Previsão Potência Instalada'!$C$4:$C$87,'Previsão Potência Instalada'!$B$4:$B$87,PrevisaoGD[[#This Row],[Mês/Ano]])*SUMIFS(RelPotInst[PU_PI],RelPotInst[Barra],PrevisaoGD[[#This Row],[Nº Barra]])</f>
        <v>34.330719449344663</v>
      </c>
      <c r="H567" s="136">
        <f>$G567*SUMIFS(FatorHorario[Fator],FatorHorario[Meses],TEXT($D567,"MMM"),FatorHorario[UF],'Curva Tipica'!$E$1,FatorHorario[Hora],$F567)</f>
        <v>19.738671715340914</v>
      </c>
      <c r="I567" s="45">
        <v>0.92</v>
      </c>
    </row>
    <row r="568" spans="1:9" x14ac:dyDescent="0.25">
      <c r="A568" s="32">
        <v>5713</v>
      </c>
      <c r="B568" s="32">
        <v>2</v>
      </c>
      <c r="C568" s="134" t="s">
        <v>92</v>
      </c>
      <c r="D568" s="33">
        <v>46388</v>
      </c>
      <c r="E568" s="43" t="s">
        <v>73</v>
      </c>
      <c r="F568" s="44">
        <f>SUMIFS(HoraCondCarga[Hora],HoraCondCarga[Condição de Carga],PrevisaoGD[[#This Row],[Condição de Carga]],HoraCondCarga[Mês],MONTH(PrevisaoGD[[#This Row],[Mês/Ano]]))</f>
        <v>15</v>
      </c>
      <c r="G568" s="258">
        <f>SUMIFS('Previsão Potência Instalada'!$C$4:$C$87,'Previsão Potência Instalada'!$B$4:$B$87,PrevisaoGD[[#This Row],[Mês/Ano]])*SUMIFS(RelPotInst[PU_PI],RelPotInst[Barra],PrevisaoGD[[#This Row],[Nº Barra]])</f>
        <v>34.490636541494375</v>
      </c>
      <c r="H568" s="136">
        <f>$G568*SUMIFS(FatorHorario[Fator],FatorHorario[Meses],TEXT($D568,"MMM"),FatorHorario[UF],'Curva Tipica'!$E$1,FatorHorario[Hora],$F568)</f>
        <v>13.961119370012975</v>
      </c>
      <c r="I568" s="45">
        <v>0.92</v>
      </c>
    </row>
    <row r="569" spans="1:9" x14ac:dyDescent="0.25">
      <c r="A569" s="32">
        <v>5713</v>
      </c>
      <c r="B569" s="32">
        <v>2</v>
      </c>
      <c r="C569" s="134" t="s">
        <v>92</v>
      </c>
      <c r="D569" s="33">
        <v>46419</v>
      </c>
      <c r="E569" s="43" t="s">
        <v>73</v>
      </c>
      <c r="F569" s="44">
        <f>SUMIFS(HoraCondCarga[Hora],HoraCondCarga[Condição de Carga],PrevisaoGD[[#This Row],[Condição de Carga]],HoraCondCarga[Mês],MONTH(PrevisaoGD[[#This Row],[Mês/Ano]]))</f>
        <v>15</v>
      </c>
      <c r="G569" s="258">
        <f>SUMIFS('Previsão Potência Instalada'!$C$4:$C$87,'Previsão Potência Instalada'!$B$4:$B$87,PrevisaoGD[[#This Row],[Mês/Ano]])*SUMIFS(RelPotInst[PU_PI],RelPotInst[Barra],PrevisaoGD[[#This Row],[Nº Barra]])</f>
        <v>34.647068776233617</v>
      </c>
      <c r="H569" s="136">
        <f>$G569*SUMIFS(FatorHorario[Fator],FatorHorario[Meses],TEXT($D569,"MMM"),FatorHorario[UF],'Curva Tipica'!$E$1,FatorHorario[Hora],$F569)</f>
        <v>14.090567316383215</v>
      </c>
      <c r="I569" s="45">
        <v>0.92</v>
      </c>
    </row>
    <row r="570" spans="1:9" x14ac:dyDescent="0.25">
      <c r="A570" s="32">
        <v>5713</v>
      </c>
      <c r="B570" s="32">
        <v>2</v>
      </c>
      <c r="C570" s="134" t="s">
        <v>92</v>
      </c>
      <c r="D570" s="33">
        <v>46447</v>
      </c>
      <c r="E570" s="43" t="s">
        <v>73</v>
      </c>
      <c r="F570" s="44">
        <f>SUMIFS(HoraCondCarga[Hora],HoraCondCarga[Condição de Carga],PrevisaoGD[[#This Row],[Condição de Carga]],HoraCondCarga[Mês],MONTH(PrevisaoGD[[#This Row],[Mês/Ano]]))</f>
        <v>15</v>
      </c>
      <c r="G570" s="258">
        <f>SUMIFS('Previsão Potência Instalada'!$C$4:$C$87,'Previsão Potência Instalada'!$B$4:$B$87,PrevisaoGD[[#This Row],[Mês/Ano]])*SUMIFS(RelPotInst[PU_PI],RelPotInst[Barra],PrevisaoGD[[#This Row],[Nº Barra]])</f>
        <v>34.804907688072355</v>
      </c>
      <c r="H570" s="136">
        <f>$G570*SUMIFS(FatorHorario[Fator],FatorHorario[Meses],TEXT($D570,"MMM"),FatorHorario[UF],'Curva Tipica'!$E$1,FatorHorario[Hora],$F570)</f>
        <v>14.482551214947478</v>
      </c>
      <c r="I570" s="45">
        <v>0.92</v>
      </c>
    </row>
    <row r="571" spans="1:9" x14ac:dyDescent="0.25">
      <c r="A571" s="32">
        <v>5713</v>
      </c>
      <c r="B571" s="32">
        <v>2</v>
      </c>
      <c r="C571" s="134" t="s">
        <v>92</v>
      </c>
      <c r="D571" s="33">
        <v>46478</v>
      </c>
      <c r="E571" s="43" t="s">
        <v>73</v>
      </c>
      <c r="F571" s="44">
        <f>SUMIFS(HoraCondCarga[Hora],HoraCondCarga[Condição de Carga],PrevisaoGD[[#This Row],[Condição de Carga]],HoraCondCarga[Mês],MONTH(PrevisaoGD[[#This Row],[Mês/Ano]]))</f>
        <v>14</v>
      </c>
      <c r="G571" s="258">
        <f>SUMIFS('Previsão Potência Instalada'!$C$4:$C$87,'Previsão Potência Instalada'!$B$4:$B$87,PrevisaoGD[[#This Row],[Mês/Ano]])*SUMIFS(RelPotInst[PU_PI],RelPotInst[Barra],PrevisaoGD[[#This Row],[Nº Barra]])</f>
        <v>34.963959872501952</v>
      </c>
      <c r="H571" s="136">
        <f>$G571*SUMIFS(FatorHorario[Fator],FatorHorario[Meses],TEXT($D571,"MMM"),FatorHorario[UF],'Curva Tipica'!$E$1,FatorHorario[Hora],$F571)</f>
        <v>16.386863862448013</v>
      </c>
      <c r="I571" s="45">
        <v>0.92</v>
      </c>
    </row>
    <row r="572" spans="1:9" x14ac:dyDescent="0.25">
      <c r="A572" s="32">
        <v>5713</v>
      </c>
      <c r="B572" s="32">
        <v>2</v>
      </c>
      <c r="C572" s="134" t="s">
        <v>92</v>
      </c>
      <c r="D572" s="33">
        <v>46508</v>
      </c>
      <c r="E572" s="43" t="s">
        <v>73</v>
      </c>
      <c r="F572" s="44">
        <f>SUMIFS(HoraCondCarga[Hora],HoraCondCarga[Condição de Carga],PrevisaoGD[[#This Row],[Condição de Carga]],HoraCondCarga[Mês],MONTH(PrevisaoGD[[#This Row],[Mês/Ano]]))</f>
        <v>13</v>
      </c>
      <c r="G572" s="258">
        <f>SUMIFS('Previsão Potência Instalada'!$C$4:$C$87,'Previsão Potência Instalada'!$B$4:$B$87,PrevisaoGD[[#This Row],[Mês/Ano]])*SUMIFS(RelPotInst[PU_PI],RelPotInst[Barra],PrevisaoGD[[#This Row],[Nº Barra]])</f>
        <v>35.136134629532876</v>
      </c>
      <c r="H572" s="136">
        <f>$G572*SUMIFS(FatorHorario[Fator],FatorHorario[Meses],TEXT($D572,"MMM"),FatorHorario[UF],'Curva Tipica'!$E$1,FatorHorario[Hora],$F572)</f>
        <v>16.037620129821075</v>
      </c>
      <c r="I572" s="45">
        <v>0.92</v>
      </c>
    </row>
    <row r="573" spans="1:9" x14ac:dyDescent="0.25">
      <c r="A573" s="32">
        <v>5713</v>
      </c>
      <c r="B573" s="32">
        <v>2</v>
      </c>
      <c r="C573" s="134" t="s">
        <v>92</v>
      </c>
      <c r="D573" s="33">
        <v>46539</v>
      </c>
      <c r="E573" s="43" t="s">
        <v>73</v>
      </c>
      <c r="F573" s="44">
        <f>SUMIFS(HoraCondCarga[Hora],HoraCondCarga[Condição de Carga],PrevisaoGD[[#This Row],[Condição de Carga]],HoraCondCarga[Mês],MONTH(PrevisaoGD[[#This Row],[Mês/Ano]]))</f>
        <v>13</v>
      </c>
      <c r="G573" s="258">
        <f>SUMIFS('Previsão Potência Instalada'!$C$4:$C$87,'Previsão Potência Instalada'!$B$4:$B$87,PrevisaoGD[[#This Row],[Mês/Ano]])*SUMIFS(RelPotInst[PU_PI],RelPotInst[Barra],PrevisaoGD[[#This Row],[Nº Barra]])</f>
        <v>35.304711597615544</v>
      </c>
      <c r="H573" s="136">
        <f>$G573*SUMIFS(FatorHorario[Fator],FatorHorario[Meses],TEXT($D573,"MMM"),FatorHorario[UF],'Curva Tipica'!$E$1,FatorHorario[Hora],$F573)</f>
        <v>15.219780151740949</v>
      </c>
      <c r="I573" s="45">
        <v>0.92</v>
      </c>
    </row>
    <row r="574" spans="1:9" x14ac:dyDescent="0.25">
      <c r="A574" s="32">
        <v>5713</v>
      </c>
      <c r="B574" s="32">
        <v>2</v>
      </c>
      <c r="C574" s="134" t="s">
        <v>92</v>
      </c>
      <c r="D574" s="33">
        <v>46569</v>
      </c>
      <c r="E574" s="43" t="s">
        <v>73</v>
      </c>
      <c r="F574" s="44">
        <f>SUMIFS(HoraCondCarga[Hora],HoraCondCarga[Condição de Carga],PrevisaoGD[[#This Row],[Condição de Carga]],HoraCondCarga[Mês],MONTH(PrevisaoGD[[#This Row],[Mês/Ano]]))</f>
        <v>13</v>
      </c>
      <c r="G574" s="258">
        <f>SUMIFS('Previsão Potência Instalada'!$C$4:$C$87,'Previsão Potência Instalada'!$B$4:$B$87,PrevisaoGD[[#This Row],[Mês/Ano]])*SUMIFS(RelPotInst[PU_PI],RelPotInst[Barra],PrevisaoGD[[#This Row],[Nº Barra]])</f>
        <v>35.464909369638534</v>
      </c>
      <c r="H574" s="136">
        <f>$G574*SUMIFS(FatorHorario[Fator],FatorHorario[Meses],TEXT($D574,"MMM"),FatorHorario[UF],'Curva Tipica'!$E$1,FatorHorario[Hora],$F574)</f>
        <v>15.452773908281126</v>
      </c>
      <c r="I574" s="45">
        <v>0.92</v>
      </c>
    </row>
    <row r="575" spans="1:9" x14ac:dyDescent="0.25">
      <c r="A575" s="32">
        <v>5713</v>
      </c>
      <c r="B575" s="32">
        <v>2</v>
      </c>
      <c r="C575" s="134" t="s">
        <v>92</v>
      </c>
      <c r="D575" s="33">
        <v>46600</v>
      </c>
      <c r="E575" s="43" t="s">
        <v>73</v>
      </c>
      <c r="F575" s="44">
        <f>SUMIFS(HoraCondCarga[Hora],HoraCondCarga[Condição de Carga],PrevisaoGD[[#This Row],[Condição de Carga]],HoraCondCarga[Mês],MONTH(PrevisaoGD[[#This Row],[Mês/Ano]]))</f>
        <v>13</v>
      </c>
      <c r="G575" s="258">
        <f>SUMIFS('Previsão Potência Instalada'!$C$4:$C$87,'Previsão Potência Instalada'!$B$4:$B$87,PrevisaoGD[[#This Row],[Mês/Ano]])*SUMIFS(RelPotInst[PU_PI],RelPotInst[Barra],PrevisaoGD[[#This Row],[Nº Barra]])</f>
        <v>35.621013433726333</v>
      </c>
      <c r="H575" s="136">
        <f>$G575*SUMIFS(FatorHorario[Fator],FatorHorario[Meses],TEXT($D575,"MMM"),FatorHorario[UF],'Curva Tipica'!$E$1,FatorHorario[Hora],$F575)</f>
        <v>17.00538917532171</v>
      </c>
      <c r="I575" s="45">
        <v>0.92</v>
      </c>
    </row>
    <row r="576" spans="1:9" x14ac:dyDescent="0.25">
      <c r="A576" s="32">
        <v>5713</v>
      </c>
      <c r="B576" s="32">
        <v>2</v>
      </c>
      <c r="C576" s="134" t="s">
        <v>92</v>
      </c>
      <c r="D576" s="33">
        <v>46631</v>
      </c>
      <c r="E576" s="43" t="s">
        <v>73</v>
      </c>
      <c r="F576" s="44">
        <f>SUMIFS(HoraCondCarga[Hora],HoraCondCarga[Condição de Carga],PrevisaoGD[[#This Row],[Condição de Carga]],HoraCondCarga[Mês],MONTH(PrevisaoGD[[#This Row],[Mês/Ano]]))</f>
        <v>14</v>
      </c>
      <c r="G576" s="258">
        <f>SUMIFS('Previsão Potência Instalada'!$C$4:$C$87,'Previsão Potência Instalada'!$B$4:$B$87,PrevisaoGD[[#This Row],[Mês/Ano]])*SUMIFS(RelPotInst[PU_PI],RelPotInst[Barra],PrevisaoGD[[#This Row],[Nº Barra]])</f>
        <v>35.776405370724092</v>
      </c>
      <c r="H576" s="136">
        <f>$G576*SUMIFS(FatorHorario[Fator],FatorHorario[Meses],TEXT($D576,"MMM"),FatorHorario[UF],'Curva Tipica'!$E$1,FatorHorario[Hora],$F576)</f>
        <v>17.276486075429823</v>
      </c>
      <c r="I576" s="45">
        <v>0.92</v>
      </c>
    </row>
    <row r="577" spans="1:9" x14ac:dyDescent="0.25">
      <c r="A577" s="32">
        <v>5713</v>
      </c>
      <c r="B577" s="32">
        <v>2</v>
      </c>
      <c r="C577" s="134" t="s">
        <v>92</v>
      </c>
      <c r="D577" s="33">
        <v>46661</v>
      </c>
      <c r="E577" s="43" t="s">
        <v>73</v>
      </c>
      <c r="F577" s="44">
        <f>SUMIFS(HoraCondCarga[Hora],HoraCondCarga[Condição de Carga],PrevisaoGD[[#This Row],[Condição de Carga]],HoraCondCarga[Mês],MONTH(PrevisaoGD[[#This Row],[Mês/Ano]]))</f>
        <v>12</v>
      </c>
      <c r="G577" s="258">
        <f>SUMIFS('Previsão Potência Instalada'!$C$4:$C$87,'Previsão Potência Instalada'!$B$4:$B$87,PrevisaoGD[[#This Row],[Mês/Ano]])*SUMIFS(RelPotInst[PU_PI],RelPotInst[Barra],PrevisaoGD[[#This Row],[Nº Barra]])</f>
        <v>35.924157880516113</v>
      </c>
      <c r="H577" s="136">
        <f>$G577*SUMIFS(FatorHorario[Fator],FatorHorario[Meses],TEXT($D577,"MMM"),FatorHorario[UF],'Curva Tipica'!$E$1,FatorHorario[Hora],$F577)</f>
        <v>20.401799365177297</v>
      </c>
      <c r="I577" s="45">
        <v>0.92</v>
      </c>
    </row>
    <row r="578" spans="1:9" x14ac:dyDescent="0.25">
      <c r="A578" s="32">
        <v>5713</v>
      </c>
      <c r="B578" s="32">
        <v>2</v>
      </c>
      <c r="C578" s="134" t="s">
        <v>92</v>
      </c>
      <c r="D578" s="33">
        <v>46692</v>
      </c>
      <c r="E578" s="43" t="s">
        <v>73</v>
      </c>
      <c r="F578" s="44">
        <f>SUMIFS(HoraCondCarga[Hora],HoraCondCarga[Condição de Carga],PrevisaoGD[[#This Row],[Condição de Carga]],HoraCondCarga[Mês],MONTH(PrevisaoGD[[#This Row],[Mês/Ano]]))</f>
        <v>15</v>
      </c>
      <c r="G578" s="258">
        <f>SUMIFS('Previsão Potência Instalada'!$C$4:$C$87,'Previsão Potência Instalada'!$B$4:$B$87,PrevisaoGD[[#This Row],[Mês/Ano]])*SUMIFS(RelPotInst[PU_PI],RelPotInst[Barra],PrevisaoGD[[#This Row],[Nº Barra]])</f>
        <v>36.07193796744901</v>
      </c>
      <c r="H578" s="136">
        <f>$G578*SUMIFS(FatorHorario[Fator],FatorHorario[Meses],TEXT($D578,"MMM"),FatorHorario[UF],'Curva Tipica'!$E$1,FatorHorario[Hora],$F578)</f>
        <v>14.652549403960744</v>
      </c>
      <c r="I578" s="45">
        <v>0.92</v>
      </c>
    </row>
    <row r="579" spans="1:9" x14ac:dyDescent="0.25">
      <c r="A579" s="32">
        <v>5713</v>
      </c>
      <c r="B579" s="32">
        <v>2</v>
      </c>
      <c r="C579" s="134" t="s">
        <v>92</v>
      </c>
      <c r="D579" s="33">
        <v>46722</v>
      </c>
      <c r="E579" s="43" t="s">
        <v>73</v>
      </c>
      <c r="F579" s="44">
        <f>SUMIFS(HoraCondCarga[Hora],HoraCondCarga[Condição de Carga],PrevisaoGD[[#This Row],[Condição de Carga]],HoraCondCarga[Mês],MONTH(PrevisaoGD[[#This Row],[Mês/Ano]]))</f>
        <v>13</v>
      </c>
      <c r="G579" s="258">
        <f>SUMIFS('Previsão Potência Instalada'!$C$4:$C$87,'Previsão Potência Instalada'!$B$4:$B$87,PrevisaoGD[[#This Row],[Mês/Ano]])*SUMIFS(RelPotInst[PU_PI],RelPotInst[Barra],PrevisaoGD[[#This Row],[Nº Barra]])</f>
        <v>36.226738502298701</v>
      </c>
      <c r="H579" s="136">
        <f>$G579*SUMIFS(FatorHorario[Fator],FatorHorario[Meses],TEXT($D579,"MMM"),FatorHorario[UF],'Curva Tipica'!$E$1,FatorHorario[Hora],$F579)</f>
        <v>20.828800272288643</v>
      </c>
      <c r="I579" s="45">
        <v>0.92</v>
      </c>
    </row>
    <row r="580" spans="1:9" x14ac:dyDescent="0.25">
      <c r="A580" s="32">
        <v>5713</v>
      </c>
      <c r="B580" s="32">
        <v>2</v>
      </c>
      <c r="C580" s="134" t="s">
        <v>92</v>
      </c>
      <c r="D580" s="33">
        <v>46753</v>
      </c>
      <c r="E580" s="43" t="s">
        <v>73</v>
      </c>
      <c r="F580" s="44">
        <f>SUMIFS(HoraCondCarga[Hora],HoraCondCarga[Condição de Carga],PrevisaoGD[[#This Row],[Condição de Carga]],HoraCondCarga[Mês],MONTH(PrevisaoGD[[#This Row],[Mês/Ano]]))</f>
        <v>15</v>
      </c>
      <c r="G580" s="258">
        <f>SUMIFS('Previsão Potência Instalada'!$C$4:$C$87,'Previsão Potência Instalada'!$B$4:$B$87,PrevisaoGD[[#This Row],[Mês/Ano]])*SUMIFS(RelPotInst[PU_PI],RelPotInst[Barra],PrevisaoGD[[#This Row],[Nº Barra]])</f>
        <v>36.485235993073523</v>
      </c>
      <c r="H580" s="136">
        <f>$G580*SUMIFS(FatorHorario[Fator],FatorHorario[Meses],TEXT($D580,"MMM"),FatorHorario[UF],'Curva Tipica'!$E$1,FatorHorario[Hora],$F580)</f>
        <v>14.768493307729591</v>
      </c>
      <c r="I580" s="45">
        <v>0.92</v>
      </c>
    </row>
    <row r="581" spans="1:9" x14ac:dyDescent="0.25">
      <c r="A581" s="32">
        <v>5713</v>
      </c>
      <c r="B581" s="32">
        <v>2</v>
      </c>
      <c r="C581" s="134" t="s">
        <v>92</v>
      </c>
      <c r="D581" s="33">
        <v>46784</v>
      </c>
      <c r="E581" s="43" t="s">
        <v>73</v>
      </c>
      <c r="F581" s="44">
        <f>SUMIFS(HoraCondCarga[Hora],HoraCondCarga[Condição de Carga],PrevisaoGD[[#This Row],[Condição de Carga]],HoraCondCarga[Mês],MONTH(PrevisaoGD[[#This Row],[Mês/Ano]]))</f>
        <v>15</v>
      </c>
      <c r="G581" s="258">
        <f>SUMIFS('Previsão Potência Instalada'!$C$4:$C$87,'Previsão Potência Instalada'!$B$4:$B$87,PrevisaoGD[[#This Row],[Mês/Ano]])*SUMIFS(RelPotInst[PU_PI],RelPotInst[Barra],PrevisaoGD[[#This Row],[Nº Barra]])</f>
        <v>36.738100396826788</v>
      </c>
      <c r="H581" s="136">
        <f>$G581*SUMIFS(FatorHorario[Fator],FatorHorario[Meses],TEXT($D581,"MMM"),FatorHorario[UF],'Curva Tipica'!$E$1,FatorHorario[Hora],$F581)</f>
        <v>14.940966003814598</v>
      </c>
      <c r="I581" s="45">
        <v>0.92</v>
      </c>
    </row>
    <row r="582" spans="1:9" x14ac:dyDescent="0.25">
      <c r="A582" s="32">
        <v>5713</v>
      </c>
      <c r="B582" s="32">
        <v>2</v>
      </c>
      <c r="C582" s="134" t="s">
        <v>92</v>
      </c>
      <c r="D582" s="33">
        <v>46813</v>
      </c>
      <c r="E582" s="43" t="s">
        <v>73</v>
      </c>
      <c r="F582" s="44">
        <f>SUMIFS(HoraCondCarga[Hora],HoraCondCarga[Condição de Carga],PrevisaoGD[[#This Row],[Condição de Carga]],HoraCondCarga[Mês],MONTH(PrevisaoGD[[#This Row],[Mês/Ano]]))</f>
        <v>15</v>
      </c>
      <c r="G582" s="258">
        <f>SUMIFS('Previsão Potência Instalada'!$C$4:$C$87,'Previsão Potência Instalada'!$B$4:$B$87,PrevisaoGD[[#This Row],[Mês/Ano]])*SUMIFS(RelPotInst[PU_PI],RelPotInst[Barra],PrevisaoGD[[#This Row],[Nº Barra]])</f>
        <v>36.993238619442451</v>
      </c>
      <c r="H582" s="136">
        <f>$G582*SUMIFS(FatorHorario[Fator],FatorHorario[Meses],TEXT($D582,"MMM"),FatorHorario[UF],'Curva Tipica'!$E$1,FatorHorario[Hora],$F582)</f>
        <v>15.393130121602132</v>
      </c>
      <c r="I582" s="45">
        <v>0.92</v>
      </c>
    </row>
    <row r="583" spans="1:9" x14ac:dyDescent="0.25">
      <c r="A583" s="32">
        <v>5713</v>
      </c>
      <c r="B583" s="32">
        <v>2</v>
      </c>
      <c r="C583" s="134" t="s">
        <v>92</v>
      </c>
      <c r="D583" s="33">
        <v>46844</v>
      </c>
      <c r="E583" s="43" t="s">
        <v>73</v>
      </c>
      <c r="F583" s="44">
        <f>SUMIFS(HoraCondCarga[Hora],HoraCondCarga[Condição de Carga],PrevisaoGD[[#This Row],[Condição de Carga]],HoraCondCarga[Mês],MONTH(PrevisaoGD[[#This Row],[Mês/Ano]]))</f>
        <v>14</v>
      </c>
      <c r="G583" s="258">
        <f>SUMIFS('Previsão Potência Instalada'!$C$4:$C$87,'Previsão Potência Instalada'!$B$4:$B$87,PrevisaoGD[[#This Row],[Mês/Ano]])*SUMIFS(RelPotInst[PU_PI],RelPotInst[Barra],PrevisaoGD[[#This Row],[Nº Barra]])</f>
        <v>37.250338032798567</v>
      </c>
      <c r="H583" s="136">
        <f>$G583*SUMIFS(FatorHorario[Fator],FatorHorario[Meses],TEXT($D583,"MMM"),FatorHorario[UF],'Curva Tipica'!$E$1,FatorHorario[Hora],$F583)</f>
        <v>17.458440645726533</v>
      </c>
      <c r="I583" s="45">
        <v>0.92</v>
      </c>
    </row>
    <row r="584" spans="1:9" x14ac:dyDescent="0.25">
      <c r="A584" s="32">
        <v>5713</v>
      </c>
      <c r="B584" s="32">
        <v>2</v>
      </c>
      <c r="C584" s="134" t="s">
        <v>92</v>
      </c>
      <c r="D584" s="33">
        <v>46874</v>
      </c>
      <c r="E584" s="43" t="s">
        <v>73</v>
      </c>
      <c r="F584" s="44">
        <f>SUMIFS(HoraCondCarga[Hora],HoraCondCarga[Condição de Carga],PrevisaoGD[[#This Row],[Condição de Carga]],HoraCondCarga[Mês],MONTH(PrevisaoGD[[#This Row],[Mês/Ano]]))</f>
        <v>13</v>
      </c>
      <c r="G584" s="258">
        <f>SUMIFS('Previsão Potência Instalada'!$C$4:$C$87,'Previsão Potência Instalada'!$B$4:$B$87,PrevisaoGD[[#This Row],[Mês/Ano]])*SUMIFS(RelPotInst[PU_PI],RelPotInst[Barra],PrevisaoGD[[#This Row],[Nº Barra]])</f>
        <v>37.528649388195106</v>
      </c>
      <c r="H584" s="136">
        <f>$G584*SUMIFS(FatorHorario[Fator],FatorHorario[Meses],TEXT($D584,"MMM"),FatorHorario[UF],'Curva Tipica'!$E$1,FatorHorario[Hora],$F584)</f>
        <v>17.129665207032392</v>
      </c>
      <c r="I584" s="45">
        <v>0.92</v>
      </c>
    </row>
    <row r="585" spans="1:9" x14ac:dyDescent="0.25">
      <c r="A585" s="32">
        <v>5713</v>
      </c>
      <c r="B585" s="32">
        <v>2</v>
      </c>
      <c r="C585" s="134" t="s">
        <v>92</v>
      </c>
      <c r="D585" s="33">
        <v>46905</v>
      </c>
      <c r="E585" s="43" t="s">
        <v>73</v>
      </c>
      <c r="F585" s="44">
        <f>SUMIFS(HoraCondCarga[Hora],HoraCondCarga[Condição de Carga],PrevisaoGD[[#This Row],[Condição de Carga]],HoraCondCarga[Mês],MONTH(PrevisaoGD[[#This Row],[Mês/Ano]]))</f>
        <v>13</v>
      </c>
      <c r="G585" s="258">
        <f>SUMIFS('Previsão Potência Instalada'!$C$4:$C$87,'Previsão Potência Instalada'!$B$4:$B$87,PrevisaoGD[[#This Row],[Mês/Ano]])*SUMIFS(RelPotInst[PU_PI],RelPotInst[Barra],PrevisaoGD[[#This Row],[Nº Barra]])</f>
        <v>37.80114510873387</v>
      </c>
      <c r="H585" s="136">
        <f>$G585*SUMIFS(FatorHorario[Fator],FatorHorario[Meses],TEXT($D585,"MMM"),FatorHorario[UF],'Curva Tipica'!$E$1,FatorHorario[Hora],$F585)</f>
        <v>16.295986909516188</v>
      </c>
      <c r="I585" s="45">
        <v>0.92</v>
      </c>
    </row>
    <row r="586" spans="1:9" x14ac:dyDescent="0.25">
      <c r="A586" s="32">
        <v>5713</v>
      </c>
      <c r="B586" s="32">
        <v>2</v>
      </c>
      <c r="C586" s="134" t="s">
        <v>92</v>
      </c>
      <c r="D586" s="33">
        <v>46935</v>
      </c>
      <c r="E586" s="43" t="s">
        <v>73</v>
      </c>
      <c r="F586" s="44">
        <f>SUMIFS(HoraCondCarga[Hora],HoraCondCarga[Condição de Carga],PrevisaoGD[[#This Row],[Condição de Carga]],HoraCondCarga[Mês],MONTH(PrevisaoGD[[#This Row],[Mês/Ano]]))</f>
        <v>13</v>
      </c>
      <c r="G586" s="258">
        <f>SUMIFS('Previsão Potência Instalada'!$C$4:$C$87,'Previsão Potência Instalada'!$B$4:$B$87,PrevisaoGD[[#This Row],[Mês/Ano]])*SUMIFS(RelPotInst[PU_PI],RelPotInst[Barra],PrevisaoGD[[#This Row],[Nº Barra]])</f>
        <v>38.060096303624846</v>
      </c>
      <c r="H586" s="136">
        <f>$G586*SUMIFS(FatorHorario[Fator],FatorHorario[Meses],TEXT($D586,"MMM"),FatorHorario[UF],'Curva Tipica'!$E$1,FatorHorario[Hora],$F586)</f>
        <v>16.583549022426709</v>
      </c>
      <c r="I586" s="45">
        <v>0.92</v>
      </c>
    </row>
    <row r="587" spans="1:9" x14ac:dyDescent="0.25">
      <c r="A587" s="32">
        <v>5713</v>
      </c>
      <c r="B587" s="32">
        <v>2</v>
      </c>
      <c r="C587" s="134" t="s">
        <v>92</v>
      </c>
      <c r="D587" s="33">
        <v>46966</v>
      </c>
      <c r="E587" s="43" t="s">
        <v>73</v>
      </c>
      <c r="F587" s="44">
        <f>SUMIFS(HoraCondCarga[Hora],HoraCondCarga[Condição de Carga],PrevisaoGD[[#This Row],[Condição de Carga]],HoraCondCarga[Mês],MONTH(PrevisaoGD[[#This Row],[Mês/Ano]]))</f>
        <v>13</v>
      </c>
      <c r="G587" s="258">
        <f>SUMIFS('Previsão Potência Instalada'!$C$4:$C$87,'Previsão Potência Instalada'!$B$4:$B$87,PrevisaoGD[[#This Row],[Mês/Ano]])*SUMIFS(RelPotInst[PU_PI],RelPotInst[Barra],PrevisaoGD[[#This Row],[Nº Barra]])</f>
        <v>38.312430236939953</v>
      </c>
      <c r="H587" s="136">
        <f>$G587*SUMIFS(FatorHorario[Fator],FatorHorario[Meses],TEXT($D587,"MMM"),FatorHorario[UF],'Curva Tipica'!$E$1,FatorHorario[Hora],$F587)</f>
        <v>18.290265313301369</v>
      </c>
      <c r="I587" s="45">
        <v>0.92</v>
      </c>
    </row>
    <row r="588" spans="1:9" x14ac:dyDescent="0.25">
      <c r="A588" s="32">
        <v>5713</v>
      </c>
      <c r="B588" s="32">
        <v>2</v>
      </c>
      <c r="C588" s="134" t="s">
        <v>92</v>
      </c>
      <c r="D588" s="33">
        <v>46997</v>
      </c>
      <c r="E588" s="43" t="s">
        <v>73</v>
      </c>
      <c r="F588" s="44">
        <f>SUMIFS(HoraCondCarga[Hora],HoraCondCarga[Condição de Carga],PrevisaoGD[[#This Row],[Condição de Carga]],HoraCondCarga[Mês],MONTH(PrevisaoGD[[#This Row],[Mês/Ano]]))</f>
        <v>14</v>
      </c>
      <c r="G588" s="258">
        <f>SUMIFS('Previsão Potência Instalada'!$C$4:$C$87,'Previsão Potência Instalada'!$B$4:$B$87,PrevisaoGD[[#This Row],[Mês/Ano]])*SUMIFS(RelPotInst[PU_PI],RelPotInst[Barra],PrevisaoGD[[#This Row],[Nº Barra]])</f>
        <v>38.563613054614962</v>
      </c>
      <c r="H588" s="136">
        <f>$G588*SUMIFS(FatorHorario[Fator],FatorHorario[Meses],TEXT($D588,"MMM"),FatorHorario[UF],'Curva Tipica'!$E$1,FatorHorario[Hora],$F588)</f>
        <v>18.622433334275325</v>
      </c>
      <c r="I588" s="45">
        <v>0.92</v>
      </c>
    </row>
    <row r="589" spans="1:9" x14ac:dyDescent="0.25">
      <c r="A589" s="32">
        <v>5713</v>
      </c>
      <c r="B589" s="32">
        <v>2</v>
      </c>
      <c r="C589" s="134" t="s">
        <v>92</v>
      </c>
      <c r="D589" s="33">
        <v>47027</v>
      </c>
      <c r="E589" s="43" t="s">
        <v>73</v>
      </c>
      <c r="F589" s="44">
        <f>SUMIFS(HoraCondCarga[Hora],HoraCondCarga[Condição de Carga],PrevisaoGD[[#This Row],[Condição de Carga]],HoraCondCarga[Mês],MONTH(PrevisaoGD[[#This Row],[Mês/Ano]]))</f>
        <v>12</v>
      </c>
      <c r="G589" s="258">
        <f>SUMIFS('Previsão Potência Instalada'!$C$4:$C$87,'Previsão Potência Instalada'!$B$4:$B$87,PrevisaoGD[[#This Row],[Mês/Ano]])*SUMIFS(RelPotInst[PU_PI],RelPotInst[Barra],PrevisaoGD[[#This Row],[Nº Barra]])</f>
        <v>38.802447143726368</v>
      </c>
      <c r="H589" s="136">
        <f>$G589*SUMIFS(FatorHorario[Fator],FatorHorario[Meses],TEXT($D589,"MMM"),FatorHorario[UF],'Curva Tipica'!$E$1,FatorHorario[Hora],$F589)</f>
        <v>22.03641750315203</v>
      </c>
      <c r="I589" s="45">
        <v>0.92</v>
      </c>
    </row>
    <row r="590" spans="1:9" x14ac:dyDescent="0.25">
      <c r="A590" s="32">
        <v>5713</v>
      </c>
      <c r="B590" s="32">
        <v>2</v>
      </c>
      <c r="C590" s="134" t="s">
        <v>92</v>
      </c>
      <c r="D590" s="33">
        <v>47058</v>
      </c>
      <c r="E590" s="43" t="s">
        <v>73</v>
      </c>
      <c r="F590" s="44">
        <f>SUMIFS(HoraCondCarga[Hora],HoraCondCarga[Condição de Carga],PrevisaoGD[[#This Row],[Condição de Carga]],HoraCondCarga[Mês],MONTH(PrevisaoGD[[#This Row],[Mês/Ano]]))</f>
        <v>15</v>
      </c>
      <c r="G590" s="258">
        <f>SUMIFS('Previsão Potência Instalada'!$C$4:$C$87,'Previsão Potência Instalada'!$B$4:$B$87,PrevisaoGD[[#This Row],[Mês/Ano]])*SUMIFS(RelPotInst[PU_PI],RelPotInst[Barra],PrevisaoGD[[#This Row],[Nº Barra]])</f>
        <v>39.041325809822148</v>
      </c>
      <c r="H590" s="136">
        <f>$G590*SUMIFS(FatorHorario[Fator],FatorHorario[Meses],TEXT($D590,"MMM"),FatorHorario[UF],'Curva Tipica'!$E$1,FatorHorario[Hora],$F590)</f>
        <v>15.858725298894779</v>
      </c>
      <c r="I590" s="45">
        <v>0.92</v>
      </c>
    </row>
    <row r="591" spans="1:9" x14ac:dyDescent="0.25">
      <c r="A591" s="32">
        <v>5713</v>
      </c>
      <c r="B591" s="32">
        <v>2</v>
      </c>
      <c r="C591" s="134" t="s">
        <v>92</v>
      </c>
      <c r="D591" s="33">
        <v>47088</v>
      </c>
      <c r="E591" s="43" t="s">
        <v>73</v>
      </c>
      <c r="F591" s="44">
        <f>SUMIFS(HoraCondCarga[Hora],HoraCondCarga[Condição de Carga],PrevisaoGD[[#This Row],[Condição de Carga]],HoraCondCarga[Mês],MONTH(PrevisaoGD[[#This Row],[Mês/Ano]]))</f>
        <v>13</v>
      </c>
      <c r="G591" s="258">
        <f>SUMIFS('Previsão Potência Instalada'!$C$4:$C$87,'Previsão Potência Instalada'!$B$4:$B$87,PrevisaoGD[[#This Row],[Mês/Ano]])*SUMIFS(RelPotInst[PU_PI],RelPotInst[Barra],PrevisaoGD[[#This Row],[Nº Barra]])</f>
        <v>39.29155265731751</v>
      </c>
      <c r="H591" s="136">
        <f>$G591*SUMIFS(FatorHorario[Fator],FatorHorario[Meses],TEXT($D591,"MMM"),FatorHorario[UF],'Curva Tipica'!$E$1,FatorHorario[Hora],$F591)</f>
        <v>22.590935218621699</v>
      </c>
      <c r="I591" s="45">
        <v>0.92</v>
      </c>
    </row>
    <row r="592" spans="1:9" x14ac:dyDescent="0.25">
      <c r="A592" s="32">
        <v>5713</v>
      </c>
      <c r="B592" s="32">
        <v>2</v>
      </c>
      <c r="C592" s="134" t="s">
        <v>92</v>
      </c>
      <c r="D592" s="33">
        <v>44562</v>
      </c>
      <c r="E592" s="43" t="s">
        <v>68</v>
      </c>
      <c r="F592" s="44">
        <f>SUMIFS(HoraCondCarga[Hora],HoraCondCarga[Condição de Carga],PrevisaoGD[[#This Row],[Condição de Carga]],HoraCondCarga[Mês],MONTH(PrevisaoGD[[#This Row],[Mês/Ano]]))</f>
        <v>6</v>
      </c>
      <c r="G592" s="258">
        <f>SUMIFS('Previsão Potência Instalada'!$C$4:$C$87,'Previsão Potência Instalada'!$B$4:$B$87,PrevisaoGD[[#This Row],[Mês/Ano]])*SUMIFS(RelPotInst[PU_PI],RelPotInst[Barra],PrevisaoGD[[#This Row],[Nº Barra]])</f>
        <v>13.52110102855158</v>
      </c>
      <c r="H592" s="136">
        <f>$G592*SUMIFS(FatorHorario[Fator],FatorHorario[Meses],TEXT($D592,"MMM"),FatorHorario[UF],'Curva Tipica'!$E$1,FatorHorario[Hora],$F592)</f>
        <v>0.13281101280222279</v>
      </c>
      <c r="I592" s="45">
        <v>0.92</v>
      </c>
    </row>
    <row r="593" spans="1:9" x14ac:dyDescent="0.25">
      <c r="A593" s="32">
        <v>5713</v>
      </c>
      <c r="B593" s="32">
        <v>2</v>
      </c>
      <c r="C593" s="134" t="s">
        <v>92</v>
      </c>
      <c r="D593" s="33">
        <v>44593</v>
      </c>
      <c r="E593" s="43" t="s">
        <v>68</v>
      </c>
      <c r="F593" s="44">
        <f>SUMIFS(HoraCondCarga[Hora],HoraCondCarga[Condição de Carga],PrevisaoGD[[#This Row],[Condição de Carga]],HoraCondCarga[Mês],MONTH(PrevisaoGD[[#This Row],[Mês/Ano]]))</f>
        <v>7</v>
      </c>
      <c r="G593" s="258">
        <f>SUMIFS('Previsão Potência Instalada'!$C$4:$C$87,'Previsão Potência Instalada'!$B$4:$B$87,PrevisaoGD[[#This Row],[Mês/Ano]])*SUMIFS(RelPotInst[PU_PI],RelPotInst[Barra],PrevisaoGD[[#This Row],[Nº Barra]])</f>
        <v>14.115090557407688</v>
      </c>
      <c r="H593" s="136">
        <f>$G593*SUMIFS(FatorHorario[Fator],FatorHorario[Meses],TEXT($D593,"MMM"),FatorHorario[UF],'Curva Tipica'!$E$1,FatorHorario[Hora],$F593)</f>
        <v>1.3335032538696745</v>
      </c>
      <c r="I593" s="45">
        <v>0.92</v>
      </c>
    </row>
    <row r="594" spans="1:9" x14ac:dyDescent="0.25">
      <c r="A594" s="32">
        <v>5713</v>
      </c>
      <c r="B594" s="32">
        <v>2</v>
      </c>
      <c r="C594" s="134" t="s">
        <v>92</v>
      </c>
      <c r="D594" s="33">
        <v>44621</v>
      </c>
      <c r="E594" s="43" t="s">
        <v>68</v>
      </c>
      <c r="F594" s="44">
        <f>SUMIFS(HoraCondCarga[Hora],HoraCondCarga[Condição de Carga],PrevisaoGD[[#This Row],[Condição de Carga]],HoraCondCarga[Mês],MONTH(PrevisaoGD[[#This Row],[Mês/Ano]]))</f>
        <v>7</v>
      </c>
      <c r="G594" s="258">
        <f>SUMIFS('Previsão Potência Instalada'!$C$4:$C$87,'Previsão Potência Instalada'!$B$4:$B$87,PrevisaoGD[[#This Row],[Mês/Ano]])*SUMIFS(RelPotInst[PU_PI],RelPotInst[Barra],PrevisaoGD[[#This Row],[Nº Barra]])</f>
        <v>14.714421386085883</v>
      </c>
      <c r="H594" s="136">
        <f>$G594*SUMIFS(FatorHorario[Fator],FatorHorario[Meses],TEXT($D594,"MMM"),FatorHorario[UF],'Curva Tipica'!$E$1,FatorHorario[Hora],$F594)</f>
        <v>1.498388100680017</v>
      </c>
      <c r="I594" s="45">
        <v>0.92</v>
      </c>
    </row>
    <row r="595" spans="1:9" x14ac:dyDescent="0.25">
      <c r="A595" s="32">
        <v>5713</v>
      </c>
      <c r="B595" s="32">
        <v>2</v>
      </c>
      <c r="C595" s="134" t="s">
        <v>92</v>
      </c>
      <c r="D595" s="33">
        <v>44652</v>
      </c>
      <c r="E595" s="43" t="s">
        <v>68</v>
      </c>
      <c r="F595" s="44">
        <f>SUMIFS(HoraCondCarga[Hora],HoraCondCarga[Condição de Carga],PrevisaoGD[[#This Row],[Condição de Carga]],HoraCondCarga[Mês],MONTH(PrevisaoGD[[#This Row],[Mês/Ano]]))</f>
        <v>7</v>
      </c>
      <c r="G595" s="258">
        <f>SUMIFS('Previsão Potência Instalada'!$C$4:$C$87,'Previsão Potência Instalada'!$B$4:$B$87,PrevisaoGD[[#This Row],[Mês/Ano]])*SUMIFS(RelPotInst[PU_PI],RelPotInst[Barra],PrevisaoGD[[#This Row],[Nº Barra]])</f>
        <v>15.318359137472955</v>
      </c>
      <c r="H595" s="136">
        <f>$G595*SUMIFS(FatorHorario[Fator],FatorHorario[Meses],TEXT($D595,"MMM"),FatorHorario[UF],'Curva Tipica'!$E$1,FatorHorario[Hora],$F595)</f>
        <v>1.3704204865069098</v>
      </c>
      <c r="I595" s="45">
        <v>0.92</v>
      </c>
    </row>
    <row r="596" spans="1:9" x14ac:dyDescent="0.25">
      <c r="A596" s="32">
        <v>5713</v>
      </c>
      <c r="B596" s="32">
        <v>2</v>
      </c>
      <c r="C596" s="134" t="s">
        <v>92</v>
      </c>
      <c r="D596" s="33">
        <v>44682</v>
      </c>
      <c r="E596" s="43" t="s">
        <v>68</v>
      </c>
      <c r="F596" s="44">
        <f>SUMIFS(HoraCondCarga[Hora],HoraCondCarga[Condição de Carga],PrevisaoGD[[#This Row],[Condição de Carga]],HoraCondCarga[Mês],MONTH(PrevisaoGD[[#This Row],[Mês/Ano]]))</f>
        <v>7</v>
      </c>
      <c r="G596" s="258">
        <f>SUMIFS('Previsão Potência Instalada'!$C$4:$C$87,'Previsão Potência Instalada'!$B$4:$B$87,PrevisaoGD[[#This Row],[Mês/Ano]])*SUMIFS(RelPotInst[PU_PI],RelPotInst[Barra],PrevisaoGD[[#This Row],[Nº Barra]])</f>
        <v>15.972124667193784</v>
      </c>
      <c r="H596" s="136">
        <f>$G596*SUMIFS(FatorHorario[Fator],FatorHorario[Meses],TEXT($D596,"MMM"),FatorHorario[UF],'Curva Tipica'!$E$1,FatorHorario[Hora],$F596)</f>
        <v>1.1911471438922765</v>
      </c>
      <c r="I596" s="45">
        <v>0.92</v>
      </c>
    </row>
    <row r="597" spans="1:9" x14ac:dyDescent="0.25">
      <c r="A597" s="32">
        <v>5713</v>
      </c>
      <c r="B597" s="32">
        <v>2</v>
      </c>
      <c r="C597" s="134" t="s">
        <v>92</v>
      </c>
      <c r="D597" s="33">
        <v>44713</v>
      </c>
      <c r="E597" s="43" t="s">
        <v>68</v>
      </c>
      <c r="F597" s="44">
        <f>SUMIFS(HoraCondCarga[Hora],HoraCondCarga[Condição de Carga],PrevisaoGD[[#This Row],[Condição de Carga]],HoraCondCarga[Mês],MONTH(PrevisaoGD[[#This Row],[Mês/Ano]]))</f>
        <v>7</v>
      </c>
      <c r="G597" s="258">
        <f>SUMIFS('Previsão Potência Instalada'!$C$4:$C$87,'Previsão Potência Instalada'!$B$4:$B$87,PrevisaoGD[[#This Row],[Mês/Ano]])*SUMIFS(RelPotInst[PU_PI],RelPotInst[Barra],PrevisaoGD[[#This Row],[Nº Barra]])</f>
        <v>16.612229016622337</v>
      </c>
      <c r="H597" s="136">
        <f>$G597*SUMIFS(FatorHorario[Fator],FatorHorario[Meses],TEXT($D597,"MMM"),FatorHorario[UF],'Curva Tipica'!$E$1,FatorHorario[Hora],$F597)</f>
        <v>1.2250617436795068</v>
      </c>
      <c r="I597" s="45">
        <v>0.92</v>
      </c>
    </row>
    <row r="598" spans="1:9" x14ac:dyDescent="0.25">
      <c r="A598" s="32">
        <v>5713</v>
      </c>
      <c r="B598" s="32">
        <v>2</v>
      </c>
      <c r="C598" s="134" t="s">
        <v>92</v>
      </c>
      <c r="D598" s="33">
        <v>44743</v>
      </c>
      <c r="E598" s="43" t="s">
        <v>68</v>
      </c>
      <c r="F598" s="44">
        <f>SUMIFS(HoraCondCarga[Hora],HoraCondCarga[Condição de Carga],PrevisaoGD[[#This Row],[Condição de Carga]],HoraCondCarga[Mês],MONTH(PrevisaoGD[[#This Row],[Mês/Ano]]))</f>
        <v>7</v>
      </c>
      <c r="G598" s="258">
        <f>SUMIFS('Previsão Potência Instalada'!$C$4:$C$87,'Previsão Potência Instalada'!$B$4:$B$87,PrevisaoGD[[#This Row],[Mês/Ano]])*SUMIFS(RelPotInst[PU_PI],RelPotInst[Barra],PrevisaoGD[[#This Row],[Nº Barra]])</f>
        <v>17.220516683715662</v>
      </c>
      <c r="H598" s="136">
        <f>$G598*SUMIFS(FatorHorario[Fator],FatorHorario[Meses],TEXT($D598,"MMM"),FatorHorario[UF],'Curva Tipica'!$E$1,FatorHorario[Hora],$F598)</f>
        <v>1.3991254396448778</v>
      </c>
      <c r="I598" s="45">
        <v>0.92</v>
      </c>
    </row>
    <row r="599" spans="1:9" x14ac:dyDescent="0.25">
      <c r="A599" s="32">
        <v>5713</v>
      </c>
      <c r="B599" s="32">
        <v>2</v>
      </c>
      <c r="C599" s="134" t="s">
        <v>92</v>
      </c>
      <c r="D599" s="33">
        <v>44774</v>
      </c>
      <c r="E599" s="43" t="s">
        <v>68</v>
      </c>
      <c r="F599" s="44">
        <f>SUMIFS(HoraCondCarga[Hora],HoraCondCarga[Condição de Carga],PrevisaoGD[[#This Row],[Condição de Carga]],HoraCondCarga[Mês],MONTH(PrevisaoGD[[#This Row],[Mês/Ano]]))</f>
        <v>7</v>
      </c>
      <c r="G599" s="258">
        <f>SUMIFS('Previsão Potência Instalada'!$C$4:$C$87,'Previsão Potência Instalada'!$B$4:$B$87,PrevisaoGD[[#This Row],[Mês/Ano]])*SUMIFS(RelPotInst[PU_PI],RelPotInst[Barra],PrevisaoGD[[#This Row],[Nº Barra]])</f>
        <v>17.813260114343002</v>
      </c>
      <c r="H599" s="136">
        <f>$G599*SUMIFS(FatorHorario[Fator],FatorHorario[Meses],TEXT($D599,"MMM"),FatorHorario[UF],'Curva Tipica'!$E$1,FatorHorario[Hora],$F599)</f>
        <v>1.6151574698219469</v>
      </c>
      <c r="I599" s="45">
        <v>0.92</v>
      </c>
    </row>
    <row r="600" spans="1:9" x14ac:dyDescent="0.25">
      <c r="A600" s="32">
        <v>5713</v>
      </c>
      <c r="B600" s="32">
        <v>2</v>
      </c>
      <c r="C600" s="134" t="s">
        <v>92</v>
      </c>
      <c r="D600" s="33">
        <v>44805</v>
      </c>
      <c r="E600" s="43" t="s">
        <v>68</v>
      </c>
      <c r="F600" s="44">
        <f>SUMIFS(HoraCondCarga[Hora],HoraCondCarga[Condição de Carga],PrevisaoGD[[#This Row],[Condição de Carga]],HoraCondCarga[Mês],MONTH(PrevisaoGD[[#This Row],[Mês/Ano]]))</f>
        <v>6</v>
      </c>
      <c r="G600" s="258">
        <f>SUMIFS('Previsão Potência Instalada'!$C$4:$C$87,'Previsão Potência Instalada'!$B$4:$B$87,PrevisaoGD[[#This Row],[Mês/Ano]])*SUMIFS(RelPotInst[PU_PI],RelPotInst[Barra],PrevisaoGD[[#This Row],[Nº Barra]])</f>
        <v>18.403299524054134</v>
      </c>
      <c r="H600" s="136">
        <f>$G600*SUMIFS(FatorHorario[Fator],FatorHorario[Meses],TEXT($D600,"MMM"),FatorHorario[UF],'Curva Tipica'!$E$1,FatorHorario[Hora],$F600)</f>
        <v>0.11883543639497202</v>
      </c>
      <c r="I600" s="45">
        <v>0.92</v>
      </c>
    </row>
    <row r="601" spans="1:9" x14ac:dyDescent="0.25">
      <c r="A601" s="32">
        <v>5713</v>
      </c>
      <c r="B601" s="32">
        <v>2</v>
      </c>
      <c r="C601" s="134" t="s">
        <v>92</v>
      </c>
      <c r="D601" s="33">
        <v>44835</v>
      </c>
      <c r="E601" s="43" t="s">
        <v>68</v>
      </c>
      <c r="F601" s="44">
        <f>SUMIFS(HoraCondCarga[Hora],HoraCondCarga[Condição de Carga],PrevisaoGD[[#This Row],[Condição de Carga]],HoraCondCarga[Mês],MONTH(PrevisaoGD[[#This Row],[Mês/Ano]]))</f>
        <v>6</v>
      </c>
      <c r="G601" s="258">
        <f>SUMIFS('Previsão Potência Instalada'!$C$4:$C$87,'Previsão Potência Instalada'!$B$4:$B$87,PrevisaoGD[[#This Row],[Mês/Ano]])*SUMIFS(RelPotInst[PU_PI],RelPotInst[Barra],PrevisaoGD[[#This Row],[Nº Barra]])</f>
        <v>18.964331231009954</v>
      </c>
      <c r="H601" s="136">
        <f>$G601*SUMIFS(FatorHorario[Fator],FatorHorario[Meses],TEXT($D601,"MMM"),FatorHorario[UF],'Curva Tipica'!$E$1,FatorHorario[Hora],$F601)</f>
        <v>0.21133912356700901</v>
      </c>
      <c r="I601" s="45">
        <v>0.92</v>
      </c>
    </row>
    <row r="602" spans="1:9" x14ac:dyDescent="0.25">
      <c r="A602" s="32">
        <v>5713</v>
      </c>
      <c r="B602" s="32">
        <v>2</v>
      </c>
      <c r="C602" s="134" t="s">
        <v>92</v>
      </c>
      <c r="D602" s="33">
        <v>44866</v>
      </c>
      <c r="E602" s="43" t="s">
        <v>68</v>
      </c>
      <c r="F602" s="44">
        <f>SUMIFS(HoraCondCarga[Hora],HoraCondCarga[Condição de Carga],PrevisaoGD[[#This Row],[Condição de Carga]],HoraCondCarga[Mês],MONTH(PrevisaoGD[[#This Row],[Mês/Ano]]))</f>
        <v>6</v>
      </c>
      <c r="G602" s="258">
        <f>SUMIFS('Previsão Potência Instalada'!$C$4:$C$87,'Previsão Potência Instalada'!$B$4:$B$87,PrevisaoGD[[#This Row],[Mês/Ano]])*SUMIFS(RelPotInst[PU_PI],RelPotInst[Barra],PrevisaoGD[[#This Row],[Nº Barra]])</f>
        <v>19.525467651249084</v>
      </c>
      <c r="H602" s="136">
        <f>$G602*SUMIFS(FatorHorario[Fator],FatorHorario[Meses],TEXT($D602,"MMM"),FatorHorario[UF],'Curva Tipica'!$E$1,FatorHorario[Hora],$F602)</f>
        <v>0.32667692358663825</v>
      </c>
      <c r="I602" s="45">
        <v>0.92</v>
      </c>
    </row>
    <row r="603" spans="1:9" x14ac:dyDescent="0.25">
      <c r="A603" s="32">
        <v>5713</v>
      </c>
      <c r="B603" s="32">
        <v>2</v>
      </c>
      <c r="C603" s="134" t="s">
        <v>92</v>
      </c>
      <c r="D603" s="33">
        <v>44896</v>
      </c>
      <c r="E603" s="43" t="s">
        <v>68</v>
      </c>
      <c r="F603" s="44">
        <f>SUMIFS(HoraCondCarga[Hora],HoraCondCarga[Condição de Carga],PrevisaoGD[[#This Row],[Condição de Carga]],HoraCondCarga[Mês],MONTH(PrevisaoGD[[#This Row],[Mês/Ano]]))</f>
        <v>6</v>
      </c>
      <c r="G603" s="258">
        <f>SUMIFS('Previsão Potência Instalada'!$C$4:$C$87,'Previsão Potência Instalada'!$B$4:$B$87,PrevisaoGD[[#This Row],[Mês/Ano]])*SUMIFS(RelPotInst[PU_PI],RelPotInst[Barra],PrevisaoGD[[#This Row],[Nº Barra]])</f>
        <v>20.113261445253976</v>
      </c>
      <c r="H603" s="136">
        <f>$G603*SUMIFS(FatorHorario[Fator],FatorHorario[Meses],TEXT($D603,"MMM"),FatorHorario[UF],'Curva Tipica'!$E$1,FatorHorario[Hora],$F603)</f>
        <v>0.23121567891155964</v>
      </c>
      <c r="I603" s="45">
        <v>0.92</v>
      </c>
    </row>
    <row r="604" spans="1:9" x14ac:dyDescent="0.25">
      <c r="A604" s="32">
        <v>5713</v>
      </c>
      <c r="B604" s="32">
        <v>2</v>
      </c>
      <c r="C604" s="134" t="s">
        <v>92</v>
      </c>
      <c r="D604" s="33">
        <v>44927</v>
      </c>
      <c r="E604" s="43" t="s">
        <v>68</v>
      </c>
      <c r="F604" s="44">
        <f>SUMIFS(HoraCondCarga[Hora],HoraCondCarga[Condição de Carga],PrevisaoGD[[#This Row],[Condição de Carga]],HoraCondCarga[Mês],MONTH(PrevisaoGD[[#This Row],[Mês/Ano]]))</f>
        <v>6</v>
      </c>
      <c r="G604" s="258">
        <f>SUMIFS('Previsão Potência Instalada'!$C$4:$C$87,'Previsão Potência Instalada'!$B$4:$B$87,PrevisaoGD[[#This Row],[Mês/Ano]])*SUMIFS(RelPotInst[PU_PI],RelPotInst[Barra],PrevisaoGD[[#This Row],[Nº Barra]])</f>
        <v>20.314772232313093</v>
      </c>
      <c r="H604" s="136">
        <f>$G604*SUMIFS(FatorHorario[Fator],FatorHorario[Meses],TEXT($D604,"MMM"),FatorHorario[UF],'Curva Tipica'!$E$1,FatorHorario[Hora],$F604)</f>
        <v>0.19954184717078433</v>
      </c>
      <c r="I604" s="45">
        <v>0.92</v>
      </c>
    </row>
    <row r="605" spans="1:9" x14ac:dyDescent="0.25">
      <c r="A605" s="32">
        <v>5713</v>
      </c>
      <c r="B605" s="32">
        <v>2</v>
      </c>
      <c r="C605" s="134" t="s">
        <v>92</v>
      </c>
      <c r="D605" s="33">
        <v>44958</v>
      </c>
      <c r="E605" s="43" t="s">
        <v>68</v>
      </c>
      <c r="F605" s="44">
        <f>SUMIFS(HoraCondCarga[Hora],HoraCondCarga[Condição de Carga],PrevisaoGD[[#This Row],[Condição de Carga]],HoraCondCarga[Mês],MONTH(PrevisaoGD[[#This Row],[Mês/Ano]]))</f>
        <v>7</v>
      </c>
      <c r="G605" s="258">
        <f>SUMIFS('Previsão Potência Instalada'!$C$4:$C$87,'Previsão Potência Instalada'!$B$4:$B$87,PrevisaoGD[[#This Row],[Mês/Ano]])*SUMIFS(RelPotInst[PU_PI],RelPotInst[Barra],PrevisaoGD[[#This Row],[Nº Barra]])</f>
        <v>20.511891766691637</v>
      </c>
      <c r="H605" s="136">
        <f>$G605*SUMIFS(FatorHorario[Fator],FatorHorario[Meses],TEXT($D605,"MMM"),FatorHorario[UF],'Curva Tipica'!$E$1,FatorHorario[Hora],$F605)</f>
        <v>1.9378320176310189</v>
      </c>
      <c r="I605" s="45">
        <v>0.92</v>
      </c>
    </row>
    <row r="606" spans="1:9" x14ac:dyDescent="0.25">
      <c r="A606" s="32">
        <v>5713</v>
      </c>
      <c r="B606" s="32">
        <v>2</v>
      </c>
      <c r="C606" s="134" t="s">
        <v>92</v>
      </c>
      <c r="D606" s="33">
        <v>44986</v>
      </c>
      <c r="E606" s="43" t="s">
        <v>68</v>
      </c>
      <c r="F606" s="44">
        <f>SUMIFS(HoraCondCarga[Hora],HoraCondCarga[Condição de Carga],PrevisaoGD[[#This Row],[Condição de Carga]],HoraCondCarga[Mês],MONTH(PrevisaoGD[[#This Row],[Mês/Ano]]))</f>
        <v>7</v>
      </c>
      <c r="G606" s="258">
        <f>SUMIFS('Previsão Potência Instalada'!$C$4:$C$87,'Previsão Potência Instalada'!$B$4:$B$87,PrevisaoGD[[#This Row],[Mês/Ano]])*SUMIFS(RelPotInst[PU_PI],RelPotInst[Barra],PrevisaoGD[[#This Row],[Nº Barra]])</f>
        <v>20.710783848367324</v>
      </c>
      <c r="H606" s="136">
        <f>$G606*SUMIFS(FatorHorario[Fator],FatorHorario[Meses],TEXT($D606,"MMM"),FatorHorario[UF],'Curva Tipica'!$E$1,FatorHorario[Hora],$F606)</f>
        <v>2.1090052581676391</v>
      </c>
      <c r="I606" s="45">
        <v>0.92</v>
      </c>
    </row>
    <row r="607" spans="1:9" x14ac:dyDescent="0.25">
      <c r="A607" s="32">
        <v>5713</v>
      </c>
      <c r="B607" s="32">
        <v>2</v>
      </c>
      <c r="C607" s="134" t="s">
        <v>92</v>
      </c>
      <c r="D607" s="33">
        <v>45017</v>
      </c>
      <c r="E607" s="43" t="s">
        <v>68</v>
      </c>
      <c r="F607" s="44">
        <f>SUMIFS(HoraCondCarga[Hora],HoraCondCarga[Condição de Carga],PrevisaoGD[[#This Row],[Condição de Carga]],HoraCondCarga[Mês],MONTH(PrevisaoGD[[#This Row],[Mês/Ano]]))</f>
        <v>7</v>
      </c>
      <c r="G607" s="258">
        <f>SUMIFS('Previsão Potência Instalada'!$C$4:$C$87,'Previsão Potência Instalada'!$B$4:$B$87,PrevisaoGD[[#This Row],[Mês/Ano]])*SUMIFS(RelPotInst[PU_PI],RelPotInst[Barra],PrevisaoGD[[#This Row],[Nº Barra]])</f>
        <v>20.911204769214702</v>
      </c>
      <c r="H607" s="136">
        <f>$G607*SUMIFS(FatorHorario[Fator],FatorHorario[Meses],TEXT($D607,"MMM"),FatorHorario[UF],'Curva Tipica'!$E$1,FatorHorario[Hora],$F607)</f>
        <v>1.8707710895202543</v>
      </c>
      <c r="I607" s="45">
        <v>0.92</v>
      </c>
    </row>
    <row r="608" spans="1:9" x14ac:dyDescent="0.25">
      <c r="A608" s="32">
        <v>5713</v>
      </c>
      <c r="B608" s="32">
        <v>2</v>
      </c>
      <c r="C608" s="134" t="s">
        <v>92</v>
      </c>
      <c r="D608" s="33">
        <v>45047</v>
      </c>
      <c r="E608" s="43" t="s">
        <v>68</v>
      </c>
      <c r="F608" s="44">
        <f>SUMIFS(HoraCondCarga[Hora],HoraCondCarga[Condição de Carga],PrevisaoGD[[#This Row],[Condição de Carga]],HoraCondCarga[Mês],MONTH(PrevisaoGD[[#This Row],[Mês/Ano]]))</f>
        <v>7</v>
      </c>
      <c r="G608" s="258">
        <f>SUMIFS('Previsão Potência Instalada'!$C$4:$C$87,'Previsão Potência Instalada'!$B$4:$B$87,PrevisaoGD[[#This Row],[Mês/Ano]])*SUMIFS(RelPotInst[PU_PI],RelPotInst[Barra],PrevisaoGD[[#This Row],[Nº Barra]])</f>
        <v>21.128161383011392</v>
      </c>
      <c r="H608" s="136">
        <f>$G608*SUMIFS(FatorHorario[Fator],FatorHorario[Meses],TEXT($D608,"MMM"),FatorHorario[UF],'Curva Tipica'!$E$1,FatorHorario[Hora],$F608)</f>
        <v>1.5756669579946856</v>
      </c>
      <c r="I608" s="45">
        <v>0.92</v>
      </c>
    </row>
    <row r="609" spans="1:9" x14ac:dyDescent="0.25">
      <c r="A609" s="32">
        <v>5713</v>
      </c>
      <c r="B609" s="32">
        <v>2</v>
      </c>
      <c r="C609" s="134" t="s">
        <v>92</v>
      </c>
      <c r="D609" s="33">
        <v>45078</v>
      </c>
      <c r="E609" s="43" t="s">
        <v>68</v>
      </c>
      <c r="F609" s="44">
        <f>SUMIFS(HoraCondCarga[Hora],HoraCondCarga[Condição de Carga],PrevisaoGD[[#This Row],[Condição de Carga]],HoraCondCarga[Mês],MONTH(PrevisaoGD[[#This Row],[Mês/Ano]]))</f>
        <v>7</v>
      </c>
      <c r="G609" s="258">
        <f>SUMIFS('Previsão Potência Instalada'!$C$4:$C$87,'Previsão Potência Instalada'!$B$4:$B$87,PrevisaoGD[[#This Row],[Mês/Ano]])*SUMIFS(RelPotInst[PU_PI],RelPotInst[Barra],PrevisaoGD[[#This Row],[Nº Barra]])</f>
        <v>21.340584439619853</v>
      </c>
      <c r="H609" s="136">
        <f>$G609*SUMIFS(FatorHorario[Fator],FatorHorario[Meses],TEXT($D609,"MMM"),FatorHorario[UF],'Curva Tipica'!$E$1,FatorHorario[Hora],$F609)</f>
        <v>1.5737522976947289</v>
      </c>
      <c r="I609" s="45">
        <v>0.92</v>
      </c>
    </row>
    <row r="610" spans="1:9" x14ac:dyDescent="0.25">
      <c r="A610" s="32">
        <v>5713</v>
      </c>
      <c r="B610" s="32">
        <v>2</v>
      </c>
      <c r="C610" s="134" t="s">
        <v>92</v>
      </c>
      <c r="D610" s="33">
        <v>45108</v>
      </c>
      <c r="E610" s="43" t="s">
        <v>68</v>
      </c>
      <c r="F610" s="44">
        <f>SUMIFS(HoraCondCarga[Hora],HoraCondCarga[Condição de Carga],PrevisaoGD[[#This Row],[Condição de Carga]],HoraCondCarga[Mês],MONTH(PrevisaoGD[[#This Row],[Mês/Ano]]))</f>
        <v>7</v>
      </c>
      <c r="G610" s="258">
        <f>SUMIFS('Previsão Potência Instalada'!$C$4:$C$87,'Previsão Potência Instalada'!$B$4:$B$87,PrevisaoGD[[#This Row],[Mês/Ano]])*SUMIFS(RelPotInst[PU_PI],RelPotInst[Barra],PrevisaoGD[[#This Row],[Nº Barra]])</f>
        <v>21.542448910087131</v>
      </c>
      <c r="H610" s="136">
        <f>$G610*SUMIFS(FatorHorario[Fator],FatorHorario[Meses],TEXT($D610,"MMM"),FatorHorario[UF],'Curva Tipica'!$E$1,FatorHorario[Hora],$F610)</f>
        <v>1.750272007276936</v>
      </c>
      <c r="I610" s="45">
        <v>0.92</v>
      </c>
    </row>
    <row r="611" spans="1:9" x14ac:dyDescent="0.25">
      <c r="A611" s="32">
        <v>5713</v>
      </c>
      <c r="B611" s="32">
        <v>2</v>
      </c>
      <c r="C611" s="134" t="s">
        <v>92</v>
      </c>
      <c r="D611" s="33">
        <v>45139</v>
      </c>
      <c r="E611" s="43" t="s">
        <v>68</v>
      </c>
      <c r="F611" s="44">
        <f>SUMIFS(HoraCondCarga[Hora],HoraCondCarga[Condição de Carga],PrevisaoGD[[#This Row],[Condição de Carga]],HoraCondCarga[Mês],MONTH(PrevisaoGD[[#This Row],[Mês/Ano]]))</f>
        <v>7</v>
      </c>
      <c r="G611" s="258">
        <f>SUMIFS('Previsão Potência Instalada'!$C$4:$C$87,'Previsão Potência Instalada'!$B$4:$B$87,PrevisaoGD[[#This Row],[Mês/Ano]])*SUMIFS(RelPotInst[PU_PI],RelPotInst[Barra],PrevisaoGD[[#This Row],[Nº Barra]])</f>
        <v>21.739154918147932</v>
      </c>
      <c r="H611" s="136">
        <f>$G611*SUMIFS(FatorHorario[Fator],FatorHorario[Meses],TEXT($D611,"MMM"),FatorHorario[UF],'Curva Tipica'!$E$1,FatorHorario[Hora],$F611)</f>
        <v>1.9711247816670741</v>
      </c>
      <c r="I611" s="45">
        <v>0.92</v>
      </c>
    </row>
    <row r="612" spans="1:9" x14ac:dyDescent="0.25">
      <c r="A612" s="32">
        <v>5713</v>
      </c>
      <c r="B612" s="32">
        <v>2</v>
      </c>
      <c r="C612" s="134" t="s">
        <v>92</v>
      </c>
      <c r="D612" s="33">
        <v>45170</v>
      </c>
      <c r="E612" s="43" t="s">
        <v>68</v>
      </c>
      <c r="F612" s="44">
        <f>SUMIFS(HoraCondCarga[Hora],HoraCondCarga[Condição de Carga],PrevisaoGD[[#This Row],[Condição de Carga]],HoraCondCarga[Mês],MONTH(PrevisaoGD[[#This Row],[Mês/Ano]]))</f>
        <v>6</v>
      </c>
      <c r="G612" s="258">
        <f>SUMIFS('Previsão Potência Instalada'!$C$4:$C$87,'Previsão Potência Instalada'!$B$4:$B$87,PrevisaoGD[[#This Row],[Mês/Ano]])*SUMIFS(RelPotInst[PU_PI],RelPotInst[Barra],PrevisaoGD[[#This Row],[Nº Barra]])</f>
        <v>21.934963578161234</v>
      </c>
      <c r="H612" s="136">
        <f>$G612*SUMIFS(FatorHorario[Fator],FatorHorario[Meses],TEXT($D612,"MMM"),FatorHorario[UF],'Curva Tipica'!$E$1,FatorHorario[Hora],$F612)</f>
        <v>0.14164041430242275</v>
      </c>
      <c r="I612" s="45">
        <v>0.92</v>
      </c>
    </row>
    <row r="613" spans="1:9" x14ac:dyDescent="0.25">
      <c r="A613" s="32">
        <v>5713</v>
      </c>
      <c r="B613" s="32">
        <v>2</v>
      </c>
      <c r="C613" s="134" t="s">
        <v>92</v>
      </c>
      <c r="D613" s="33">
        <v>45200</v>
      </c>
      <c r="E613" s="43" t="s">
        <v>68</v>
      </c>
      <c r="F613" s="44">
        <f>SUMIFS(HoraCondCarga[Hora],HoraCondCarga[Condição de Carga],PrevisaoGD[[#This Row],[Condição de Carga]],HoraCondCarga[Mês],MONTH(PrevisaoGD[[#This Row],[Mês/Ano]]))</f>
        <v>6</v>
      </c>
      <c r="G613" s="258">
        <f>SUMIFS('Previsão Potência Instalada'!$C$4:$C$87,'Previsão Potência Instalada'!$B$4:$B$87,PrevisaoGD[[#This Row],[Mês/Ano]])*SUMIFS(RelPotInst[PU_PI],RelPotInst[Barra],PrevisaoGD[[#This Row],[Nº Barra]])</f>
        <v>22.121145831339504</v>
      </c>
      <c r="H613" s="136">
        <f>$G613*SUMIFS(FatorHorario[Fator],FatorHorario[Meses],TEXT($D613,"MMM"),FatorHorario[UF],'Curva Tipica'!$E$1,FatorHorario[Hora],$F613)</f>
        <v>0.2465187680675367</v>
      </c>
      <c r="I613" s="45">
        <v>0.92</v>
      </c>
    </row>
    <row r="614" spans="1:9" x14ac:dyDescent="0.25">
      <c r="A614" s="32">
        <v>5713</v>
      </c>
      <c r="B614" s="32">
        <v>2</v>
      </c>
      <c r="C614" s="134" t="s">
        <v>92</v>
      </c>
      <c r="D614" s="33">
        <v>45231</v>
      </c>
      <c r="E614" s="43" t="s">
        <v>68</v>
      </c>
      <c r="F614" s="44">
        <f>SUMIFS(HoraCondCarga[Hora],HoraCondCarga[Condição de Carga],PrevisaoGD[[#This Row],[Condição de Carga]],HoraCondCarga[Mês],MONTH(PrevisaoGD[[#This Row],[Mês/Ano]]))</f>
        <v>6</v>
      </c>
      <c r="G614" s="258">
        <f>SUMIFS('Previsão Potência Instalada'!$C$4:$C$87,'Previsão Potência Instalada'!$B$4:$B$87,PrevisaoGD[[#This Row],[Mês/Ano]])*SUMIFS(RelPotInst[PU_PI],RelPotInst[Barra],PrevisaoGD[[#This Row],[Nº Barra]])</f>
        <v>22.307362834345248</v>
      </c>
      <c r="H614" s="136">
        <f>$G614*SUMIFS(FatorHorario[Fator],FatorHorario[Meses],TEXT($D614,"MMM"),FatorHorario[UF],'Curva Tipica'!$E$1,FatorHorario[Hora],$F614)</f>
        <v>0.3732202882008121</v>
      </c>
      <c r="I614" s="45">
        <v>0.92</v>
      </c>
    </row>
    <row r="615" spans="1:9" x14ac:dyDescent="0.25">
      <c r="A615" s="32">
        <v>5713</v>
      </c>
      <c r="B615" s="32">
        <v>2</v>
      </c>
      <c r="C615" s="134" t="s">
        <v>92</v>
      </c>
      <c r="D615" s="33">
        <v>45261</v>
      </c>
      <c r="E615" s="43" t="s">
        <v>68</v>
      </c>
      <c r="F615" s="44">
        <f>SUMIFS(HoraCondCarga[Hora],HoraCondCarga[Condição de Carga],PrevisaoGD[[#This Row],[Condição de Carga]],HoraCondCarga[Mês],MONTH(PrevisaoGD[[#This Row],[Mês/Ano]]))</f>
        <v>6</v>
      </c>
      <c r="G615" s="258">
        <f>SUMIFS('Previsão Potência Instalada'!$C$4:$C$87,'Previsão Potência Instalada'!$B$4:$B$87,PrevisaoGD[[#This Row],[Mês/Ano]])*SUMIFS(RelPotInst[PU_PI],RelPotInst[Barra],PrevisaoGD[[#This Row],[Nº Barra]])</f>
        <v>22.502426271251238</v>
      </c>
      <c r="H615" s="136">
        <f>$G615*SUMIFS(FatorHorario[Fator],FatorHorario[Meses],TEXT($D615,"MMM"),FatorHorario[UF],'Curva Tipica'!$E$1,FatorHorario[Hora],$F615)</f>
        <v>0.2586807605333632</v>
      </c>
      <c r="I615" s="45">
        <v>0.92</v>
      </c>
    </row>
    <row r="616" spans="1:9" x14ac:dyDescent="0.25">
      <c r="A616" s="32">
        <v>5713</v>
      </c>
      <c r="B616" s="32">
        <v>2</v>
      </c>
      <c r="C616" s="134" t="s">
        <v>92</v>
      </c>
      <c r="D616" s="33">
        <v>45292</v>
      </c>
      <c r="E616" s="43" t="s">
        <v>68</v>
      </c>
      <c r="F616" s="44">
        <f>SUMIFS(HoraCondCarga[Hora],HoraCondCarga[Condição de Carga],PrevisaoGD[[#This Row],[Condição de Carga]],HoraCondCarga[Mês],MONTH(PrevisaoGD[[#This Row],[Mês/Ano]]))</f>
        <v>6</v>
      </c>
      <c r="G616" s="258">
        <f>SUMIFS('Previsão Potência Instalada'!$C$4:$C$87,'Previsão Potência Instalada'!$B$4:$B$87,PrevisaoGD[[#This Row],[Mês/Ano]])*SUMIFS(RelPotInst[PU_PI],RelPotInst[Barra],PrevisaoGD[[#This Row],[Nº Barra]])</f>
        <v>22.902523385125793</v>
      </c>
      <c r="H616" s="136">
        <f>$G616*SUMIFS(FatorHorario[Fator],FatorHorario[Meses],TEXT($D616,"MMM"),FatorHorario[UF],'Curva Tipica'!$E$1,FatorHorario[Hora],$F616)</f>
        <v>0.22496003247680674</v>
      </c>
      <c r="I616" s="45">
        <v>0.92</v>
      </c>
    </row>
    <row r="617" spans="1:9" x14ac:dyDescent="0.25">
      <c r="A617" s="32">
        <v>5713</v>
      </c>
      <c r="B617" s="32">
        <v>2</v>
      </c>
      <c r="C617" s="134" t="s">
        <v>92</v>
      </c>
      <c r="D617" s="33">
        <v>45323</v>
      </c>
      <c r="E617" s="43" t="s">
        <v>68</v>
      </c>
      <c r="F617" s="44">
        <f>SUMIFS(HoraCondCarga[Hora],HoraCondCarga[Condição de Carga],PrevisaoGD[[#This Row],[Condição de Carga]],HoraCondCarga[Mês],MONTH(PrevisaoGD[[#This Row],[Mês/Ano]]))</f>
        <v>7</v>
      </c>
      <c r="G617" s="258">
        <f>SUMIFS('Previsão Potência Instalada'!$C$4:$C$87,'Previsão Potência Instalada'!$B$4:$B$87,PrevisaoGD[[#This Row],[Mês/Ano]])*SUMIFS(RelPotInst[PU_PI],RelPotInst[Barra],PrevisaoGD[[#This Row],[Nº Barra]])</f>
        <v>23.293901722455271</v>
      </c>
      <c r="H617" s="136">
        <f>$G617*SUMIFS(FatorHorario[Fator],FatorHorario[Meses],TEXT($D617,"MMM"),FatorHorario[UF],'Curva Tipica'!$E$1,FatorHorario[Hora],$F617)</f>
        <v>2.200658480785497</v>
      </c>
      <c r="I617" s="45">
        <v>0.92</v>
      </c>
    </row>
    <row r="618" spans="1:9" x14ac:dyDescent="0.25">
      <c r="A618" s="32">
        <v>5713</v>
      </c>
      <c r="B618" s="32">
        <v>2</v>
      </c>
      <c r="C618" s="134" t="s">
        <v>92</v>
      </c>
      <c r="D618" s="33">
        <v>45352</v>
      </c>
      <c r="E618" s="43" t="s">
        <v>68</v>
      </c>
      <c r="F618" s="44">
        <f>SUMIFS(HoraCondCarga[Hora],HoraCondCarga[Condição de Carga],PrevisaoGD[[#This Row],[Condição de Carga]],HoraCondCarga[Mês],MONTH(PrevisaoGD[[#This Row],[Mês/Ano]]))</f>
        <v>7</v>
      </c>
      <c r="G618" s="258">
        <f>SUMIFS('Previsão Potência Instalada'!$C$4:$C$87,'Previsão Potência Instalada'!$B$4:$B$87,PrevisaoGD[[#This Row],[Mês/Ano]])*SUMIFS(RelPotInst[PU_PI],RelPotInst[Barra],PrevisaoGD[[#This Row],[Nº Barra]])</f>
        <v>23.688799429978982</v>
      </c>
      <c r="H618" s="136">
        <f>$G618*SUMIFS(FatorHorario[Fator],FatorHorario[Meses],TEXT($D618,"MMM"),FatorHorario[UF],'Curva Tipica'!$E$1,FatorHorario[Hora],$F618)</f>
        <v>2.4122603433690264</v>
      </c>
      <c r="I618" s="45">
        <v>0.92</v>
      </c>
    </row>
    <row r="619" spans="1:9" x14ac:dyDescent="0.25">
      <c r="A619" s="32">
        <v>5713</v>
      </c>
      <c r="B619" s="32">
        <v>2</v>
      </c>
      <c r="C619" s="134" t="s">
        <v>92</v>
      </c>
      <c r="D619" s="33">
        <v>45383</v>
      </c>
      <c r="E619" s="43" t="s">
        <v>68</v>
      </c>
      <c r="F619" s="44">
        <f>SUMIFS(HoraCondCarga[Hora],HoraCondCarga[Condição de Carga],PrevisaoGD[[#This Row],[Condição de Carga]],HoraCondCarga[Mês],MONTH(PrevisaoGD[[#This Row],[Mês/Ano]]))</f>
        <v>7</v>
      </c>
      <c r="G619" s="258">
        <f>SUMIFS('Previsão Potência Instalada'!$C$4:$C$87,'Previsão Potência Instalada'!$B$4:$B$87,PrevisaoGD[[#This Row],[Mês/Ano]])*SUMIFS(RelPotInst[PU_PI],RelPotInst[Barra],PrevisaoGD[[#This Row],[Nº Barra]])</f>
        <v>24.086732628302475</v>
      </c>
      <c r="H619" s="136">
        <f>$G619*SUMIFS(FatorHorario[Fator],FatorHorario[Meses],TEXT($D619,"MMM"),FatorHorario[UF],'Curva Tipica'!$E$1,FatorHorario[Hora],$F619)</f>
        <v>2.1548621200616118</v>
      </c>
      <c r="I619" s="45">
        <v>0.92</v>
      </c>
    </row>
    <row r="620" spans="1:9" x14ac:dyDescent="0.25">
      <c r="A620" s="32">
        <v>5713</v>
      </c>
      <c r="B620" s="32">
        <v>2</v>
      </c>
      <c r="C620" s="134" t="s">
        <v>92</v>
      </c>
      <c r="D620" s="33">
        <v>45413</v>
      </c>
      <c r="E620" s="43" t="s">
        <v>68</v>
      </c>
      <c r="F620" s="44">
        <f>SUMIFS(HoraCondCarga[Hora],HoraCondCarga[Condição de Carga],PrevisaoGD[[#This Row],[Condição de Carga]],HoraCondCarga[Mês],MONTH(PrevisaoGD[[#This Row],[Mês/Ano]]))</f>
        <v>7</v>
      </c>
      <c r="G620" s="258">
        <f>SUMIFS('Previsão Potência Instalada'!$C$4:$C$87,'Previsão Potência Instalada'!$B$4:$B$87,PrevisaoGD[[#This Row],[Mês/Ano]])*SUMIFS(RelPotInst[PU_PI],RelPotInst[Barra],PrevisaoGD[[#This Row],[Nº Barra]])</f>
        <v>24.517497235412993</v>
      </c>
      <c r="H620" s="136">
        <f>$G620*SUMIFS(FatorHorario[Fator],FatorHorario[Meses],TEXT($D620,"MMM"),FatorHorario[UF],'Curva Tipica'!$E$1,FatorHorario[Hora],$F620)</f>
        <v>1.8284321851890446</v>
      </c>
      <c r="I620" s="45">
        <v>0.92</v>
      </c>
    </row>
    <row r="621" spans="1:9" x14ac:dyDescent="0.25">
      <c r="A621" s="32">
        <v>5713</v>
      </c>
      <c r="B621" s="32">
        <v>2</v>
      </c>
      <c r="C621" s="134" t="s">
        <v>92</v>
      </c>
      <c r="D621" s="33">
        <v>45444</v>
      </c>
      <c r="E621" s="43" t="s">
        <v>68</v>
      </c>
      <c r="F621" s="44">
        <f>SUMIFS(HoraCondCarga[Hora],HoraCondCarga[Condição de Carga],PrevisaoGD[[#This Row],[Condição de Carga]],HoraCondCarga[Mês],MONTH(PrevisaoGD[[#This Row],[Mês/Ano]]))</f>
        <v>7</v>
      </c>
      <c r="G621" s="258">
        <f>SUMIFS('Previsão Potência Instalada'!$C$4:$C$87,'Previsão Potência Instalada'!$B$4:$B$87,PrevisaoGD[[#This Row],[Mês/Ano]])*SUMIFS(RelPotInst[PU_PI],RelPotInst[Barra],PrevisaoGD[[#This Row],[Nº Barra]])</f>
        <v>24.939260522181975</v>
      </c>
      <c r="H621" s="136">
        <f>$G621*SUMIFS(FatorHorario[Fator],FatorHorario[Meses],TEXT($D621,"MMM"),FatorHorario[UF],'Curva Tipica'!$E$1,FatorHorario[Hora],$F621)</f>
        <v>1.8391351305602044</v>
      </c>
      <c r="I621" s="45">
        <v>0.92</v>
      </c>
    </row>
    <row r="622" spans="1:9" x14ac:dyDescent="0.25">
      <c r="A622" s="32">
        <v>5713</v>
      </c>
      <c r="B622" s="32">
        <v>2</v>
      </c>
      <c r="C622" s="134" t="s">
        <v>92</v>
      </c>
      <c r="D622" s="33">
        <v>45474</v>
      </c>
      <c r="E622" s="43" t="s">
        <v>68</v>
      </c>
      <c r="F622" s="44">
        <f>SUMIFS(HoraCondCarga[Hora],HoraCondCarga[Condição de Carga],PrevisaoGD[[#This Row],[Condição de Carga]],HoraCondCarga[Mês],MONTH(PrevisaoGD[[#This Row],[Mês/Ano]]))</f>
        <v>7</v>
      </c>
      <c r="G622" s="258">
        <f>SUMIFS('Previsão Potência Instalada'!$C$4:$C$87,'Previsão Potência Instalada'!$B$4:$B$87,PrevisaoGD[[#This Row],[Mês/Ano]])*SUMIFS(RelPotInst[PU_PI],RelPotInst[Barra],PrevisaoGD[[#This Row],[Nº Barra]])</f>
        <v>25.340059869981054</v>
      </c>
      <c r="H622" s="136">
        <f>$G622*SUMIFS(FatorHorario[Fator],FatorHorario[Meses],TEXT($D622,"MMM"),FatorHorario[UF],'Curva Tipica'!$E$1,FatorHorario[Hora],$F622)</f>
        <v>2.0588187368234583</v>
      </c>
      <c r="I622" s="45">
        <v>0.92</v>
      </c>
    </row>
    <row r="623" spans="1:9" x14ac:dyDescent="0.25">
      <c r="A623" s="32">
        <v>5713</v>
      </c>
      <c r="B623" s="32">
        <v>2</v>
      </c>
      <c r="C623" s="134" t="s">
        <v>92</v>
      </c>
      <c r="D623" s="33">
        <v>45505</v>
      </c>
      <c r="E623" s="43" t="s">
        <v>68</v>
      </c>
      <c r="F623" s="44">
        <f>SUMIFS(HoraCondCarga[Hora],HoraCondCarga[Condição de Carga],PrevisaoGD[[#This Row],[Condição de Carga]],HoraCondCarga[Mês],MONTH(PrevisaoGD[[#This Row],[Mês/Ano]]))</f>
        <v>7</v>
      </c>
      <c r="G623" s="258">
        <f>SUMIFS('Previsão Potência Instalada'!$C$4:$C$87,'Previsão Potência Instalada'!$B$4:$B$87,PrevisaoGD[[#This Row],[Mês/Ano]])*SUMIFS(RelPotInst[PU_PI],RelPotInst[Barra],PrevisaoGD[[#This Row],[Nº Barra]])</f>
        <v>25.730617156047451</v>
      </c>
      <c r="H623" s="136">
        <f>$G623*SUMIFS(FatorHorario[Fator],FatorHorario[Meses],TEXT($D623,"MMM"),FatorHorario[UF],'Curva Tipica'!$E$1,FatorHorario[Hora],$F623)</f>
        <v>2.3330372001504669</v>
      </c>
      <c r="I623" s="45">
        <v>0.92</v>
      </c>
    </row>
    <row r="624" spans="1:9" x14ac:dyDescent="0.25">
      <c r="A624" s="32">
        <v>5713</v>
      </c>
      <c r="B624" s="32">
        <v>2</v>
      </c>
      <c r="C624" s="134" t="s">
        <v>92</v>
      </c>
      <c r="D624" s="33">
        <v>45536</v>
      </c>
      <c r="E624" s="43" t="s">
        <v>68</v>
      </c>
      <c r="F624" s="44">
        <f>SUMIFS(HoraCondCarga[Hora],HoraCondCarga[Condição de Carga],PrevisaoGD[[#This Row],[Condição de Carga]],HoraCondCarga[Mês],MONTH(PrevisaoGD[[#This Row],[Mês/Ano]]))</f>
        <v>6</v>
      </c>
      <c r="G624" s="258">
        <f>SUMIFS('Previsão Potência Instalada'!$C$4:$C$87,'Previsão Potência Instalada'!$B$4:$B$87,PrevisaoGD[[#This Row],[Mês/Ano]])*SUMIFS(RelPotInst[PU_PI],RelPotInst[Barra],PrevisaoGD[[#This Row],[Nº Barra]])</f>
        <v>26.119392768938006</v>
      </c>
      <c r="H624" s="136">
        <f>$G624*SUMIFS(FatorHorario[Fator],FatorHorario[Meses],TEXT($D624,"MMM"),FatorHorario[UF],'Curva Tipica'!$E$1,FatorHorario[Hora],$F624)</f>
        <v>0.1686604858010077</v>
      </c>
      <c r="I624" s="45">
        <v>0.92</v>
      </c>
    </row>
    <row r="625" spans="1:9" x14ac:dyDescent="0.25">
      <c r="A625" s="32">
        <v>5713</v>
      </c>
      <c r="B625" s="32">
        <v>2</v>
      </c>
      <c r="C625" s="134" t="s">
        <v>92</v>
      </c>
      <c r="D625" s="33">
        <v>45566</v>
      </c>
      <c r="E625" s="43" t="s">
        <v>68</v>
      </c>
      <c r="F625" s="44">
        <f>SUMIFS(HoraCondCarga[Hora],HoraCondCarga[Condição de Carga],PrevisaoGD[[#This Row],[Condição de Carga]],HoraCondCarga[Mês],MONTH(PrevisaoGD[[#This Row],[Mês/Ano]]))</f>
        <v>6</v>
      </c>
      <c r="G625" s="258">
        <f>SUMIFS('Previsão Potência Instalada'!$C$4:$C$87,'Previsão Potência Instalada'!$B$4:$B$87,PrevisaoGD[[#This Row],[Mês/Ano]])*SUMIFS(RelPotInst[PU_PI],RelPotInst[Barra],PrevisaoGD[[#This Row],[Nº Barra]])</f>
        <v>26.489055273057129</v>
      </c>
      <c r="H625" s="136">
        <f>$G625*SUMIFS(FatorHorario[Fator],FatorHorario[Meses],TEXT($D625,"MMM"),FatorHorario[UF],'Curva Tipica'!$E$1,FatorHorario[Hora],$F625)</f>
        <v>0.29519489284030076</v>
      </c>
      <c r="I625" s="45">
        <v>0.92</v>
      </c>
    </row>
    <row r="626" spans="1:9" x14ac:dyDescent="0.25">
      <c r="A626" s="32">
        <v>5713</v>
      </c>
      <c r="B626" s="32">
        <v>2</v>
      </c>
      <c r="C626" s="134" t="s">
        <v>92</v>
      </c>
      <c r="D626" s="33">
        <v>45597</v>
      </c>
      <c r="E626" s="43" t="s">
        <v>68</v>
      </c>
      <c r="F626" s="44">
        <f>SUMIFS(HoraCondCarga[Hora],HoraCondCarga[Condição de Carga],PrevisaoGD[[#This Row],[Condição de Carga]],HoraCondCarga[Mês],MONTH(PrevisaoGD[[#This Row],[Mês/Ano]]))</f>
        <v>6</v>
      </c>
      <c r="G626" s="258">
        <f>SUMIFS('Previsão Potência Instalada'!$C$4:$C$87,'Previsão Potência Instalada'!$B$4:$B$87,PrevisaoGD[[#This Row],[Mês/Ano]])*SUMIFS(RelPotInst[PU_PI],RelPotInst[Barra],PrevisaoGD[[#This Row],[Nº Barra]])</f>
        <v>26.8587867725183</v>
      </c>
      <c r="H626" s="136">
        <f>$G626*SUMIFS(FatorHorario[Fator],FatorHorario[Meses],TEXT($D626,"MMM"),FatorHorario[UF],'Curva Tipica'!$E$1,FatorHorario[Hora],$F626)</f>
        <v>0.44936930530083724</v>
      </c>
      <c r="I626" s="45">
        <v>0.92</v>
      </c>
    </row>
    <row r="627" spans="1:9" x14ac:dyDescent="0.25">
      <c r="A627" s="32">
        <v>5713</v>
      </c>
      <c r="B627" s="32">
        <v>2</v>
      </c>
      <c r="C627" s="134" t="s">
        <v>92</v>
      </c>
      <c r="D627" s="33">
        <v>45627</v>
      </c>
      <c r="E627" s="43" t="s">
        <v>68</v>
      </c>
      <c r="F627" s="44">
        <f>SUMIFS(HoraCondCarga[Hora],HoraCondCarga[Condição de Carga],PrevisaoGD[[#This Row],[Condição de Carga]],HoraCondCarga[Mês],MONTH(PrevisaoGD[[#This Row],[Mês/Ano]]))</f>
        <v>6</v>
      </c>
      <c r="G627" s="258">
        <f>SUMIFS('Previsão Potência Instalada'!$C$4:$C$87,'Previsão Potência Instalada'!$B$4:$B$87,PrevisaoGD[[#This Row],[Mês/Ano]])*SUMIFS(RelPotInst[PU_PI],RelPotInst[Barra],PrevisaoGD[[#This Row],[Nº Barra]])</f>
        <v>27.246082754373813</v>
      </c>
      <c r="H627" s="136">
        <f>$G627*SUMIFS(FatorHorario[Fator],FatorHorario[Meses],TEXT($D627,"MMM"),FatorHorario[UF],'Curva Tipica'!$E$1,FatorHorario[Hora],$F627)</f>
        <v>0.31321233201687393</v>
      </c>
      <c r="I627" s="45">
        <v>0.92</v>
      </c>
    </row>
    <row r="628" spans="1:9" x14ac:dyDescent="0.25">
      <c r="A628" s="32">
        <v>5713</v>
      </c>
      <c r="B628" s="32">
        <v>2</v>
      </c>
      <c r="C628" s="134" t="s">
        <v>92</v>
      </c>
      <c r="D628" s="33">
        <v>45658</v>
      </c>
      <c r="E628" s="43" t="s">
        <v>68</v>
      </c>
      <c r="F628" s="44">
        <f>SUMIFS(HoraCondCarga[Hora],HoraCondCarga[Condição de Carga],PrevisaoGD[[#This Row],[Condição de Carga]],HoraCondCarga[Mês],MONTH(PrevisaoGD[[#This Row],[Mês/Ano]]))</f>
        <v>6</v>
      </c>
      <c r="G628" s="258">
        <f>SUMIFS('Previsão Potência Instalada'!$C$4:$C$87,'Previsão Potência Instalada'!$B$4:$B$87,PrevisaoGD[[#This Row],[Mês/Ano]])*SUMIFS(RelPotInst[PU_PI],RelPotInst[Barra],PrevisaoGD[[#This Row],[Nº Barra]])</f>
        <v>27.704265981635984</v>
      </c>
      <c r="H628" s="136">
        <f>$G628*SUMIFS(FatorHorario[Fator],FatorHorario[Meses],TEXT($D628,"MMM"),FatorHorario[UF],'Curva Tipica'!$E$1,FatorHorario[Hora],$F628)</f>
        <v>0.27212514840275503</v>
      </c>
      <c r="I628" s="45">
        <v>0.92</v>
      </c>
    </row>
    <row r="629" spans="1:9" x14ac:dyDescent="0.25">
      <c r="A629" s="32">
        <v>5713</v>
      </c>
      <c r="B629" s="32">
        <v>2</v>
      </c>
      <c r="C629" s="134" t="s">
        <v>92</v>
      </c>
      <c r="D629" s="33">
        <v>45689</v>
      </c>
      <c r="E629" s="43" t="s">
        <v>68</v>
      </c>
      <c r="F629" s="44">
        <f>SUMIFS(HoraCondCarga[Hora],HoraCondCarga[Condição de Carga],PrevisaoGD[[#This Row],[Condição de Carga]],HoraCondCarga[Mês],MONTH(PrevisaoGD[[#This Row],[Mês/Ano]]))</f>
        <v>7</v>
      </c>
      <c r="G629" s="258">
        <f>SUMIFS('Previsão Potência Instalada'!$C$4:$C$87,'Previsão Potência Instalada'!$B$4:$B$87,PrevisaoGD[[#This Row],[Mês/Ano]])*SUMIFS(RelPotInst[PU_PI],RelPotInst[Barra],PrevisaoGD[[#This Row],[Nº Barra]])</f>
        <v>28.152464640060558</v>
      </c>
      <c r="H629" s="136">
        <f>$G629*SUMIFS(FatorHorario[Fator],FatorHorario[Meses],TEXT($D629,"MMM"),FatorHorario[UF],'Curva Tipica'!$E$1,FatorHorario[Hora],$F629)</f>
        <v>2.6596643535007107</v>
      </c>
      <c r="I629" s="45">
        <v>0.92</v>
      </c>
    </row>
    <row r="630" spans="1:9" x14ac:dyDescent="0.25">
      <c r="A630" s="32">
        <v>5713</v>
      </c>
      <c r="B630" s="32">
        <v>2</v>
      </c>
      <c r="C630" s="134" t="s">
        <v>92</v>
      </c>
      <c r="D630" s="33">
        <v>45717</v>
      </c>
      <c r="E630" s="43" t="s">
        <v>68</v>
      </c>
      <c r="F630" s="44">
        <f>SUMIFS(HoraCondCarga[Hora],HoraCondCarga[Condição de Carga],PrevisaoGD[[#This Row],[Condição de Carga]],HoraCondCarga[Mês],MONTH(PrevisaoGD[[#This Row],[Mês/Ano]]))</f>
        <v>7</v>
      </c>
      <c r="G630" s="258">
        <f>SUMIFS('Previsão Potência Instalada'!$C$4:$C$87,'Previsão Potência Instalada'!$B$4:$B$87,PrevisaoGD[[#This Row],[Mês/Ano]])*SUMIFS(RelPotInst[PU_PI],RelPotInst[Barra],PrevisaoGD[[#This Row],[Nº Barra]])</f>
        <v>28.604693610970802</v>
      </c>
      <c r="H630" s="136">
        <f>$G630*SUMIFS(FatorHorario[Fator],FatorHorario[Meses],TEXT($D630,"MMM"),FatorHorario[UF],'Curva Tipica'!$E$1,FatorHorario[Hora],$F630)</f>
        <v>2.9128520521239198</v>
      </c>
      <c r="I630" s="45">
        <v>0.92</v>
      </c>
    </row>
    <row r="631" spans="1:9" x14ac:dyDescent="0.25">
      <c r="A631" s="32">
        <v>5713</v>
      </c>
      <c r="B631" s="32">
        <v>2</v>
      </c>
      <c r="C631" s="134" t="s">
        <v>92</v>
      </c>
      <c r="D631" s="33">
        <v>45748</v>
      </c>
      <c r="E631" s="43" t="s">
        <v>68</v>
      </c>
      <c r="F631" s="44">
        <f>SUMIFS(HoraCondCarga[Hora],HoraCondCarga[Condição de Carga],PrevisaoGD[[#This Row],[Condição de Carga]],HoraCondCarga[Mês],MONTH(PrevisaoGD[[#This Row],[Mês/Ano]]))</f>
        <v>7</v>
      </c>
      <c r="G631" s="258">
        <f>SUMIFS('Previsão Potência Instalada'!$C$4:$C$87,'Previsão Potência Instalada'!$B$4:$B$87,PrevisaoGD[[#This Row],[Mês/Ano]])*SUMIFS(RelPotInst[PU_PI],RelPotInst[Barra],PrevisaoGD[[#This Row],[Nº Barra]])</f>
        <v>29.060398765344345</v>
      </c>
      <c r="H631" s="136">
        <f>$G631*SUMIFS(FatorHorario[Fator],FatorHorario[Meses],TEXT($D631,"MMM"),FatorHorario[UF],'Curva Tipica'!$E$1,FatorHorario[Hora],$F631)</f>
        <v>2.5998193054936989</v>
      </c>
      <c r="I631" s="45">
        <v>0.92</v>
      </c>
    </row>
    <row r="632" spans="1:9" x14ac:dyDescent="0.25">
      <c r="A632" s="32">
        <v>5713</v>
      </c>
      <c r="B632" s="32">
        <v>2</v>
      </c>
      <c r="C632" s="134" t="s">
        <v>92</v>
      </c>
      <c r="D632" s="33">
        <v>45778</v>
      </c>
      <c r="E632" s="43" t="s">
        <v>68</v>
      </c>
      <c r="F632" s="44">
        <f>SUMIFS(HoraCondCarga[Hora],HoraCondCarga[Condição de Carga],PrevisaoGD[[#This Row],[Condição de Carga]],HoraCondCarga[Mês],MONTH(PrevisaoGD[[#This Row],[Mês/Ano]]))</f>
        <v>7</v>
      </c>
      <c r="G632" s="258">
        <f>SUMIFS('Previsão Potência Instalada'!$C$4:$C$87,'Previsão Potência Instalada'!$B$4:$B$87,PrevisaoGD[[#This Row],[Mês/Ano]])*SUMIFS(RelPotInst[PU_PI],RelPotInst[Barra],PrevisaoGD[[#This Row],[Nº Barra]])</f>
        <v>29.553701793613872</v>
      </c>
      <c r="H632" s="136">
        <f>$G632*SUMIFS(FatorHorario[Fator],FatorHorario[Meses],TEXT($D632,"MMM"),FatorHorario[UF],'Curva Tipica'!$E$1,FatorHorario[Hora],$F632)</f>
        <v>2.2040153214689475</v>
      </c>
      <c r="I632" s="45">
        <v>0.92</v>
      </c>
    </row>
    <row r="633" spans="1:9" x14ac:dyDescent="0.25">
      <c r="A633" s="32">
        <v>5713</v>
      </c>
      <c r="B633" s="32">
        <v>2</v>
      </c>
      <c r="C633" s="134" t="s">
        <v>92</v>
      </c>
      <c r="D633" s="33">
        <v>45809</v>
      </c>
      <c r="E633" s="43" t="s">
        <v>68</v>
      </c>
      <c r="F633" s="44">
        <f>SUMIFS(HoraCondCarga[Hora],HoraCondCarga[Condição de Carga],PrevisaoGD[[#This Row],[Condição de Carga]],HoraCondCarga[Mês],MONTH(PrevisaoGD[[#This Row],[Mês/Ano]]))</f>
        <v>7</v>
      </c>
      <c r="G633" s="258">
        <f>SUMIFS('Previsão Potência Instalada'!$C$4:$C$87,'Previsão Potência Instalada'!$B$4:$B$87,PrevisaoGD[[#This Row],[Mês/Ano]])*SUMIFS(RelPotInst[PU_PI],RelPotInst[Barra],PrevisaoGD[[#This Row],[Nº Barra]])</f>
        <v>30.036696689530825</v>
      </c>
      <c r="H633" s="136">
        <f>$G633*SUMIFS(FatorHorario[Fator],FatorHorario[Meses],TEXT($D633,"MMM"),FatorHorario[UF],'Curva Tipica'!$E$1,FatorHorario[Hora],$F633)</f>
        <v>2.2150433866538863</v>
      </c>
      <c r="I633" s="45">
        <v>0.92</v>
      </c>
    </row>
    <row r="634" spans="1:9" x14ac:dyDescent="0.25">
      <c r="A634" s="32">
        <v>5713</v>
      </c>
      <c r="B634" s="32">
        <v>2</v>
      </c>
      <c r="C634" s="134" t="s">
        <v>92</v>
      </c>
      <c r="D634" s="33">
        <v>45839</v>
      </c>
      <c r="E634" s="43" t="s">
        <v>68</v>
      </c>
      <c r="F634" s="44">
        <f>SUMIFS(HoraCondCarga[Hora],HoraCondCarga[Condição de Carga],PrevisaoGD[[#This Row],[Condição de Carga]],HoraCondCarga[Mês],MONTH(PrevisaoGD[[#This Row],[Mês/Ano]]))</f>
        <v>7</v>
      </c>
      <c r="G634" s="258">
        <f>SUMIFS('Previsão Potência Instalada'!$C$4:$C$87,'Previsão Potência Instalada'!$B$4:$B$87,PrevisaoGD[[#This Row],[Mês/Ano]])*SUMIFS(RelPotInst[PU_PI],RelPotInst[Barra],PrevisaoGD[[#This Row],[Nº Barra]])</f>
        <v>30.495684101063947</v>
      </c>
      <c r="H634" s="136">
        <f>$G634*SUMIFS(FatorHorario[Fator],FatorHorario[Meses],TEXT($D634,"MMM"),FatorHorario[UF],'Curva Tipica'!$E$1,FatorHorario[Hora],$F634)</f>
        <v>2.4777007687301347</v>
      </c>
      <c r="I634" s="45">
        <v>0.92</v>
      </c>
    </row>
    <row r="635" spans="1:9" x14ac:dyDescent="0.25">
      <c r="A635" s="32">
        <v>5713</v>
      </c>
      <c r="B635" s="32">
        <v>2</v>
      </c>
      <c r="C635" s="134" t="s">
        <v>92</v>
      </c>
      <c r="D635" s="33">
        <v>45870</v>
      </c>
      <c r="E635" s="43" t="s">
        <v>68</v>
      </c>
      <c r="F635" s="44">
        <f>SUMIFS(HoraCondCarga[Hora],HoraCondCarga[Condição de Carga],PrevisaoGD[[#This Row],[Condição de Carga]],HoraCondCarga[Mês],MONTH(PrevisaoGD[[#This Row],[Mês/Ano]]))</f>
        <v>7</v>
      </c>
      <c r="G635" s="258">
        <f>SUMIFS('Previsão Potência Instalada'!$C$4:$C$87,'Previsão Potência Instalada'!$B$4:$B$87,PrevisaoGD[[#This Row],[Mês/Ano]])*SUMIFS(RelPotInst[PU_PI],RelPotInst[Barra],PrevisaoGD[[#This Row],[Nº Barra]])</f>
        <v>30.942942507973527</v>
      </c>
      <c r="H635" s="136">
        <f>$G635*SUMIFS(FatorHorario[Fator],FatorHorario[Meses],TEXT($D635,"MMM"),FatorHorario[UF],'Curva Tipica'!$E$1,FatorHorario[Hora],$F635)</f>
        <v>2.8056472767600291</v>
      </c>
      <c r="I635" s="45">
        <v>0.92</v>
      </c>
    </row>
    <row r="636" spans="1:9" x14ac:dyDescent="0.25">
      <c r="A636" s="32">
        <v>5713</v>
      </c>
      <c r="B636" s="32">
        <v>2</v>
      </c>
      <c r="C636" s="134" t="s">
        <v>92</v>
      </c>
      <c r="D636" s="33">
        <v>45901</v>
      </c>
      <c r="E636" s="43" t="s">
        <v>68</v>
      </c>
      <c r="F636" s="44">
        <f>SUMIFS(HoraCondCarga[Hora],HoraCondCarga[Condição de Carga],PrevisaoGD[[#This Row],[Condição de Carga]],HoraCondCarga[Mês],MONTH(PrevisaoGD[[#This Row],[Mês/Ano]]))</f>
        <v>6</v>
      </c>
      <c r="G636" s="258">
        <f>SUMIFS('Previsão Potência Instalada'!$C$4:$C$87,'Previsão Potência Instalada'!$B$4:$B$87,PrevisaoGD[[#This Row],[Mês/Ano]])*SUMIFS(RelPotInst[PU_PI],RelPotInst[Barra],PrevisaoGD[[#This Row],[Nº Barra]])</f>
        <v>31.388160578331497</v>
      </c>
      <c r="H636" s="136">
        <f>$G636*SUMIFS(FatorHorario[Fator],FatorHorario[Meses],TEXT($D636,"MMM"),FatorHorario[UF],'Curva Tipica'!$E$1,FatorHorario[Hora],$F636)</f>
        <v>0.20268244588890866</v>
      </c>
      <c r="I636" s="45">
        <v>0.92</v>
      </c>
    </row>
    <row r="637" spans="1:9" x14ac:dyDescent="0.25">
      <c r="A637" s="32">
        <v>5713</v>
      </c>
      <c r="B637" s="32">
        <v>2</v>
      </c>
      <c r="C637" s="134" t="s">
        <v>92</v>
      </c>
      <c r="D637" s="33">
        <v>45931</v>
      </c>
      <c r="E637" s="43" t="s">
        <v>68</v>
      </c>
      <c r="F637" s="44">
        <f>SUMIFS(HoraCondCarga[Hora],HoraCondCarga[Condição de Carga],PrevisaoGD[[#This Row],[Condição de Carga]],HoraCondCarga[Mês],MONTH(PrevisaoGD[[#This Row],[Mês/Ano]]))</f>
        <v>6</v>
      </c>
      <c r="G637" s="258">
        <f>SUMIFS('Previsão Potência Instalada'!$C$4:$C$87,'Previsão Potência Instalada'!$B$4:$B$87,PrevisaoGD[[#This Row],[Mês/Ano]])*SUMIFS(RelPotInst[PU_PI],RelPotInst[Barra],PrevisaoGD[[#This Row],[Nº Barra]])</f>
        <v>31.811490698098918</v>
      </c>
      <c r="H637" s="136">
        <f>$G637*SUMIFS(FatorHorario[Fator],FatorHorario[Meses],TEXT($D637,"MMM"),FatorHorario[UF],'Curva Tipica'!$E$1,FatorHorario[Hora],$F637)</f>
        <v>0.35450828619271313</v>
      </c>
      <c r="I637" s="45">
        <v>0.92</v>
      </c>
    </row>
    <row r="638" spans="1:9" x14ac:dyDescent="0.25">
      <c r="A638" s="32">
        <v>5713</v>
      </c>
      <c r="B638" s="32">
        <v>2</v>
      </c>
      <c r="C638" s="134" t="s">
        <v>92</v>
      </c>
      <c r="D638" s="33">
        <v>45962</v>
      </c>
      <c r="E638" s="43" t="s">
        <v>68</v>
      </c>
      <c r="F638" s="44">
        <f>SUMIFS(HoraCondCarga[Hora],HoraCondCarga[Condição de Carga],PrevisaoGD[[#This Row],[Condição de Carga]],HoraCondCarga[Mês],MONTH(PrevisaoGD[[#This Row],[Mês/Ano]]))</f>
        <v>6</v>
      </c>
      <c r="G638" s="258">
        <f>SUMIFS('Previsão Potência Instalada'!$C$4:$C$87,'Previsão Potência Instalada'!$B$4:$B$87,PrevisaoGD[[#This Row],[Mês/Ano]])*SUMIFS(RelPotInst[PU_PI],RelPotInst[Barra],PrevisaoGD[[#This Row],[Nº Barra]])</f>
        <v>32.234899829954628</v>
      </c>
      <c r="H638" s="136">
        <f>$G638*SUMIFS(FatorHorario[Fator],FatorHorario[Meses],TEXT($D638,"MMM"),FatorHorario[UF],'Curva Tipica'!$E$1,FatorHorario[Hora],$F638)</f>
        <v>0.53931604080680628</v>
      </c>
      <c r="I638" s="45">
        <v>0.92</v>
      </c>
    </row>
    <row r="639" spans="1:9" x14ac:dyDescent="0.25">
      <c r="A639" s="32">
        <v>5713</v>
      </c>
      <c r="B639" s="32">
        <v>2</v>
      </c>
      <c r="C639" s="134" t="s">
        <v>92</v>
      </c>
      <c r="D639" s="33">
        <v>45992</v>
      </c>
      <c r="E639" s="43" t="s">
        <v>68</v>
      </c>
      <c r="F639" s="44">
        <f>SUMIFS(HoraCondCarga[Hora],HoraCondCarga[Condição de Carga],PrevisaoGD[[#This Row],[Condição de Carga]],HoraCondCarga[Mês],MONTH(PrevisaoGD[[#This Row],[Mês/Ano]]))</f>
        <v>6</v>
      </c>
      <c r="G639" s="258">
        <f>SUMIFS('Previsão Potência Instalada'!$C$4:$C$87,'Previsão Potência Instalada'!$B$4:$B$87,PrevisaoGD[[#This Row],[Mês/Ano]])*SUMIFS(RelPotInst[PU_PI],RelPotInst[Barra],PrevisaoGD[[#This Row],[Nº Barra]])</f>
        <v>32.678423456390654</v>
      </c>
      <c r="H639" s="136">
        <f>$G639*SUMIFS(FatorHorario[Fator],FatorHorario[Meses],TEXT($D639,"MMM"),FatorHorario[UF],'Curva Tipica'!$E$1,FatorHorario[Hora],$F639)</f>
        <v>0.37566079901038107</v>
      </c>
      <c r="I639" s="45">
        <v>0.92</v>
      </c>
    </row>
    <row r="640" spans="1:9" x14ac:dyDescent="0.25">
      <c r="A640" s="32">
        <v>5713</v>
      </c>
      <c r="B640" s="32">
        <v>2</v>
      </c>
      <c r="C640" s="134" t="s">
        <v>92</v>
      </c>
      <c r="D640" s="33">
        <v>46023</v>
      </c>
      <c r="E640" s="43" t="s">
        <v>68</v>
      </c>
      <c r="F640" s="44">
        <f>SUMIFS(HoraCondCarga[Hora],HoraCondCarga[Condição de Carga],PrevisaoGD[[#This Row],[Condição de Carga]],HoraCondCarga[Mês],MONTH(PrevisaoGD[[#This Row],[Mês/Ano]]))</f>
        <v>6</v>
      </c>
      <c r="G640" s="258">
        <f>SUMIFS('Previsão Potência Instalada'!$C$4:$C$87,'Previsão Potência Instalada'!$B$4:$B$87,PrevisaoGD[[#This Row],[Mês/Ano]])*SUMIFS(RelPotInst[PU_PI],RelPotInst[Barra],PrevisaoGD[[#This Row],[Nº Barra]])</f>
        <v>32.817784065743254</v>
      </c>
      <c r="H640" s="136">
        <f>$G640*SUMIFS(FatorHorario[Fator],FatorHorario[Meses],TEXT($D640,"MMM"),FatorHorario[UF],'Curva Tipica'!$E$1,FatorHorario[Hora],$F640)</f>
        <v>0.32235267900833903</v>
      </c>
      <c r="I640" s="45">
        <v>0.92</v>
      </c>
    </row>
    <row r="641" spans="1:9" x14ac:dyDescent="0.25">
      <c r="A641" s="32">
        <v>5713</v>
      </c>
      <c r="B641" s="32">
        <v>2</v>
      </c>
      <c r="C641" s="134" t="s">
        <v>92</v>
      </c>
      <c r="D641" s="33">
        <v>46054</v>
      </c>
      <c r="E641" s="43" t="s">
        <v>68</v>
      </c>
      <c r="F641" s="44">
        <f>SUMIFS(HoraCondCarga[Hora],HoraCondCarga[Condição de Carga],PrevisaoGD[[#This Row],[Condição de Carga]],HoraCondCarga[Mês],MONTH(PrevisaoGD[[#This Row],[Mês/Ano]]))</f>
        <v>7</v>
      </c>
      <c r="G641" s="258">
        <f>SUMIFS('Previsão Potência Instalada'!$C$4:$C$87,'Previsão Potência Instalada'!$B$4:$B$87,PrevisaoGD[[#This Row],[Mês/Ano]])*SUMIFS(RelPotInst[PU_PI],RelPotInst[Barra],PrevisaoGD[[#This Row],[Nº Barra]])</f>
        <v>32.954107777377793</v>
      </c>
      <c r="H641" s="136">
        <f>$G641*SUMIFS(FatorHorario[Fator],FatorHorario[Meses],TEXT($D641,"MMM"),FatorHorario[UF],'Curva Tipica'!$E$1,FatorHorario[Hora],$F641)</f>
        <v>3.1132928103279456</v>
      </c>
      <c r="I641" s="45">
        <v>0.92</v>
      </c>
    </row>
    <row r="642" spans="1:9" x14ac:dyDescent="0.25">
      <c r="A642" s="32">
        <v>5713</v>
      </c>
      <c r="B642" s="32">
        <v>2</v>
      </c>
      <c r="C642" s="134" t="s">
        <v>92</v>
      </c>
      <c r="D642" s="33">
        <v>46082</v>
      </c>
      <c r="E642" s="43" t="s">
        <v>68</v>
      </c>
      <c r="F642" s="44">
        <f>SUMIFS(HoraCondCarga[Hora],HoraCondCarga[Condição de Carga],PrevisaoGD[[#This Row],[Condição de Carga]],HoraCondCarga[Mês],MONTH(PrevisaoGD[[#This Row],[Mês/Ano]]))</f>
        <v>7</v>
      </c>
      <c r="G642" s="258">
        <f>SUMIFS('Previsão Potência Instalada'!$C$4:$C$87,'Previsão Potência Instalada'!$B$4:$B$87,PrevisaoGD[[#This Row],[Mês/Ano]])*SUMIFS(RelPotInst[PU_PI],RelPotInst[Barra],PrevisaoGD[[#This Row],[Nº Barra]])</f>
        <v>33.091657345330205</v>
      </c>
      <c r="H642" s="136">
        <f>$G642*SUMIFS(FatorHorario[Fator],FatorHorario[Meses],TEXT($D642,"MMM"),FatorHorario[UF],'Curva Tipica'!$E$1,FatorHorario[Hora],$F642)</f>
        <v>3.3697652321490921</v>
      </c>
      <c r="I642" s="45">
        <v>0.92</v>
      </c>
    </row>
    <row r="643" spans="1:9" x14ac:dyDescent="0.25">
      <c r="A643" s="32">
        <v>5713</v>
      </c>
      <c r="B643" s="32">
        <v>2</v>
      </c>
      <c r="C643" s="134" t="s">
        <v>92</v>
      </c>
      <c r="D643" s="33">
        <v>46113</v>
      </c>
      <c r="E643" s="43" t="s">
        <v>68</v>
      </c>
      <c r="F643" s="44">
        <f>SUMIFS(HoraCondCarga[Hora],HoraCondCarga[Condição de Carga],PrevisaoGD[[#This Row],[Condição de Carga]],HoraCondCarga[Mês],MONTH(PrevisaoGD[[#This Row],[Mês/Ano]]))</f>
        <v>7</v>
      </c>
      <c r="G643" s="258">
        <f>SUMIFS('Previsão Potência Instalada'!$C$4:$C$87,'Previsão Potência Instalada'!$B$4:$B$87,PrevisaoGD[[#This Row],[Mês/Ano]])*SUMIFS(RelPotInst[PU_PI],RelPotInst[Barra],PrevisaoGD[[#This Row],[Nº Barra]])</f>
        <v>33.230264226202081</v>
      </c>
      <c r="H643" s="136">
        <f>$G643*SUMIFS(FatorHorario[Fator],FatorHorario[Meses],TEXT($D643,"MMM"),FatorHorario[UF],'Curva Tipica'!$E$1,FatorHorario[Hora],$F643)</f>
        <v>2.9728663794167698</v>
      </c>
      <c r="I643" s="45">
        <v>0.92</v>
      </c>
    </row>
    <row r="644" spans="1:9" x14ac:dyDescent="0.25">
      <c r="A644" s="32">
        <v>5713</v>
      </c>
      <c r="B644" s="32">
        <v>2</v>
      </c>
      <c r="C644" s="134" t="s">
        <v>92</v>
      </c>
      <c r="D644" s="33">
        <v>46143</v>
      </c>
      <c r="E644" s="43" t="s">
        <v>68</v>
      </c>
      <c r="F644" s="44">
        <f>SUMIFS(HoraCondCarga[Hora],HoraCondCarga[Condição de Carga],PrevisaoGD[[#This Row],[Condição de Carga]],HoraCondCarga[Mês],MONTH(PrevisaoGD[[#This Row],[Mês/Ano]]))</f>
        <v>7</v>
      </c>
      <c r="G644" s="258">
        <f>SUMIFS('Previsão Potência Instalada'!$C$4:$C$87,'Previsão Potência Instalada'!$B$4:$B$87,PrevisaoGD[[#This Row],[Mês/Ano]])*SUMIFS(RelPotInst[PU_PI],RelPotInst[Barra],PrevisaoGD[[#This Row],[Nº Barra]])</f>
        <v>33.380306843488434</v>
      </c>
      <c r="H644" s="136">
        <f>$G644*SUMIFS(FatorHorario[Fator],FatorHorario[Meses],TEXT($D644,"MMM"),FatorHorario[UF],'Curva Tipica'!$E$1,FatorHorario[Hora],$F644)</f>
        <v>2.4893906094119429</v>
      </c>
      <c r="I644" s="45">
        <v>0.92</v>
      </c>
    </row>
    <row r="645" spans="1:9" x14ac:dyDescent="0.25">
      <c r="A645" s="32">
        <v>5713</v>
      </c>
      <c r="B645" s="32">
        <v>2</v>
      </c>
      <c r="C645" s="134" t="s">
        <v>92</v>
      </c>
      <c r="D645" s="33">
        <v>46174</v>
      </c>
      <c r="E645" s="43" t="s">
        <v>68</v>
      </c>
      <c r="F645" s="44">
        <f>SUMIFS(HoraCondCarga[Hora],HoraCondCarga[Condição de Carga],PrevisaoGD[[#This Row],[Condição de Carga]],HoraCondCarga[Mês],MONTH(PrevisaoGD[[#This Row],[Mês/Ano]]))</f>
        <v>7</v>
      </c>
      <c r="G645" s="258">
        <f>SUMIFS('Previsão Potência Instalada'!$C$4:$C$87,'Previsão Potência Instalada'!$B$4:$B$87,PrevisaoGD[[#This Row],[Mês/Ano]])*SUMIFS(RelPotInst[PU_PI],RelPotInst[Barra],PrevisaoGD[[#This Row],[Nº Barra]])</f>
        <v>33.52721414826123</v>
      </c>
      <c r="H645" s="136">
        <f>$G645*SUMIFS(FatorHorario[Fator],FatorHorario[Meses],TEXT($D645,"MMM"),FatorHorario[UF],'Curva Tipica'!$E$1,FatorHorario[Hora],$F645)</f>
        <v>2.4724501079347769</v>
      </c>
      <c r="I645" s="45">
        <v>0.92</v>
      </c>
    </row>
    <row r="646" spans="1:9" x14ac:dyDescent="0.25">
      <c r="A646" s="32">
        <v>5713</v>
      </c>
      <c r="B646" s="32">
        <v>2</v>
      </c>
      <c r="C646" s="134" t="s">
        <v>92</v>
      </c>
      <c r="D646" s="33">
        <v>46204</v>
      </c>
      <c r="E646" s="43" t="s">
        <v>68</v>
      </c>
      <c r="F646" s="44">
        <f>SUMIFS(HoraCondCarga[Hora],HoraCondCarga[Condição de Carga],PrevisaoGD[[#This Row],[Condição de Carga]],HoraCondCarga[Mês],MONTH(PrevisaoGD[[#This Row],[Mês/Ano]]))</f>
        <v>7</v>
      </c>
      <c r="G646" s="258">
        <f>SUMIFS('Previsão Potência Instalada'!$C$4:$C$87,'Previsão Potência Instalada'!$B$4:$B$87,PrevisaoGD[[#This Row],[Mês/Ano]])*SUMIFS(RelPotInst[PU_PI],RelPotInst[Barra],PrevisaoGD[[#This Row],[Nº Barra]])</f>
        <v>33.666819357597774</v>
      </c>
      <c r="H646" s="136">
        <f>$G646*SUMIFS(FatorHorario[Fator],FatorHorario[Meses],TEXT($D646,"MMM"),FatorHorario[UF],'Curva Tipica'!$E$1,FatorHorario[Hora],$F646)</f>
        <v>2.7353478586206998</v>
      </c>
      <c r="I646" s="45">
        <v>0.92</v>
      </c>
    </row>
    <row r="647" spans="1:9" x14ac:dyDescent="0.25">
      <c r="A647" s="32">
        <v>5713</v>
      </c>
      <c r="B647" s="32">
        <v>2</v>
      </c>
      <c r="C647" s="134" t="s">
        <v>92</v>
      </c>
      <c r="D647" s="33">
        <v>46235</v>
      </c>
      <c r="E647" s="43" t="s">
        <v>68</v>
      </c>
      <c r="F647" s="44">
        <f>SUMIFS(HoraCondCarga[Hora],HoraCondCarga[Condição de Carga],PrevisaoGD[[#This Row],[Condição de Carga]],HoraCondCarga[Mês],MONTH(PrevisaoGD[[#This Row],[Mês/Ano]]))</f>
        <v>7</v>
      </c>
      <c r="G647" s="258">
        <f>SUMIFS('Previsão Potência Instalada'!$C$4:$C$87,'Previsão Potência Instalada'!$B$4:$B$87,PrevisaoGD[[#This Row],[Mês/Ano]])*SUMIFS(RelPotInst[PU_PI],RelPotInst[Barra],PrevisaoGD[[#This Row],[Nº Barra]])</f>
        <v>33.802857083154521</v>
      </c>
      <c r="H647" s="136">
        <f>$G647*SUMIFS(FatorHorario[Fator],FatorHorario[Meses],TEXT($D647,"MMM"),FatorHorario[UF],'Curva Tipica'!$E$1,FatorHorario[Hora],$F647)</f>
        <v>3.0649604153716927</v>
      </c>
      <c r="I647" s="45">
        <v>0.92</v>
      </c>
    </row>
    <row r="648" spans="1:9" x14ac:dyDescent="0.25">
      <c r="A648" s="32">
        <v>5713</v>
      </c>
      <c r="B648" s="32">
        <v>2</v>
      </c>
      <c r="C648" s="134" t="s">
        <v>92</v>
      </c>
      <c r="D648" s="33">
        <v>46266</v>
      </c>
      <c r="E648" s="43" t="s">
        <v>68</v>
      </c>
      <c r="F648" s="44">
        <f>SUMIFS(HoraCondCarga[Hora],HoraCondCarga[Condição de Carga],PrevisaoGD[[#This Row],[Condição de Carga]],HoraCondCarga[Mês],MONTH(PrevisaoGD[[#This Row],[Mês/Ano]]))</f>
        <v>6</v>
      </c>
      <c r="G648" s="258">
        <f>SUMIFS('Previsão Potência Instalada'!$C$4:$C$87,'Previsão Potência Instalada'!$B$4:$B$87,PrevisaoGD[[#This Row],[Mês/Ano]])*SUMIFS(RelPotInst[PU_PI],RelPotInst[Barra],PrevisaoGD[[#This Row],[Nº Barra]])</f>
        <v>33.938274221731646</v>
      </c>
      <c r="H648" s="136">
        <f>$G648*SUMIFS(FatorHorario[Fator],FatorHorario[Meses],TEXT($D648,"MMM"),FatorHorario[UF],'Curva Tipica'!$E$1,FatorHorario[Hora],$F648)</f>
        <v>0.21914926844288241</v>
      </c>
      <c r="I648" s="45">
        <v>0.92</v>
      </c>
    </row>
    <row r="649" spans="1:9" x14ac:dyDescent="0.25">
      <c r="A649" s="32">
        <v>5713</v>
      </c>
      <c r="B649" s="32">
        <v>2</v>
      </c>
      <c r="C649" s="134" t="s">
        <v>92</v>
      </c>
      <c r="D649" s="33">
        <v>46296</v>
      </c>
      <c r="E649" s="43" t="s">
        <v>68</v>
      </c>
      <c r="F649" s="44">
        <f>SUMIFS(HoraCondCarga[Hora],HoraCondCarga[Condição de Carga],PrevisaoGD[[#This Row],[Condição de Carga]],HoraCondCarga[Mês],MONTH(PrevisaoGD[[#This Row],[Mês/Ano]]))</f>
        <v>6</v>
      </c>
      <c r="G649" s="258">
        <f>SUMIFS('Previsão Potência Instalada'!$C$4:$C$87,'Previsão Potência Instalada'!$B$4:$B$87,PrevisaoGD[[#This Row],[Mês/Ano]])*SUMIFS(RelPotInst[PU_PI],RelPotInst[Barra],PrevisaoGD[[#This Row],[Nº Barra]])</f>
        <v>34.067033940415854</v>
      </c>
      <c r="H649" s="136">
        <f>$G649*SUMIFS(FatorHorario[Fator],FatorHorario[Meses],TEXT($D649,"MMM"),FatorHorario[UF],'Curva Tipica'!$E$1,FatorHorario[Hora],$F649)</f>
        <v>0.37964413338880565</v>
      </c>
      <c r="I649" s="45">
        <v>0.92</v>
      </c>
    </row>
    <row r="650" spans="1:9" x14ac:dyDescent="0.25">
      <c r="A650" s="32">
        <v>5713</v>
      </c>
      <c r="B650" s="32">
        <v>2</v>
      </c>
      <c r="C650" s="134" t="s">
        <v>92</v>
      </c>
      <c r="D650" s="33">
        <v>46327</v>
      </c>
      <c r="E650" s="43" t="s">
        <v>68</v>
      </c>
      <c r="F650" s="44">
        <f>SUMIFS(HoraCondCarga[Hora],HoraCondCarga[Condição de Carga],PrevisaoGD[[#This Row],[Condição de Carga]],HoraCondCarga[Mês],MONTH(PrevisaoGD[[#This Row],[Mês/Ano]]))</f>
        <v>6</v>
      </c>
      <c r="G650" s="258">
        <f>SUMIFS('Previsão Potência Instalada'!$C$4:$C$87,'Previsão Potência Instalada'!$B$4:$B$87,PrevisaoGD[[#This Row],[Mês/Ano]])*SUMIFS(RelPotInst[PU_PI],RelPotInst[Barra],PrevisaoGD[[#This Row],[Nº Barra]])</f>
        <v>34.195817691347678</v>
      </c>
      <c r="H650" s="136">
        <f>$G650*SUMIFS(FatorHorario[Fator],FatorHorario[Meses],TEXT($D650,"MMM"),FatorHorario[UF],'Curva Tipica'!$E$1,FatorHorario[Hora],$F650)</f>
        <v>0.5721237884012661</v>
      </c>
      <c r="I650" s="45">
        <v>0.92</v>
      </c>
    </row>
    <row r="651" spans="1:9" x14ac:dyDescent="0.25">
      <c r="A651" s="32">
        <v>5713</v>
      </c>
      <c r="B651" s="32">
        <v>2</v>
      </c>
      <c r="C651" s="134" t="s">
        <v>92</v>
      </c>
      <c r="D651" s="33">
        <v>46357</v>
      </c>
      <c r="E651" s="43" t="s">
        <v>68</v>
      </c>
      <c r="F651" s="44">
        <f>SUMIFS(HoraCondCarga[Hora],HoraCondCarga[Condição de Carga],PrevisaoGD[[#This Row],[Condição de Carga]],HoraCondCarga[Mês],MONTH(PrevisaoGD[[#This Row],[Mês/Ano]]))</f>
        <v>6</v>
      </c>
      <c r="G651" s="258">
        <f>SUMIFS('Previsão Potência Instalada'!$C$4:$C$87,'Previsão Potência Instalada'!$B$4:$B$87,PrevisaoGD[[#This Row],[Mês/Ano]])*SUMIFS(RelPotInst[PU_PI],RelPotInst[Barra],PrevisaoGD[[#This Row],[Nº Barra]])</f>
        <v>34.330719449344663</v>
      </c>
      <c r="H651" s="136">
        <f>$G651*SUMIFS(FatorHorario[Fator],FatorHorario[Meses],TEXT($D651,"MMM"),FatorHorario[UF],'Curva Tipica'!$E$1,FatorHorario[Hora],$F651)</f>
        <v>0.39465507006948164</v>
      </c>
      <c r="I651" s="45">
        <v>0.92</v>
      </c>
    </row>
    <row r="652" spans="1:9" x14ac:dyDescent="0.25">
      <c r="A652" s="32">
        <v>5713</v>
      </c>
      <c r="B652" s="32">
        <v>2</v>
      </c>
      <c r="C652" s="134" t="s">
        <v>92</v>
      </c>
      <c r="D652" s="33">
        <v>46388</v>
      </c>
      <c r="E652" s="43" t="s">
        <v>68</v>
      </c>
      <c r="F652" s="44">
        <f>SUMIFS(HoraCondCarga[Hora],HoraCondCarga[Condição de Carga],PrevisaoGD[[#This Row],[Condição de Carga]],HoraCondCarga[Mês],MONTH(PrevisaoGD[[#This Row],[Mês/Ano]]))</f>
        <v>6</v>
      </c>
      <c r="G652" s="258">
        <f>SUMIFS('Previsão Potência Instalada'!$C$4:$C$87,'Previsão Potência Instalada'!$B$4:$B$87,PrevisaoGD[[#This Row],[Mês/Ano]])*SUMIFS(RelPotInst[PU_PI],RelPotInst[Barra],PrevisaoGD[[#This Row],[Nº Barra]])</f>
        <v>34.490636541494375</v>
      </c>
      <c r="H652" s="136">
        <f>$G652*SUMIFS(FatorHorario[Fator],FatorHorario[Meses],TEXT($D652,"MMM"),FatorHorario[UF],'Curva Tipica'!$E$1,FatorHorario[Hora],$F652)</f>
        <v>0.33878427219768542</v>
      </c>
      <c r="I652" s="45">
        <v>0.92</v>
      </c>
    </row>
    <row r="653" spans="1:9" x14ac:dyDescent="0.25">
      <c r="A653" s="32">
        <v>5713</v>
      </c>
      <c r="B653" s="32">
        <v>2</v>
      </c>
      <c r="C653" s="134" t="s">
        <v>92</v>
      </c>
      <c r="D653" s="33">
        <v>46419</v>
      </c>
      <c r="E653" s="43" t="s">
        <v>68</v>
      </c>
      <c r="F653" s="44">
        <f>SUMIFS(HoraCondCarga[Hora],HoraCondCarga[Condição de Carga],PrevisaoGD[[#This Row],[Condição de Carga]],HoraCondCarga[Mês],MONTH(PrevisaoGD[[#This Row],[Mês/Ano]]))</f>
        <v>7</v>
      </c>
      <c r="G653" s="258">
        <f>SUMIFS('Previsão Potência Instalada'!$C$4:$C$87,'Previsão Potência Instalada'!$B$4:$B$87,PrevisaoGD[[#This Row],[Mês/Ano]])*SUMIFS(RelPotInst[PU_PI],RelPotInst[Barra],PrevisaoGD[[#This Row],[Nº Barra]])</f>
        <v>34.647068776233617</v>
      </c>
      <c r="H653" s="136">
        <f>$G653*SUMIFS(FatorHorario[Fator],FatorHorario[Meses],TEXT($D653,"MMM"),FatorHorario[UF],'Curva Tipica'!$E$1,FatorHorario[Hora],$F653)</f>
        <v>3.2732329107096545</v>
      </c>
      <c r="I653" s="45">
        <v>0.92</v>
      </c>
    </row>
    <row r="654" spans="1:9" x14ac:dyDescent="0.25">
      <c r="A654" s="32">
        <v>5713</v>
      </c>
      <c r="B654" s="32">
        <v>2</v>
      </c>
      <c r="C654" s="134" t="s">
        <v>92</v>
      </c>
      <c r="D654" s="33">
        <v>46447</v>
      </c>
      <c r="E654" s="43" t="s">
        <v>68</v>
      </c>
      <c r="F654" s="44">
        <f>SUMIFS(HoraCondCarga[Hora],HoraCondCarga[Condição de Carga],PrevisaoGD[[#This Row],[Condição de Carga]],HoraCondCarga[Mês],MONTH(PrevisaoGD[[#This Row],[Mês/Ano]]))</f>
        <v>7</v>
      </c>
      <c r="G654" s="258">
        <f>SUMIFS('Previsão Potência Instalada'!$C$4:$C$87,'Previsão Potência Instalada'!$B$4:$B$87,PrevisaoGD[[#This Row],[Mês/Ano]])*SUMIFS(RelPotInst[PU_PI],RelPotInst[Barra],PrevisaoGD[[#This Row],[Nº Barra]])</f>
        <v>34.804907688072355</v>
      </c>
      <c r="H654" s="136">
        <f>$G654*SUMIFS(FatorHorario[Fator],FatorHorario[Meses],TEXT($D654,"MMM"),FatorHorario[UF],'Curva Tipica'!$E$1,FatorHorario[Hora],$F654)</f>
        <v>3.5442276768279082</v>
      </c>
      <c r="I654" s="45">
        <v>0.92</v>
      </c>
    </row>
    <row r="655" spans="1:9" x14ac:dyDescent="0.25">
      <c r="A655" s="32">
        <v>5713</v>
      </c>
      <c r="B655" s="32">
        <v>2</v>
      </c>
      <c r="C655" s="134" t="s">
        <v>92</v>
      </c>
      <c r="D655" s="33">
        <v>46478</v>
      </c>
      <c r="E655" s="43" t="s">
        <v>68</v>
      </c>
      <c r="F655" s="44">
        <f>SUMIFS(HoraCondCarga[Hora],HoraCondCarga[Condição de Carga],PrevisaoGD[[#This Row],[Condição de Carga]],HoraCondCarga[Mês],MONTH(PrevisaoGD[[#This Row],[Mês/Ano]]))</f>
        <v>7</v>
      </c>
      <c r="G655" s="258">
        <f>SUMIFS('Previsão Potência Instalada'!$C$4:$C$87,'Previsão Potência Instalada'!$B$4:$B$87,PrevisaoGD[[#This Row],[Mês/Ano]])*SUMIFS(RelPotInst[PU_PI],RelPotInst[Barra],PrevisaoGD[[#This Row],[Nº Barra]])</f>
        <v>34.963959872501952</v>
      </c>
      <c r="H655" s="136">
        <f>$G655*SUMIFS(FatorHorario[Fator],FatorHorario[Meses],TEXT($D655,"MMM"),FatorHorario[UF],'Curva Tipica'!$E$1,FatorHorario[Hora],$F655)</f>
        <v>3.1279673278757394</v>
      </c>
      <c r="I655" s="45">
        <v>0.92</v>
      </c>
    </row>
    <row r="656" spans="1:9" x14ac:dyDescent="0.25">
      <c r="A656" s="32">
        <v>5713</v>
      </c>
      <c r="B656" s="32">
        <v>2</v>
      </c>
      <c r="C656" s="134" t="s">
        <v>92</v>
      </c>
      <c r="D656" s="33">
        <v>46508</v>
      </c>
      <c r="E656" s="43" t="s">
        <v>68</v>
      </c>
      <c r="F656" s="44">
        <f>SUMIFS(HoraCondCarga[Hora],HoraCondCarga[Condição de Carga],PrevisaoGD[[#This Row],[Condição de Carga]],HoraCondCarga[Mês],MONTH(PrevisaoGD[[#This Row],[Mês/Ano]]))</f>
        <v>7</v>
      </c>
      <c r="G656" s="258">
        <f>SUMIFS('Previsão Potência Instalada'!$C$4:$C$87,'Previsão Potência Instalada'!$B$4:$B$87,PrevisaoGD[[#This Row],[Mês/Ano]])*SUMIFS(RelPotInst[PU_PI],RelPotInst[Barra],PrevisaoGD[[#This Row],[Nº Barra]])</f>
        <v>35.136134629532876</v>
      </c>
      <c r="H656" s="136">
        <f>$G656*SUMIFS(FatorHorario[Fator],FatorHorario[Meses],TEXT($D656,"MMM"),FatorHorario[UF],'Curva Tipica'!$E$1,FatorHorario[Hora],$F656)</f>
        <v>2.6203343189116128</v>
      </c>
      <c r="I656" s="45">
        <v>0.92</v>
      </c>
    </row>
    <row r="657" spans="1:9" x14ac:dyDescent="0.25">
      <c r="A657" s="32">
        <v>5713</v>
      </c>
      <c r="B657" s="32">
        <v>2</v>
      </c>
      <c r="C657" s="134" t="s">
        <v>92</v>
      </c>
      <c r="D657" s="33">
        <v>46539</v>
      </c>
      <c r="E657" s="43" t="s">
        <v>68</v>
      </c>
      <c r="F657" s="44">
        <f>SUMIFS(HoraCondCarga[Hora],HoraCondCarga[Condição de Carga],PrevisaoGD[[#This Row],[Condição de Carga]],HoraCondCarga[Mês],MONTH(PrevisaoGD[[#This Row],[Mês/Ano]]))</f>
        <v>7</v>
      </c>
      <c r="G657" s="258">
        <f>SUMIFS('Previsão Potência Instalada'!$C$4:$C$87,'Previsão Potência Instalada'!$B$4:$B$87,PrevisaoGD[[#This Row],[Mês/Ano]])*SUMIFS(RelPotInst[PU_PI],RelPotInst[Barra],PrevisaoGD[[#This Row],[Nº Barra]])</f>
        <v>35.304711597615544</v>
      </c>
      <c r="H657" s="136">
        <f>$G657*SUMIFS(FatorHorario[Fator],FatorHorario[Meses],TEXT($D657,"MMM"),FatorHorario[UF],'Curva Tipica'!$E$1,FatorHorario[Hora],$F657)</f>
        <v>2.6035308992309361</v>
      </c>
      <c r="I657" s="45">
        <v>0.92</v>
      </c>
    </row>
    <row r="658" spans="1:9" x14ac:dyDescent="0.25">
      <c r="A658" s="32">
        <v>5713</v>
      </c>
      <c r="B658" s="32">
        <v>2</v>
      </c>
      <c r="C658" s="134" t="s">
        <v>92</v>
      </c>
      <c r="D658" s="33">
        <v>46569</v>
      </c>
      <c r="E658" s="43" t="s">
        <v>68</v>
      </c>
      <c r="F658" s="44">
        <f>SUMIFS(HoraCondCarga[Hora],HoraCondCarga[Condição de Carga],PrevisaoGD[[#This Row],[Condição de Carga]],HoraCondCarga[Mês],MONTH(PrevisaoGD[[#This Row],[Mês/Ano]]))</f>
        <v>7</v>
      </c>
      <c r="G658" s="258">
        <f>SUMIFS('Previsão Potência Instalada'!$C$4:$C$87,'Previsão Potência Instalada'!$B$4:$B$87,PrevisaoGD[[#This Row],[Mês/Ano]])*SUMIFS(RelPotInst[PU_PI],RelPotInst[Barra],PrevisaoGD[[#This Row],[Nº Barra]])</f>
        <v>35.464909369638534</v>
      </c>
      <c r="H658" s="136">
        <f>$G658*SUMIFS(FatorHorario[Fator],FatorHorario[Meses],TEXT($D658,"MMM"),FatorHorario[UF],'Curva Tipica'!$E$1,FatorHorario[Hora],$F658)</f>
        <v>2.881438334581655</v>
      </c>
      <c r="I658" s="45">
        <v>0.92</v>
      </c>
    </row>
    <row r="659" spans="1:9" x14ac:dyDescent="0.25">
      <c r="A659" s="32">
        <v>5713</v>
      </c>
      <c r="B659" s="32">
        <v>2</v>
      </c>
      <c r="C659" s="134" t="s">
        <v>92</v>
      </c>
      <c r="D659" s="33">
        <v>46600</v>
      </c>
      <c r="E659" s="43" t="s">
        <v>68</v>
      </c>
      <c r="F659" s="44">
        <f>SUMIFS(HoraCondCarga[Hora],HoraCondCarga[Condição de Carga],PrevisaoGD[[#This Row],[Condição de Carga]],HoraCondCarga[Mês],MONTH(PrevisaoGD[[#This Row],[Mês/Ano]]))</f>
        <v>7</v>
      </c>
      <c r="G659" s="258">
        <f>SUMIFS('Previsão Potência Instalada'!$C$4:$C$87,'Previsão Potência Instalada'!$B$4:$B$87,PrevisaoGD[[#This Row],[Mês/Ano]])*SUMIFS(RelPotInst[PU_PI],RelPotInst[Barra],PrevisaoGD[[#This Row],[Nº Barra]])</f>
        <v>35.621013433726333</v>
      </c>
      <c r="H659" s="136">
        <f>$G659*SUMIFS(FatorHorario[Fator],FatorHorario[Meses],TEXT($D659,"MMM"),FatorHorario[UF],'Curva Tipica'!$E$1,FatorHorario[Hora],$F659)</f>
        <v>3.2298156295256564</v>
      </c>
      <c r="I659" s="45">
        <v>0.92</v>
      </c>
    </row>
    <row r="660" spans="1:9" x14ac:dyDescent="0.25">
      <c r="A660" s="32">
        <v>5713</v>
      </c>
      <c r="B660" s="32">
        <v>2</v>
      </c>
      <c r="C660" s="134" t="s">
        <v>92</v>
      </c>
      <c r="D660" s="33">
        <v>46631</v>
      </c>
      <c r="E660" s="43" t="s">
        <v>68</v>
      </c>
      <c r="F660" s="44">
        <f>SUMIFS(HoraCondCarga[Hora],HoraCondCarga[Condição de Carga],PrevisaoGD[[#This Row],[Condição de Carga]],HoraCondCarga[Mês],MONTH(PrevisaoGD[[#This Row],[Mês/Ano]]))</f>
        <v>6</v>
      </c>
      <c r="G660" s="258">
        <f>SUMIFS('Previsão Potência Instalada'!$C$4:$C$87,'Previsão Potência Instalada'!$B$4:$B$87,PrevisaoGD[[#This Row],[Mês/Ano]])*SUMIFS(RelPotInst[PU_PI],RelPotInst[Barra],PrevisaoGD[[#This Row],[Nº Barra]])</f>
        <v>35.776405370724092</v>
      </c>
      <c r="H660" s="136">
        <f>$G660*SUMIFS(FatorHorario[Fator],FatorHorario[Meses],TEXT($D660,"MMM"),FatorHorario[UF],'Curva Tipica'!$E$1,FatorHorario[Hora],$F660)</f>
        <v>0.23101861377175681</v>
      </c>
      <c r="I660" s="45">
        <v>0.92</v>
      </c>
    </row>
    <row r="661" spans="1:9" x14ac:dyDescent="0.25">
      <c r="A661" s="32">
        <v>5713</v>
      </c>
      <c r="B661" s="32">
        <v>2</v>
      </c>
      <c r="C661" s="134" t="s">
        <v>92</v>
      </c>
      <c r="D661" s="33">
        <v>46661</v>
      </c>
      <c r="E661" s="43" t="s">
        <v>68</v>
      </c>
      <c r="F661" s="44">
        <f>SUMIFS(HoraCondCarga[Hora],HoraCondCarga[Condição de Carga],PrevisaoGD[[#This Row],[Condição de Carga]],HoraCondCarga[Mês],MONTH(PrevisaoGD[[#This Row],[Mês/Ano]]))</f>
        <v>6</v>
      </c>
      <c r="G661" s="258">
        <f>SUMIFS('Previsão Potência Instalada'!$C$4:$C$87,'Previsão Potência Instalada'!$B$4:$B$87,PrevisaoGD[[#This Row],[Mês/Ano]])*SUMIFS(RelPotInst[PU_PI],RelPotInst[Barra],PrevisaoGD[[#This Row],[Nº Barra]])</f>
        <v>35.924157880516113</v>
      </c>
      <c r="H661" s="136">
        <f>$G661*SUMIFS(FatorHorario[Fator],FatorHorario[Meses],TEXT($D661,"MMM"),FatorHorario[UF],'Curva Tipica'!$E$1,FatorHorario[Hora],$F661)</f>
        <v>0.40033998293262302</v>
      </c>
      <c r="I661" s="45">
        <v>0.92</v>
      </c>
    </row>
    <row r="662" spans="1:9" x14ac:dyDescent="0.25">
      <c r="A662" s="32">
        <v>5713</v>
      </c>
      <c r="B662" s="32">
        <v>2</v>
      </c>
      <c r="C662" s="134" t="s">
        <v>92</v>
      </c>
      <c r="D662" s="33">
        <v>46692</v>
      </c>
      <c r="E662" s="43" t="s">
        <v>68</v>
      </c>
      <c r="F662" s="44">
        <f>SUMIFS(HoraCondCarga[Hora],HoraCondCarga[Condição de Carga],PrevisaoGD[[#This Row],[Condição de Carga]],HoraCondCarga[Mês],MONTH(PrevisaoGD[[#This Row],[Mês/Ano]]))</f>
        <v>6</v>
      </c>
      <c r="G662" s="258">
        <f>SUMIFS('Previsão Potência Instalada'!$C$4:$C$87,'Previsão Potência Instalada'!$B$4:$B$87,PrevisaoGD[[#This Row],[Mês/Ano]])*SUMIFS(RelPotInst[PU_PI],RelPotInst[Barra],PrevisaoGD[[#This Row],[Nº Barra]])</f>
        <v>36.07193796744901</v>
      </c>
      <c r="H662" s="136">
        <f>$G662*SUMIFS(FatorHorario[Fator],FatorHorario[Meses],TEXT($D662,"MMM"),FatorHorario[UF],'Curva Tipica'!$E$1,FatorHorario[Hora],$F662)</f>
        <v>0.60351280355943004</v>
      </c>
      <c r="I662" s="45">
        <v>0.92</v>
      </c>
    </row>
    <row r="663" spans="1:9" x14ac:dyDescent="0.25">
      <c r="A663" s="32">
        <v>5713</v>
      </c>
      <c r="B663" s="32">
        <v>2</v>
      </c>
      <c r="C663" s="134" t="s">
        <v>92</v>
      </c>
      <c r="D663" s="33">
        <v>46722</v>
      </c>
      <c r="E663" s="43" t="s">
        <v>68</v>
      </c>
      <c r="F663" s="44">
        <f>SUMIFS(HoraCondCarga[Hora],HoraCondCarga[Condição de Carga],PrevisaoGD[[#This Row],[Condição de Carga]],HoraCondCarga[Mês],MONTH(PrevisaoGD[[#This Row],[Mês/Ano]]))</f>
        <v>6</v>
      </c>
      <c r="G663" s="258">
        <f>SUMIFS('Previsão Potência Instalada'!$C$4:$C$87,'Previsão Potência Instalada'!$B$4:$B$87,PrevisaoGD[[#This Row],[Mês/Ano]])*SUMIFS(RelPotInst[PU_PI],RelPotInst[Barra],PrevisaoGD[[#This Row],[Nº Barra]])</f>
        <v>36.226738502298701</v>
      </c>
      <c r="H663" s="136">
        <f>$G663*SUMIFS(FatorHorario[Fator],FatorHorario[Meses],TEXT($D663,"MMM"),FatorHorario[UF],'Curva Tipica'!$E$1,FatorHorario[Hora],$F663)</f>
        <v>0.41645110418116793</v>
      </c>
      <c r="I663" s="45">
        <v>0.92</v>
      </c>
    </row>
    <row r="664" spans="1:9" x14ac:dyDescent="0.25">
      <c r="A664" s="32">
        <v>5713</v>
      </c>
      <c r="B664" s="32">
        <v>2</v>
      </c>
      <c r="C664" s="134" t="s">
        <v>92</v>
      </c>
      <c r="D664" s="33">
        <v>46753</v>
      </c>
      <c r="E664" s="43" t="s">
        <v>68</v>
      </c>
      <c r="F664" s="44">
        <f>SUMIFS(HoraCondCarga[Hora],HoraCondCarga[Condição de Carga],PrevisaoGD[[#This Row],[Condição de Carga]],HoraCondCarga[Mês],MONTH(PrevisaoGD[[#This Row],[Mês/Ano]]))</f>
        <v>6</v>
      </c>
      <c r="G664" s="258">
        <f>SUMIFS('Previsão Potência Instalada'!$C$4:$C$87,'Previsão Potência Instalada'!$B$4:$B$87,PrevisaoGD[[#This Row],[Mês/Ano]])*SUMIFS(RelPotInst[PU_PI],RelPotInst[Barra],PrevisaoGD[[#This Row],[Nº Barra]])</f>
        <v>36.485235993073523</v>
      </c>
      <c r="H664" s="136">
        <f>$G664*SUMIFS(FatorHorario[Fator],FatorHorario[Meses],TEXT($D664,"MMM"),FatorHorario[UF],'Curva Tipica'!$E$1,FatorHorario[Hora],$F664)</f>
        <v>0.35837622500830368</v>
      </c>
      <c r="I664" s="45">
        <v>0.92</v>
      </c>
    </row>
    <row r="665" spans="1:9" x14ac:dyDescent="0.25">
      <c r="A665" s="32">
        <v>5713</v>
      </c>
      <c r="B665" s="32">
        <v>2</v>
      </c>
      <c r="C665" s="134" t="s">
        <v>92</v>
      </c>
      <c r="D665" s="33">
        <v>46784</v>
      </c>
      <c r="E665" s="43" t="s">
        <v>68</v>
      </c>
      <c r="F665" s="44">
        <f>SUMIFS(HoraCondCarga[Hora],HoraCondCarga[Condição de Carga],PrevisaoGD[[#This Row],[Condição de Carga]],HoraCondCarga[Mês],MONTH(PrevisaoGD[[#This Row],[Mês/Ano]]))</f>
        <v>7</v>
      </c>
      <c r="G665" s="258">
        <f>SUMIFS('Previsão Potência Instalada'!$C$4:$C$87,'Previsão Potência Instalada'!$B$4:$B$87,PrevisaoGD[[#This Row],[Mês/Ano]])*SUMIFS(RelPotInst[PU_PI],RelPotInst[Barra],PrevisaoGD[[#This Row],[Nº Barra]])</f>
        <v>36.738100396826788</v>
      </c>
      <c r="H665" s="136">
        <f>$G665*SUMIFS(FatorHorario[Fator],FatorHorario[Meses],TEXT($D665,"MMM"),FatorHorario[UF],'Curva Tipica'!$E$1,FatorHorario[Hora],$F665)</f>
        <v>3.4707801711161421</v>
      </c>
      <c r="I665" s="45">
        <v>0.92</v>
      </c>
    </row>
    <row r="666" spans="1:9" x14ac:dyDescent="0.25">
      <c r="A666" s="32">
        <v>5713</v>
      </c>
      <c r="B666" s="32">
        <v>2</v>
      </c>
      <c r="C666" s="134" t="s">
        <v>92</v>
      </c>
      <c r="D666" s="33">
        <v>46813</v>
      </c>
      <c r="E666" s="43" t="s">
        <v>68</v>
      </c>
      <c r="F666" s="44">
        <f>SUMIFS(HoraCondCarga[Hora],HoraCondCarga[Condição de Carga],PrevisaoGD[[#This Row],[Condição de Carga]],HoraCondCarga[Mês],MONTH(PrevisaoGD[[#This Row],[Mês/Ano]]))</f>
        <v>7</v>
      </c>
      <c r="G666" s="258">
        <f>SUMIFS('Previsão Potência Instalada'!$C$4:$C$87,'Previsão Potência Instalada'!$B$4:$B$87,PrevisaoGD[[#This Row],[Mês/Ano]])*SUMIFS(RelPotInst[PU_PI],RelPotInst[Barra],PrevisaoGD[[#This Row],[Nº Barra]])</f>
        <v>36.993238619442451</v>
      </c>
      <c r="H666" s="136">
        <f>$G666*SUMIFS(FatorHorario[Fator],FatorHorario[Meses],TEXT($D666,"MMM"),FatorHorario[UF],'Curva Tipica'!$E$1,FatorHorario[Hora],$F666)</f>
        <v>3.7670681774415171</v>
      </c>
      <c r="I666" s="45">
        <v>0.92</v>
      </c>
    </row>
    <row r="667" spans="1:9" x14ac:dyDescent="0.25">
      <c r="A667" s="32">
        <v>5713</v>
      </c>
      <c r="B667" s="32">
        <v>2</v>
      </c>
      <c r="C667" s="134" t="s">
        <v>92</v>
      </c>
      <c r="D667" s="33">
        <v>46844</v>
      </c>
      <c r="E667" s="43" t="s">
        <v>68</v>
      </c>
      <c r="F667" s="44">
        <f>SUMIFS(HoraCondCarga[Hora],HoraCondCarga[Condição de Carga],PrevisaoGD[[#This Row],[Condição de Carga]],HoraCondCarga[Mês],MONTH(PrevisaoGD[[#This Row],[Mês/Ano]]))</f>
        <v>7</v>
      </c>
      <c r="G667" s="258">
        <f>SUMIFS('Previsão Potência Instalada'!$C$4:$C$87,'Previsão Potência Instalada'!$B$4:$B$87,PrevisaoGD[[#This Row],[Mês/Ano]])*SUMIFS(RelPotInst[PU_PI],RelPotInst[Barra],PrevisaoGD[[#This Row],[Nº Barra]])</f>
        <v>37.250338032798567</v>
      </c>
      <c r="H667" s="136">
        <f>$G667*SUMIFS(FatorHorario[Fator],FatorHorario[Meses],TEXT($D667,"MMM"),FatorHorario[UF],'Curva Tipica'!$E$1,FatorHorario[Hora],$F667)</f>
        <v>3.3325127000434112</v>
      </c>
      <c r="I667" s="45">
        <v>0.92</v>
      </c>
    </row>
    <row r="668" spans="1:9" x14ac:dyDescent="0.25">
      <c r="A668" s="32">
        <v>5713</v>
      </c>
      <c r="B668" s="32">
        <v>2</v>
      </c>
      <c r="C668" s="134" t="s">
        <v>92</v>
      </c>
      <c r="D668" s="33">
        <v>46874</v>
      </c>
      <c r="E668" s="43" t="s">
        <v>68</v>
      </c>
      <c r="F668" s="44">
        <f>SUMIFS(HoraCondCarga[Hora],HoraCondCarga[Condição de Carga],PrevisaoGD[[#This Row],[Condição de Carga]],HoraCondCarga[Mês],MONTH(PrevisaoGD[[#This Row],[Mês/Ano]]))</f>
        <v>7</v>
      </c>
      <c r="G668" s="258">
        <f>SUMIFS('Previsão Potência Instalada'!$C$4:$C$87,'Previsão Potência Instalada'!$B$4:$B$87,PrevisaoGD[[#This Row],[Mês/Ano]])*SUMIFS(RelPotInst[PU_PI],RelPotInst[Barra],PrevisaoGD[[#This Row],[Nº Barra]])</f>
        <v>37.528649388195106</v>
      </c>
      <c r="H668" s="136">
        <f>$G668*SUMIFS(FatorHorario[Fator],FatorHorario[Meses],TEXT($D668,"MMM"),FatorHorario[UF],'Curva Tipica'!$E$1,FatorHorario[Hora],$F668)</f>
        <v>2.7987599936970162</v>
      </c>
      <c r="I668" s="45">
        <v>0.92</v>
      </c>
    </row>
    <row r="669" spans="1:9" x14ac:dyDescent="0.25">
      <c r="A669" s="32">
        <v>5713</v>
      </c>
      <c r="B669" s="32">
        <v>2</v>
      </c>
      <c r="C669" s="134" t="s">
        <v>92</v>
      </c>
      <c r="D669" s="33">
        <v>46905</v>
      </c>
      <c r="E669" s="43" t="s">
        <v>68</v>
      </c>
      <c r="F669" s="44">
        <f>SUMIFS(HoraCondCarga[Hora],HoraCondCarga[Condição de Carga],PrevisaoGD[[#This Row],[Condição de Carga]],HoraCondCarga[Mês],MONTH(PrevisaoGD[[#This Row],[Mês/Ano]]))</f>
        <v>7</v>
      </c>
      <c r="G669" s="258">
        <f>SUMIFS('Previsão Potência Instalada'!$C$4:$C$87,'Previsão Potência Instalada'!$B$4:$B$87,PrevisaoGD[[#This Row],[Mês/Ano]])*SUMIFS(RelPotInst[PU_PI],RelPotInst[Barra],PrevisaoGD[[#This Row],[Nº Barra]])</f>
        <v>37.80114510873387</v>
      </c>
      <c r="H669" s="136">
        <f>$G669*SUMIFS(FatorHorario[Fator],FatorHorario[Meses],TEXT($D669,"MMM"),FatorHorario[UF],'Curva Tipica'!$E$1,FatorHorario[Hora],$F669)</f>
        <v>2.7876293237741101</v>
      </c>
      <c r="I669" s="45">
        <v>0.92</v>
      </c>
    </row>
    <row r="670" spans="1:9" x14ac:dyDescent="0.25">
      <c r="A670" s="32">
        <v>5713</v>
      </c>
      <c r="B670" s="32">
        <v>2</v>
      </c>
      <c r="C670" s="134" t="s">
        <v>92</v>
      </c>
      <c r="D670" s="33">
        <v>46935</v>
      </c>
      <c r="E670" s="43" t="s">
        <v>68</v>
      </c>
      <c r="F670" s="44">
        <f>SUMIFS(HoraCondCarga[Hora],HoraCondCarga[Condição de Carga],PrevisaoGD[[#This Row],[Condição de Carga]],HoraCondCarga[Mês],MONTH(PrevisaoGD[[#This Row],[Mês/Ano]]))</f>
        <v>7</v>
      </c>
      <c r="G670" s="258">
        <f>SUMIFS('Previsão Potência Instalada'!$C$4:$C$87,'Previsão Potência Instalada'!$B$4:$B$87,PrevisaoGD[[#This Row],[Mês/Ano]])*SUMIFS(RelPotInst[PU_PI],RelPotInst[Barra],PrevisaoGD[[#This Row],[Nº Barra]])</f>
        <v>38.060096303624846</v>
      </c>
      <c r="H670" s="136">
        <f>$G670*SUMIFS(FatorHorario[Fator],FatorHorario[Meses],TEXT($D670,"MMM"),FatorHorario[UF],'Curva Tipica'!$E$1,FatorHorario[Hora],$F670)</f>
        <v>3.0922910126205108</v>
      </c>
      <c r="I670" s="45">
        <v>0.92</v>
      </c>
    </row>
    <row r="671" spans="1:9" x14ac:dyDescent="0.25">
      <c r="A671" s="32">
        <v>5713</v>
      </c>
      <c r="B671" s="32">
        <v>2</v>
      </c>
      <c r="C671" s="134" t="s">
        <v>92</v>
      </c>
      <c r="D671" s="33">
        <v>46966</v>
      </c>
      <c r="E671" s="43" t="s">
        <v>68</v>
      </c>
      <c r="F671" s="44">
        <f>SUMIFS(HoraCondCarga[Hora],HoraCondCarga[Condição de Carga],PrevisaoGD[[#This Row],[Condição de Carga]],HoraCondCarga[Mês],MONTH(PrevisaoGD[[#This Row],[Mês/Ano]]))</f>
        <v>7</v>
      </c>
      <c r="G671" s="258">
        <f>SUMIFS('Previsão Potência Instalada'!$C$4:$C$87,'Previsão Potência Instalada'!$B$4:$B$87,PrevisaoGD[[#This Row],[Mês/Ano]])*SUMIFS(RelPotInst[PU_PI],RelPotInst[Barra],PrevisaoGD[[#This Row],[Nº Barra]])</f>
        <v>38.312430236939953</v>
      </c>
      <c r="H671" s="136">
        <f>$G671*SUMIFS(FatorHorario[Fator],FatorHorario[Meses],TEXT($D671,"MMM"),FatorHorario[UF],'Curva Tipica'!$E$1,FatorHorario[Hora],$F671)</f>
        <v>3.4738507991807936</v>
      </c>
      <c r="I671" s="45">
        <v>0.92</v>
      </c>
    </row>
    <row r="672" spans="1:9" x14ac:dyDescent="0.25">
      <c r="A672" s="32">
        <v>5713</v>
      </c>
      <c r="B672" s="32">
        <v>2</v>
      </c>
      <c r="C672" s="134" t="s">
        <v>92</v>
      </c>
      <c r="D672" s="33">
        <v>46997</v>
      </c>
      <c r="E672" s="43" t="s">
        <v>68</v>
      </c>
      <c r="F672" s="44">
        <f>SUMIFS(HoraCondCarga[Hora],HoraCondCarga[Condição de Carga],PrevisaoGD[[#This Row],[Condição de Carga]],HoraCondCarga[Mês],MONTH(PrevisaoGD[[#This Row],[Mês/Ano]]))</f>
        <v>6</v>
      </c>
      <c r="G672" s="258">
        <f>SUMIFS('Previsão Potência Instalada'!$C$4:$C$87,'Previsão Potência Instalada'!$B$4:$B$87,PrevisaoGD[[#This Row],[Mês/Ano]])*SUMIFS(RelPotInst[PU_PI],RelPotInst[Barra],PrevisaoGD[[#This Row],[Nº Barra]])</f>
        <v>38.563613054614962</v>
      </c>
      <c r="H672" s="136">
        <f>$G672*SUMIFS(FatorHorario[Fator],FatorHorario[Meses],TEXT($D672,"MMM"),FatorHorario[UF],'Curva Tipica'!$E$1,FatorHorario[Hora],$F672)</f>
        <v>0.24901642123045023</v>
      </c>
      <c r="I672" s="45">
        <v>0.92</v>
      </c>
    </row>
    <row r="673" spans="1:9" x14ac:dyDescent="0.25">
      <c r="A673" s="32">
        <v>5713</v>
      </c>
      <c r="B673" s="32">
        <v>2</v>
      </c>
      <c r="C673" s="134" t="s">
        <v>92</v>
      </c>
      <c r="D673" s="33">
        <v>47027</v>
      </c>
      <c r="E673" s="43" t="s">
        <v>68</v>
      </c>
      <c r="F673" s="44">
        <f>SUMIFS(HoraCondCarga[Hora],HoraCondCarga[Condição de Carga],PrevisaoGD[[#This Row],[Condição de Carga]],HoraCondCarga[Mês],MONTH(PrevisaoGD[[#This Row],[Mês/Ano]]))</f>
        <v>6</v>
      </c>
      <c r="G673" s="258">
        <f>SUMIFS('Previsão Potência Instalada'!$C$4:$C$87,'Previsão Potência Instalada'!$B$4:$B$87,PrevisaoGD[[#This Row],[Mês/Ano]])*SUMIFS(RelPotInst[PU_PI],RelPotInst[Barra],PrevisaoGD[[#This Row],[Nº Barra]])</f>
        <v>38.802447143726368</v>
      </c>
      <c r="H673" s="136">
        <f>$G673*SUMIFS(FatorHorario[Fator],FatorHorario[Meses],TEXT($D673,"MMM"),FatorHorario[UF],'Curva Tipica'!$E$1,FatorHorario[Hora],$F673)</f>
        <v>0.43241573202439804</v>
      </c>
      <c r="I673" s="45">
        <v>0.92</v>
      </c>
    </row>
    <row r="674" spans="1:9" x14ac:dyDescent="0.25">
      <c r="A674" s="32">
        <v>5713</v>
      </c>
      <c r="B674" s="32">
        <v>2</v>
      </c>
      <c r="C674" s="134" t="s">
        <v>92</v>
      </c>
      <c r="D674" s="33">
        <v>47058</v>
      </c>
      <c r="E674" s="43" t="s">
        <v>68</v>
      </c>
      <c r="F674" s="44">
        <f>SUMIFS(HoraCondCarga[Hora],HoraCondCarga[Condição de Carga],PrevisaoGD[[#This Row],[Condição de Carga]],HoraCondCarga[Mês],MONTH(PrevisaoGD[[#This Row],[Mês/Ano]]))</f>
        <v>6</v>
      </c>
      <c r="G674" s="258">
        <f>SUMIFS('Previsão Potência Instalada'!$C$4:$C$87,'Previsão Potência Instalada'!$B$4:$B$87,PrevisaoGD[[#This Row],[Mês/Ano]])*SUMIFS(RelPotInst[PU_PI],RelPotInst[Barra],PrevisaoGD[[#This Row],[Nº Barra]])</f>
        <v>39.041325809822148</v>
      </c>
      <c r="H674" s="136">
        <f>$G674*SUMIFS(FatorHorario[Fator],FatorHorario[Meses],TEXT($D674,"MMM"),FatorHorario[UF],'Curva Tipica'!$E$1,FatorHorario[Hora],$F674)</f>
        <v>0.65319307256030945</v>
      </c>
      <c r="I674" s="45">
        <v>0.92</v>
      </c>
    </row>
    <row r="675" spans="1:9" x14ac:dyDescent="0.25">
      <c r="A675" s="32">
        <v>5713</v>
      </c>
      <c r="B675" s="32">
        <v>2</v>
      </c>
      <c r="C675" s="134" t="s">
        <v>92</v>
      </c>
      <c r="D675" s="33">
        <v>47088</v>
      </c>
      <c r="E675" s="43" t="s">
        <v>68</v>
      </c>
      <c r="F675" s="44">
        <f>SUMIFS(HoraCondCarga[Hora],HoraCondCarga[Condição de Carga],PrevisaoGD[[#This Row],[Condição de Carga]],HoraCondCarga[Mês],MONTH(PrevisaoGD[[#This Row],[Mês/Ano]]))</f>
        <v>6</v>
      </c>
      <c r="G675" s="258">
        <f>SUMIFS('Previsão Potência Instalada'!$C$4:$C$87,'Previsão Potência Instalada'!$B$4:$B$87,PrevisaoGD[[#This Row],[Mês/Ano]])*SUMIFS(RelPotInst[PU_PI],RelPotInst[Barra],PrevisaoGD[[#This Row],[Nº Barra]])</f>
        <v>39.29155265731751</v>
      </c>
      <c r="H675" s="136">
        <f>$G675*SUMIFS(FatorHorario[Fator],FatorHorario[Meses],TEXT($D675,"MMM"),FatorHorario[UF],'Curva Tipica'!$E$1,FatorHorario[Hora],$F675)</f>
        <v>0.4516832363502471</v>
      </c>
      <c r="I675" s="45">
        <v>0.92</v>
      </c>
    </row>
    <row r="676" spans="1:9" x14ac:dyDescent="0.25">
      <c r="A676" s="32">
        <v>5723</v>
      </c>
      <c r="B676" s="32">
        <v>2</v>
      </c>
      <c r="C676" s="134" t="s">
        <v>92</v>
      </c>
      <c r="D676" s="33">
        <v>44562</v>
      </c>
      <c r="E676" s="43" t="s">
        <v>66</v>
      </c>
      <c r="F676" s="44">
        <f>SUMIFS(HoraCondCarga[Hora],HoraCondCarga[Condição de Carga],PrevisaoGD[[#This Row],[Condição de Carga]],HoraCondCarga[Mês],MONTH(PrevisaoGD[[#This Row],[Mês/Ano]]))</f>
        <v>22</v>
      </c>
      <c r="G676" s="258">
        <f>SUMIFS('Previsão Potência Instalada'!$C$4:$C$87,'Previsão Potência Instalada'!$B$4:$B$87,PrevisaoGD[[#This Row],[Mês/Ano]])*SUMIFS(RelPotInst[PU_PI],RelPotInst[Barra],PrevisaoGD[[#This Row],[Nº Barra]])</f>
        <v>20.532042302615359</v>
      </c>
      <c r="H676" s="136">
        <f>$G676*SUMIFS(FatorHorario[Fator],FatorHorario[Meses],TEXT($D676,"MMM"),FatorHorario[UF],'Curva Tipica'!$E$1,FatorHorario[Hora],$F676)</f>
        <v>0</v>
      </c>
      <c r="I676" s="45">
        <v>0.92</v>
      </c>
    </row>
    <row r="677" spans="1:9" x14ac:dyDescent="0.25">
      <c r="A677" s="32">
        <v>5723</v>
      </c>
      <c r="B677" s="32">
        <v>2</v>
      </c>
      <c r="C677" s="134" t="s">
        <v>92</v>
      </c>
      <c r="D677" s="33">
        <v>44593</v>
      </c>
      <c r="E677" s="43" t="s">
        <v>66</v>
      </c>
      <c r="F677" s="44">
        <f>SUMIFS(HoraCondCarga[Hora],HoraCondCarga[Condição de Carga],PrevisaoGD[[#This Row],[Condição de Carga]],HoraCondCarga[Mês],MONTH(PrevisaoGD[[#This Row],[Mês/Ano]]))</f>
        <v>22</v>
      </c>
      <c r="G677" s="258">
        <f>SUMIFS('Previsão Potência Instalada'!$C$4:$C$87,'Previsão Potência Instalada'!$B$4:$B$87,PrevisaoGD[[#This Row],[Mês/Ano]])*SUMIFS(RelPotInst[PU_PI],RelPotInst[Barra],PrevisaoGD[[#This Row],[Nº Barra]])</f>
        <v>21.434026401989449</v>
      </c>
      <c r="H677" s="136">
        <f>$G677*SUMIFS(FatorHorario[Fator],FatorHorario[Meses],TEXT($D677,"MMM"),FatorHorario[UF],'Curva Tipica'!$E$1,FatorHorario[Hora],$F677)</f>
        <v>0</v>
      </c>
      <c r="I677" s="45">
        <v>0.92</v>
      </c>
    </row>
    <row r="678" spans="1:9" x14ac:dyDescent="0.25">
      <c r="A678" s="32">
        <v>5723</v>
      </c>
      <c r="B678" s="32">
        <v>2</v>
      </c>
      <c r="C678" s="134" t="s">
        <v>92</v>
      </c>
      <c r="D678" s="33">
        <v>44621</v>
      </c>
      <c r="E678" s="43" t="s">
        <v>66</v>
      </c>
      <c r="F678" s="44">
        <f>SUMIFS(HoraCondCarga[Hora],HoraCondCarga[Condição de Carga],PrevisaoGD[[#This Row],[Condição de Carga]],HoraCondCarga[Mês],MONTH(PrevisaoGD[[#This Row],[Mês/Ano]]))</f>
        <v>22</v>
      </c>
      <c r="G678" s="258">
        <f>SUMIFS('Previsão Potência Instalada'!$C$4:$C$87,'Previsão Potência Instalada'!$B$4:$B$87,PrevisaoGD[[#This Row],[Mês/Ano]])*SUMIFS(RelPotInst[PU_PI],RelPotInst[Barra],PrevisaoGD[[#This Row],[Nº Barra]])</f>
        <v>22.344121364056338</v>
      </c>
      <c r="H678" s="136">
        <f>$G678*SUMIFS(FatorHorario[Fator],FatorHorario[Meses],TEXT($D678,"MMM"),FatorHorario[UF],'Curva Tipica'!$E$1,FatorHorario[Hora],$F678)</f>
        <v>0</v>
      </c>
      <c r="I678" s="45">
        <v>0.92</v>
      </c>
    </row>
    <row r="679" spans="1:9" x14ac:dyDescent="0.25">
      <c r="A679" s="32">
        <v>5723</v>
      </c>
      <c r="B679" s="32">
        <v>2</v>
      </c>
      <c r="C679" s="134" t="s">
        <v>92</v>
      </c>
      <c r="D679" s="33">
        <v>44652</v>
      </c>
      <c r="E679" s="43" t="s">
        <v>66</v>
      </c>
      <c r="F679" s="44">
        <f>SUMIFS(HoraCondCarga[Hora],HoraCondCarga[Condição de Carga],PrevisaoGD[[#This Row],[Condição de Carga]],HoraCondCarga[Mês],MONTH(PrevisaoGD[[#This Row],[Mês/Ano]]))</f>
        <v>22</v>
      </c>
      <c r="G679" s="258">
        <f>SUMIFS('Previsão Potência Instalada'!$C$4:$C$87,'Previsão Potência Instalada'!$B$4:$B$87,PrevisaoGD[[#This Row],[Mês/Ano]])*SUMIFS(RelPotInst[PU_PI],RelPotInst[Barra],PrevisaoGD[[#This Row],[Nº Barra]])</f>
        <v>23.261212023570039</v>
      </c>
      <c r="H679" s="136">
        <f>$G679*SUMIFS(FatorHorario[Fator],FatorHorario[Meses],TEXT($D679,"MMM"),FatorHorario[UF],'Curva Tipica'!$E$1,FatorHorario[Hora],$F679)</f>
        <v>0</v>
      </c>
      <c r="I679" s="45">
        <v>0.92</v>
      </c>
    </row>
    <row r="680" spans="1:9" x14ac:dyDescent="0.25">
      <c r="A680" s="32">
        <v>5723</v>
      </c>
      <c r="B680" s="32">
        <v>2</v>
      </c>
      <c r="C680" s="134" t="s">
        <v>92</v>
      </c>
      <c r="D680" s="33">
        <v>44682</v>
      </c>
      <c r="E680" s="43" t="s">
        <v>66</v>
      </c>
      <c r="F680" s="44">
        <f>SUMIFS(HoraCondCarga[Hora],HoraCondCarga[Condição de Carga],PrevisaoGD[[#This Row],[Condição de Carga]],HoraCondCarga[Mês],MONTH(PrevisaoGD[[#This Row],[Mês/Ano]]))</f>
        <v>22</v>
      </c>
      <c r="G680" s="258">
        <f>SUMIFS('Previsão Potência Instalada'!$C$4:$C$87,'Previsão Potência Instalada'!$B$4:$B$87,PrevisaoGD[[#This Row],[Mês/Ano]])*SUMIFS(RelPotInst[PU_PI],RelPotInst[Barra],PrevisaoGD[[#This Row],[Nº Barra]])</f>
        <v>24.253967087220186</v>
      </c>
      <c r="H680" s="136">
        <f>$G680*SUMIFS(FatorHorario[Fator],FatorHorario[Meses],TEXT($D680,"MMM"),FatorHorario[UF],'Curva Tipica'!$E$1,FatorHorario[Hora],$F680)</f>
        <v>0</v>
      </c>
      <c r="I680" s="45">
        <v>0.92</v>
      </c>
    </row>
    <row r="681" spans="1:9" x14ac:dyDescent="0.25">
      <c r="A681" s="32">
        <v>5723</v>
      </c>
      <c r="B681" s="32">
        <v>2</v>
      </c>
      <c r="C681" s="134" t="s">
        <v>92</v>
      </c>
      <c r="D681" s="33">
        <v>44713</v>
      </c>
      <c r="E681" s="43" t="s">
        <v>66</v>
      </c>
      <c r="F681" s="44">
        <f>SUMIFS(HoraCondCarga[Hora],HoraCondCarga[Condição de Carga],PrevisaoGD[[#This Row],[Condição de Carga]],HoraCondCarga[Mês],MONTH(PrevisaoGD[[#This Row],[Mês/Ano]]))</f>
        <v>19</v>
      </c>
      <c r="G681" s="258">
        <f>SUMIFS('Previsão Potência Instalada'!$C$4:$C$87,'Previsão Potência Instalada'!$B$4:$B$87,PrevisaoGD[[#This Row],[Mês/Ano]])*SUMIFS(RelPotInst[PU_PI],RelPotInst[Barra],PrevisaoGD[[#This Row],[Nº Barra]])</f>
        <v>25.225977395611693</v>
      </c>
      <c r="H681" s="136">
        <f>$G681*SUMIFS(FatorHorario[Fator],FatorHorario[Meses],TEXT($D681,"MMM"),FatorHorario[UF],'Curva Tipica'!$E$1,FatorHorario[Hora],$F681)</f>
        <v>0</v>
      </c>
      <c r="I681" s="45">
        <v>0.92</v>
      </c>
    </row>
    <row r="682" spans="1:9" x14ac:dyDescent="0.25">
      <c r="A682" s="32">
        <v>5723</v>
      </c>
      <c r="B682" s="32">
        <v>2</v>
      </c>
      <c r="C682" s="134" t="s">
        <v>92</v>
      </c>
      <c r="D682" s="33">
        <v>44743</v>
      </c>
      <c r="E682" s="43" t="s">
        <v>66</v>
      </c>
      <c r="F682" s="44">
        <f>SUMIFS(HoraCondCarga[Hora],HoraCondCarga[Condição de Carga],PrevisaoGD[[#This Row],[Condição de Carga]],HoraCondCarga[Mês],MONTH(PrevisaoGD[[#This Row],[Mês/Ano]]))</f>
        <v>22</v>
      </c>
      <c r="G682" s="258">
        <f>SUMIFS('Previsão Potência Instalada'!$C$4:$C$87,'Previsão Potência Instalada'!$B$4:$B$87,PrevisaoGD[[#This Row],[Mês/Ano]])*SUMIFS(RelPotInst[PU_PI],RelPotInst[Barra],PrevisaoGD[[#This Row],[Nº Barra]])</f>
        <v>26.149673482679336</v>
      </c>
      <c r="H682" s="136">
        <f>$G682*SUMIFS(FatorHorario[Fator],FatorHorario[Meses],TEXT($D682,"MMM"),FatorHorario[UF],'Curva Tipica'!$E$1,FatorHorario[Hora],$F682)</f>
        <v>0</v>
      </c>
      <c r="I682" s="45">
        <v>0.92</v>
      </c>
    </row>
    <row r="683" spans="1:9" x14ac:dyDescent="0.25">
      <c r="A683" s="32">
        <v>5723</v>
      </c>
      <c r="B683" s="32">
        <v>2</v>
      </c>
      <c r="C683" s="134" t="s">
        <v>92</v>
      </c>
      <c r="D683" s="33">
        <v>44774</v>
      </c>
      <c r="E683" s="43" t="s">
        <v>66</v>
      </c>
      <c r="F683" s="44">
        <f>SUMIFS(HoraCondCarga[Hora],HoraCondCarga[Condição de Carga],PrevisaoGD[[#This Row],[Condição de Carga]],HoraCondCarga[Mês],MONTH(PrevisaoGD[[#This Row],[Mês/Ano]]))</f>
        <v>22</v>
      </c>
      <c r="G683" s="258">
        <f>SUMIFS('Previsão Potência Instalada'!$C$4:$C$87,'Previsão Potência Instalada'!$B$4:$B$87,PrevisaoGD[[#This Row],[Mês/Ano]])*SUMIFS(RelPotInst[PU_PI],RelPotInst[Barra],PrevisaoGD[[#This Row],[Nº Barra]])</f>
        <v>27.049765358817147</v>
      </c>
      <c r="H683" s="136">
        <f>$G683*SUMIFS(FatorHorario[Fator],FatorHorario[Meses],TEXT($D683,"MMM"),FatorHorario[UF],'Curva Tipica'!$E$1,FatorHorario[Hora],$F683)</f>
        <v>0</v>
      </c>
      <c r="I683" s="45">
        <v>0.92</v>
      </c>
    </row>
    <row r="684" spans="1:9" x14ac:dyDescent="0.25">
      <c r="A684" s="32">
        <v>5723</v>
      </c>
      <c r="B684" s="32">
        <v>2</v>
      </c>
      <c r="C684" s="134" t="s">
        <v>92</v>
      </c>
      <c r="D684" s="33">
        <v>44805</v>
      </c>
      <c r="E684" s="43" t="s">
        <v>66</v>
      </c>
      <c r="F684" s="44">
        <f>SUMIFS(HoraCondCarga[Hora],HoraCondCarga[Condição de Carga],PrevisaoGD[[#This Row],[Condição de Carga]],HoraCondCarga[Mês],MONTH(PrevisaoGD[[#This Row],[Mês/Ano]]))</f>
        <v>22</v>
      </c>
      <c r="G684" s="258">
        <f>SUMIFS('Previsão Potência Instalada'!$C$4:$C$87,'Previsão Potência Instalada'!$B$4:$B$87,PrevisaoGD[[#This Row],[Mês/Ano]])*SUMIFS(RelPotInst[PU_PI],RelPotInst[Barra],PrevisaoGD[[#This Row],[Nº Barra]])</f>
        <v>27.945751129119234</v>
      </c>
      <c r="H684" s="136">
        <f>$G684*SUMIFS(FatorHorario[Fator],FatorHorario[Meses],TEXT($D684,"MMM"),FatorHorario[UF],'Curva Tipica'!$E$1,FatorHorario[Hora],$F684)</f>
        <v>0</v>
      </c>
      <c r="I684" s="45">
        <v>0.92</v>
      </c>
    </row>
    <row r="685" spans="1:9" x14ac:dyDescent="0.25">
      <c r="A685" s="32">
        <v>5723</v>
      </c>
      <c r="B685" s="32">
        <v>2</v>
      </c>
      <c r="C685" s="134" t="s">
        <v>92</v>
      </c>
      <c r="D685" s="33">
        <v>44835</v>
      </c>
      <c r="E685" s="43" t="s">
        <v>66</v>
      </c>
      <c r="F685" s="44">
        <f>SUMIFS(HoraCondCarga[Hora],HoraCondCarga[Condição de Carga],PrevisaoGD[[#This Row],[Condição de Carga]],HoraCondCarga[Mês],MONTH(PrevisaoGD[[#This Row],[Mês/Ano]]))</f>
        <v>22</v>
      </c>
      <c r="G685" s="258">
        <f>SUMIFS('Previsão Potência Instalada'!$C$4:$C$87,'Previsão Potência Instalada'!$B$4:$B$87,PrevisaoGD[[#This Row],[Mês/Ano]])*SUMIFS(RelPotInst[PU_PI],RelPotInst[Barra],PrevisaoGD[[#This Row],[Nº Barra]])</f>
        <v>28.797688165607706</v>
      </c>
      <c r="H685" s="136">
        <f>$G685*SUMIFS(FatorHorario[Fator],FatorHorario[Meses],TEXT($D685,"MMM"),FatorHorario[UF],'Curva Tipica'!$E$1,FatorHorario[Hora],$F685)</f>
        <v>0</v>
      </c>
      <c r="I685" s="45">
        <v>0.92</v>
      </c>
    </row>
    <row r="686" spans="1:9" x14ac:dyDescent="0.25">
      <c r="A686" s="32">
        <v>5723</v>
      </c>
      <c r="B686" s="32">
        <v>2</v>
      </c>
      <c r="C686" s="134" t="s">
        <v>92</v>
      </c>
      <c r="D686" s="33">
        <v>44866</v>
      </c>
      <c r="E686" s="43" t="s">
        <v>66</v>
      </c>
      <c r="F686" s="44">
        <f>SUMIFS(HoraCondCarga[Hora],HoraCondCarga[Condição de Carga],PrevisaoGD[[#This Row],[Condição de Carga]],HoraCondCarga[Mês],MONTH(PrevisaoGD[[#This Row],[Mês/Ano]]))</f>
        <v>22</v>
      </c>
      <c r="G686" s="258">
        <f>SUMIFS('Previsão Potência Instalada'!$C$4:$C$87,'Previsão Potência Instalada'!$B$4:$B$87,PrevisaoGD[[#This Row],[Mês/Ano]])*SUMIFS(RelPotInst[PU_PI],RelPotInst[Barra],PrevisaoGD[[#This Row],[Nº Barra]])</f>
        <v>29.649784211156014</v>
      </c>
      <c r="H686" s="136">
        <f>$G686*SUMIFS(FatorHorario[Fator],FatorHorario[Meses],TEXT($D686,"MMM"),FatorHorario[UF],'Curva Tipica'!$E$1,FatorHorario[Hora],$F686)</f>
        <v>0</v>
      </c>
      <c r="I686" s="45">
        <v>0.92</v>
      </c>
    </row>
    <row r="687" spans="1:9" x14ac:dyDescent="0.25">
      <c r="A687" s="32">
        <v>5723</v>
      </c>
      <c r="B687" s="32">
        <v>2</v>
      </c>
      <c r="C687" s="134" t="s">
        <v>92</v>
      </c>
      <c r="D687" s="33">
        <v>44896</v>
      </c>
      <c r="E687" s="43" t="s">
        <v>66</v>
      </c>
      <c r="F687" s="44">
        <f>SUMIFS(HoraCondCarga[Hora],HoraCondCarga[Condição de Carga],PrevisaoGD[[#This Row],[Condição de Carga]],HoraCondCarga[Mês],MONTH(PrevisaoGD[[#This Row],[Mês/Ano]]))</f>
        <v>22</v>
      </c>
      <c r="G687" s="258">
        <f>SUMIFS('Previsão Potência Instalada'!$C$4:$C$87,'Previsão Potência Instalada'!$B$4:$B$87,PrevisaoGD[[#This Row],[Mês/Ano]])*SUMIFS(RelPotInst[PU_PI],RelPotInst[Barra],PrevisaoGD[[#This Row],[Nº Barra]])</f>
        <v>30.542359972422702</v>
      </c>
      <c r="H687" s="136">
        <f>$G687*SUMIFS(FatorHorario[Fator],FatorHorario[Meses],TEXT($D687,"MMM"),FatorHorario[UF],'Curva Tipica'!$E$1,FatorHorario[Hora],$F687)</f>
        <v>0</v>
      </c>
      <c r="I687" s="45">
        <v>0.92</v>
      </c>
    </row>
    <row r="688" spans="1:9" x14ac:dyDescent="0.25">
      <c r="A688" s="32">
        <v>5723</v>
      </c>
      <c r="B688" s="32">
        <v>2</v>
      </c>
      <c r="C688" s="134" t="s">
        <v>92</v>
      </c>
      <c r="D688" s="33">
        <v>44927</v>
      </c>
      <c r="E688" s="43" t="s">
        <v>66</v>
      </c>
      <c r="F688" s="44">
        <f>SUMIFS(HoraCondCarga[Hora],HoraCondCarga[Condição de Carga],PrevisaoGD[[#This Row],[Condição de Carga]],HoraCondCarga[Mês],MONTH(PrevisaoGD[[#This Row],[Mês/Ano]]))</f>
        <v>22</v>
      </c>
      <c r="G688" s="258">
        <f>SUMIFS('Previsão Potência Instalada'!$C$4:$C$87,'Previsão Potência Instalada'!$B$4:$B$87,PrevisaoGD[[#This Row],[Mês/Ano]])*SUMIFS(RelPotInst[PU_PI],RelPotInst[Barra],PrevisaoGD[[#This Row],[Nº Barra]])</f>
        <v>30.848357834253214</v>
      </c>
      <c r="H688" s="136">
        <f>$G688*SUMIFS(FatorHorario[Fator],FatorHorario[Meses],TEXT($D688,"MMM"),FatorHorario[UF],'Curva Tipica'!$E$1,FatorHorario[Hora],$F688)</f>
        <v>0</v>
      </c>
      <c r="I688" s="45">
        <v>0.92</v>
      </c>
    </row>
    <row r="689" spans="1:9" x14ac:dyDescent="0.25">
      <c r="A689" s="32">
        <v>5723</v>
      </c>
      <c r="B689" s="32">
        <v>2</v>
      </c>
      <c r="C689" s="134" t="s">
        <v>92</v>
      </c>
      <c r="D689" s="33">
        <v>44958</v>
      </c>
      <c r="E689" s="43" t="s">
        <v>66</v>
      </c>
      <c r="F689" s="44">
        <f>SUMIFS(HoraCondCarga[Hora],HoraCondCarga[Condição de Carga],PrevisaoGD[[#This Row],[Condição de Carga]],HoraCondCarga[Mês],MONTH(PrevisaoGD[[#This Row],[Mês/Ano]]))</f>
        <v>22</v>
      </c>
      <c r="G689" s="258">
        <f>SUMIFS('Previsão Potência Instalada'!$C$4:$C$87,'Previsão Potência Instalada'!$B$4:$B$87,PrevisaoGD[[#This Row],[Mês/Ano]])*SUMIFS(RelPotInst[PU_PI],RelPotInst[Barra],PrevisaoGD[[#This Row],[Nº Barra]])</f>
        <v>31.147687497568779</v>
      </c>
      <c r="H689" s="136">
        <f>$G689*SUMIFS(FatorHorario[Fator],FatorHorario[Meses],TEXT($D689,"MMM"),FatorHorario[UF],'Curva Tipica'!$E$1,FatorHorario[Hora],$F689)</f>
        <v>0</v>
      </c>
      <c r="I689" s="45">
        <v>0.92</v>
      </c>
    </row>
    <row r="690" spans="1:9" x14ac:dyDescent="0.25">
      <c r="A690" s="32">
        <v>5723</v>
      </c>
      <c r="B690" s="32">
        <v>2</v>
      </c>
      <c r="C690" s="134" t="s">
        <v>92</v>
      </c>
      <c r="D690" s="33">
        <v>44986</v>
      </c>
      <c r="E690" s="43" t="s">
        <v>66</v>
      </c>
      <c r="F690" s="44">
        <f>SUMIFS(HoraCondCarga[Hora],HoraCondCarga[Condição de Carga],PrevisaoGD[[#This Row],[Condição de Carga]],HoraCondCarga[Mês],MONTH(PrevisaoGD[[#This Row],[Mês/Ano]]))</f>
        <v>22</v>
      </c>
      <c r="G690" s="258">
        <f>SUMIFS('Previsão Potência Instalada'!$C$4:$C$87,'Previsão Potência Instalada'!$B$4:$B$87,PrevisaoGD[[#This Row],[Mês/Ano]])*SUMIFS(RelPotInst[PU_PI],RelPotInst[Barra],PrevisaoGD[[#This Row],[Nº Barra]])</f>
        <v>31.449708806780006</v>
      </c>
      <c r="H690" s="136">
        <f>$G690*SUMIFS(FatorHorario[Fator],FatorHorario[Meses],TEXT($D690,"MMM"),FatorHorario[UF],'Curva Tipica'!$E$1,FatorHorario[Hora],$F690)</f>
        <v>0</v>
      </c>
      <c r="I690" s="45">
        <v>0.92</v>
      </c>
    </row>
    <row r="691" spans="1:9" x14ac:dyDescent="0.25">
      <c r="A691" s="32">
        <v>5723</v>
      </c>
      <c r="B691" s="32">
        <v>2</v>
      </c>
      <c r="C691" s="134" t="s">
        <v>92</v>
      </c>
      <c r="D691" s="33">
        <v>45017</v>
      </c>
      <c r="E691" s="43" t="s">
        <v>66</v>
      </c>
      <c r="F691" s="44">
        <f>SUMIFS(HoraCondCarga[Hora],HoraCondCarga[Condição de Carga],PrevisaoGD[[#This Row],[Condição de Carga]],HoraCondCarga[Mês],MONTH(PrevisaoGD[[#This Row],[Mês/Ano]]))</f>
        <v>22</v>
      </c>
      <c r="G691" s="258">
        <f>SUMIFS('Previsão Potência Instalada'!$C$4:$C$87,'Previsão Potência Instalada'!$B$4:$B$87,PrevisaoGD[[#This Row],[Mês/Ano]])*SUMIFS(RelPotInst[PU_PI],RelPotInst[Barra],PrevisaoGD[[#This Row],[Nº Barra]])</f>
        <v>31.754051686585285</v>
      </c>
      <c r="H691" s="136">
        <f>$G691*SUMIFS(FatorHorario[Fator],FatorHorario[Meses],TEXT($D691,"MMM"),FatorHorario[UF],'Curva Tipica'!$E$1,FatorHorario[Hora],$F691)</f>
        <v>0</v>
      </c>
      <c r="I691" s="45">
        <v>0.92</v>
      </c>
    </row>
    <row r="692" spans="1:9" x14ac:dyDescent="0.25">
      <c r="A692" s="32">
        <v>5723</v>
      </c>
      <c r="B692" s="32">
        <v>2</v>
      </c>
      <c r="C692" s="134" t="s">
        <v>92</v>
      </c>
      <c r="D692" s="33">
        <v>45047</v>
      </c>
      <c r="E692" s="43" t="s">
        <v>66</v>
      </c>
      <c r="F692" s="44">
        <f>SUMIFS(HoraCondCarga[Hora],HoraCondCarga[Condição de Carga],PrevisaoGD[[#This Row],[Condição de Carga]],HoraCondCarga[Mês],MONTH(PrevisaoGD[[#This Row],[Mês/Ano]]))</f>
        <v>22</v>
      </c>
      <c r="G692" s="258">
        <f>SUMIFS('Previsão Potência Instalada'!$C$4:$C$87,'Previsão Potência Instalada'!$B$4:$B$87,PrevisaoGD[[#This Row],[Mês/Ano]])*SUMIFS(RelPotInst[PU_PI],RelPotInst[Barra],PrevisaoGD[[#This Row],[Nº Barra]])</f>
        <v>32.083504322350628</v>
      </c>
      <c r="H692" s="136">
        <f>$G692*SUMIFS(FatorHorario[Fator],FatorHorario[Meses],TEXT($D692,"MMM"),FatorHorario[UF],'Curva Tipica'!$E$1,FatorHorario[Hora],$F692)</f>
        <v>0</v>
      </c>
      <c r="I692" s="45">
        <v>0.92</v>
      </c>
    </row>
    <row r="693" spans="1:9" x14ac:dyDescent="0.25">
      <c r="A693" s="32">
        <v>5723</v>
      </c>
      <c r="B693" s="32">
        <v>2</v>
      </c>
      <c r="C693" s="134" t="s">
        <v>92</v>
      </c>
      <c r="D693" s="33">
        <v>45078</v>
      </c>
      <c r="E693" s="43" t="s">
        <v>66</v>
      </c>
      <c r="F693" s="44">
        <f>SUMIFS(HoraCondCarga[Hora],HoraCondCarga[Condição de Carga],PrevisaoGD[[#This Row],[Condição de Carga]],HoraCondCarga[Mês],MONTH(PrevisaoGD[[#This Row],[Mês/Ano]]))</f>
        <v>19</v>
      </c>
      <c r="G693" s="258">
        <f>SUMIFS('Previsão Potência Instalada'!$C$4:$C$87,'Previsão Potência Instalada'!$B$4:$B$87,PrevisaoGD[[#This Row],[Mês/Ano]])*SUMIFS(RelPotInst[PU_PI],RelPotInst[Barra],PrevisaoGD[[#This Row],[Nº Barra]])</f>
        <v>32.406072667570882</v>
      </c>
      <c r="H693" s="136">
        <f>$G693*SUMIFS(FatorHorario[Fator],FatorHorario[Meses],TEXT($D693,"MMM"),FatorHorario[UF],'Curva Tipica'!$E$1,FatorHorario[Hora],$F693)</f>
        <v>0</v>
      </c>
      <c r="I693" s="45">
        <v>0.92</v>
      </c>
    </row>
    <row r="694" spans="1:9" x14ac:dyDescent="0.25">
      <c r="A694" s="32">
        <v>5723</v>
      </c>
      <c r="B694" s="32">
        <v>2</v>
      </c>
      <c r="C694" s="134" t="s">
        <v>92</v>
      </c>
      <c r="D694" s="33">
        <v>45108</v>
      </c>
      <c r="E694" s="43" t="s">
        <v>66</v>
      </c>
      <c r="F694" s="44">
        <f>SUMIFS(HoraCondCarga[Hora],HoraCondCarga[Condição de Carga],PrevisaoGD[[#This Row],[Condição de Carga]],HoraCondCarga[Mês],MONTH(PrevisaoGD[[#This Row],[Mês/Ano]]))</f>
        <v>22</v>
      </c>
      <c r="G694" s="258">
        <f>SUMIFS('Previsão Potência Instalada'!$C$4:$C$87,'Previsão Potência Instalada'!$B$4:$B$87,PrevisaoGD[[#This Row],[Mês/Ano]])*SUMIFS(RelPotInst[PU_PI],RelPotInst[Barra],PrevisaoGD[[#This Row],[Nº Barra]])</f>
        <v>32.712607604206383</v>
      </c>
      <c r="H694" s="136">
        <f>$G694*SUMIFS(FatorHorario[Fator],FatorHorario[Meses],TEXT($D694,"MMM"),FatorHorario[UF],'Curva Tipica'!$E$1,FatorHorario[Hora],$F694)</f>
        <v>0</v>
      </c>
      <c r="I694" s="45">
        <v>0.92</v>
      </c>
    </row>
    <row r="695" spans="1:9" x14ac:dyDescent="0.25">
      <c r="A695" s="32">
        <v>5723</v>
      </c>
      <c r="B695" s="32">
        <v>2</v>
      </c>
      <c r="C695" s="134" t="s">
        <v>92</v>
      </c>
      <c r="D695" s="33">
        <v>45139</v>
      </c>
      <c r="E695" s="43" t="s">
        <v>66</v>
      </c>
      <c r="F695" s="44">
        <f>SUMIFS(HoraCondCarga[Hora],HoraCondCarga[Condição de Carga],PrevisaoGD[[#This Row],[Condição de Carga]],HoraCondCarga[Mês],MONTH(PrevisaoGD[[#This Row],[Mês/Ano]]))</f>
        <v>22</v>
      </c>
      <c r="G695" s="258">
        <f>SUMIFS('Previsão Potência Instalada'!$C$4:$C$87,'Previsão Potência Instalada'!$B$4:$B$87,PrevisaoGD[[#This Row],[Mês/Ano]])*SUMIFS(RelPotInst[PU_PI],RelPotInst[Barra],PrevisaoGD[[#This Row],[Nº Barra]])</f>
        <v>33.011309320150559</v>
      </c>
      <c r="H695" s="136">
        <f>$G695*SUMIFS(FatorHorario[Fator],FatorHorario[Meses],TEXT($D695,"MMM"),FatorHorario[UF],'Curva Tipica'!$E$1,FatorHorario[Hora],$F695)</f>
        <v>0</v>
      </c>
      <c r="I695" s="45">
        <v>0.92</v>
      </c>
    </row>
    <row r="696" spans="1:9" x14ac:dyDescent="0.25">
      <c r="A696" s="32">
        <v>5723</v>
      </c>
      <c r="B696" s="32">
        <v>2</v>
      </c>
      <c r="C696" s="134" t="s">
        <v>92</v>
      </c>
      <c r="D696" s="33">
        <v>45170</v>
      </c>
      <c r="E696" s="43" t="s">
        <v>66</v>
      </c>
      <c r="F696" s="44">
        <f>SUMIFS(HoraCondCarga[Hora],HoraCondCarga[Condição de Carga],PrevisaoGD[[#This Row],[Condição de Carga]],HoraCondCarga[Mês],MONTH(PrevisaoGD[[#This Row],[Mês/Ano]]))</f>
        <v>22</v>
      </c>
      <c r="G696" s="258">
        <f>SUMIFS('Previsão Potência Instalada'!$C$4:$C$87,'Previsão Potência Instalada'!$B$4:$B$87,PrevisaoGD[[#This Row],[Mês/Ano]])*SUMIFS(RelPotInst[PU_PI],RelPotInst[Barra],PrevisaoGD[[#This Row],[Nº Barra]])</f>
        <v>33.308648396467056</v>
      </c>
      <c r="H696" s="136">
        <f>$G696*SUMIFS(FatorHorario[Fator],FatorHorario[Meses],TEXT($D696,"MMM"),FatorHorario[UF],'Curva Tipica'!$E$1,FatorHorario[Hora],$F696)</f>
        <v>0</v>
      </c>
      <c r="I696" s="45">
        <v>0.92</v>
      </c>
    </row>
    <row r="697" spans="1:9" x14ac:dyDescent="0.25">
      <c r="A697" s="32">
        <v>5723</v>
      </c>
      <c r="B697" s="32">
        <v>2</v>
      </c>
      <c r="C697" s="134" t="s">
        <v>92</v>
      </c>
      <c r="D697" s="33">
        <v>45200</v>
      </c>
      <c r="E697" s="43" t="s">
        <v>66</v>
      </c>
      <c r="F697" s="44">
        <f>SUMIFS(HoraCondCarga[Hora],HoraCondCarga[Condição de Carga],PrevisaoGD[[#This Row],[Condição de Carga]],HoraCondCarga[Mês],MONTH(PrevisaoGD[[#This Row],[Mês/Ano]]))</f>
        <v>22</v>
      </c>
      <c r="G697" s="258">
        <f>SUMIFS('Previsão Potência Instalada'!$C$4:$C$87,'Previsão Potência Instalada'!$B$4:$B$87,PrevisaoGD[[#This Row],[Mês/Ano]])*SUMIFS(RelPotInst[PU_PI],RelPotInst[Barra],PrevisaoGD[[#This Row],[Nº Barra]])</f>
        <v>33.59136959573776</v>
      </c>
      <c r="H697" s="136">
        <f>$G697*SUMIFS(FatorHorario[Fator],FatorHorario[Meses],TEXT($D697,"MMM"),FatorHorario[UF],'Curva Tipica'!$E$1,FatorHorario[Hora],$F697)</f>
        <v>0</v>
      </c>
      <c r="I697" s="45">
        <v>0.92</v>
      </c>
    </row>
    <row r="698" spans="1:9" x14ac:dyDescent="0.25">
      <c r="A698" s="32">
        <v>5723</v>
      </c>
      <c r="B698" s="32">
        <v>2</v>
      </c>
      <c r="C698" s="134" t="s">
        <v>92</v>
      </c>
      <c r="D698" s="33">
        <v>45231</v>
      </c>
      <c r="E698" s="43" t="s">
        <v>66</v>
      </c>
      <c r="F698" s="44">
        <f>SUMIFS(HoraCondCarga[Hora],HoraCondCarga[Condição de Carga],PrevisaoGD[[#This Row],[Condição de Carga]],HoraCondCarga[Mês],MONTH(PrevisaoGD[[#This Row],[Mês/Ano]]))</f>
        <v>22</v>
      </c>
      <c r="G698" s="258">
        <f>SUMIFS('Previsão Potência Instalada'!$C$4:$C$87,'Previsão Potência Instalada'!$B$4:$B$87,PrevisaoGD[[#This Row],[Mês/Ano]])*SUMIFS(RelPotInst[PU_PI],RelPotInst[Barra],PrevisaoGD[[#This Row],[Nº Barra]])</f>
        <v>33.874143563265001</v>
      </c>
      <c r="H698" s="136">
        <f>$G698*SUMIFS(FatorHorario[Fator],FatorHorario[Meses],TEXT($D698,"MMM"),FatorHorario[UF],'Curva Tipica'!$E$1,FatorHorario[Hora],$F698)</f>
        <v>0</v>
      </c>
      <c r="I698" s="45">
        <v>0.92</v>
      </c>
    </row>
    <row r="699" spans="1:9" x14ac:dyDescent="0.25">
      <c r="A699" s="32">
        <v>5723</v>
      </c>
      <c r="B699" s="32">
        <v>2</v>
      </c>
      <c r="C699" s="134" t="s">
        <v>92</v>
      </c>
      <c r="D699" s="33">
        <v>45261</v>
      </c>
      <c r="E699" s="43" t="s">
        <v>66</v>
      </c>
      <c r="F699" s="44">
        <f>SUMIFS(HoraCondCarga[Hora],HoraCondCarga[Condição de Carga],PrevisaoGD[[#This Row],[Condição de Carga]],HoraCondCarga[Mês],MONTH(PrevisaoGD[[#This Row],[Mês/Ano]]))</f>
        <v>22</v>
      </c>
      <c r="G699" s="258">
        <f>SUMIFS('Previsão Potência Instalada'!$C$4:$C$87,'Previsão Potência Instalada'!$B$4:$B$87,PrevisaoGD[[#This Row],[Mês/Ano]])*SUMIFS(RelPotInst[PU_PI],RelPotInst[Barra],PrevisaoGD[[#This Row],[Nº Barra]])</f>
        <v>34.170351004492616</v>
      </c>
      <c r="H699" s="136">
        <f>$G699*SUMIFS(FatorHorario[Fator],FatorHorario[Meses],TEXT($D699,"MMM"),FatorHorario[UF],'Curva Tipica'!$E$1,FatorHorario[Hora],$F699)</f>
        <v>0</v>
      </c>
      <c r="I699" s="45">
        <v>0.92</v>
      </c>
    </row>
    <row r="700" spans="1:9" x14ac:dyDescent="0.25">
      <c r="A700" s="32">
        <v>5723</v>
      </c>
      <c r="B700" s="32">
        <v>2</v>
      </c>
      <c r="C700" s="134" t="s">
        <v>92</v>
      </c>
      <c r="D700" s="33">
        <v>45292</v>
      </c>
      <c r="E700" s="43" t="s">
        <v>66</v>
      </c>
      <c r="F700" s="44">
        <f>SUMIFS(HoraCondCarga[Hora],HoraCondCarga[Condição de Carga],PrevisaoGD[[#This Row],[Condição de Carga]],HoraCondCarga[Mês],MONTH(PrevisaoGD[[#This Row],[Mês/Ano]]))</f>
        <v>22</v>
      </c>
      <c r="G700" s="258">
        <f>SUMIFS('Previsão Potência Instalada'!$C$4:$C$87,'Previsão Potência Instalada'!$B$4:$B$87,PrevisaoGD[[#This Row],[Mês/Ano]])*SUMIFS(RelPotInst[PU_PI],RelPotInst[Barra],PrevisaoGD[[#This Row],[Nº Barra]])</f>
        <v>34.777905881116943</v>
      </c>
      <c r="H700" s="136">
        <f>$G700*SUMIFS(FatorHorario[Fator],FatorHorario[Meses],TEXT($D700,"MMM"),FatorHorario[UF],'Curva Tipica'!$E$1,FatorHorario[Hora],$F700)</f>
        <v>0</v>
      </c>
      <c r="I700" s="45">
        <v>0.92</v>
      </c>
    </row>
    <row r="701" spans="1:9" x14ac:dyDescent="0.25">
      <c r="A701" s="32">
        <v>5723</v>
      </c>
      <c r="B701" s="32">
        <v>2</v>
      </c>
      <c r="C701" s="134" t="s">
        <v>92</v>
      </c>
      <c r="D701" s="33">
        <v>45323</v>
      </c>
      <c r="E701" s="43" t="s">
        <v>66</v>
      </c>
      <c r="F701" s="44">
        <f>SUMIFS(HoraCondCarga[Hora],HoraCondCarga[Condição de Carga],PrevisaoGD[[#This Row],[Condição de Carga]],HoraCondCarga[Mês],MONTH(PrevisaoGD[[#This Row],[Mês/Ano]]))</f>
        <v>22</v>
      </c>
      <c r="G701" s="258">
        <f>SUMIFS('Previsão Potência Instalada'!$C$4:$C$87,'Previsão Potência Instalada'!$B$4:$B$87,PrevisaoGD[[#This Row],[Mês/Ano]])*SUMIFS(RelPotInst[PU_PI],RelPotInst[Barra],PrevisaoGD[[#This Row],[Nº Barra]])</f>
        <v>35.372221134098737</v>
      </c>
      <c r="H701" s="136">
        <f>$G701*SUMIFS(FatorHorario[Fator],FatorHorario[Meses],TEXT($D701,"MMM"),FatorHorario[UF],'Curva Tipica'!$E$1,FatorHorario[Hora],$F701)</f>
        <v>0</v>
      </c>
      <c r="I701" s="45">
        <v>0.92</v>
      </c>
    </row>
    <row r="702" spans="1:9" x14ac:dyDescent="0.25">
      <c r="A702" s="32">
        <v>5723</v>
      </c>
      <c r="B702" s="32">
        <v>2</v>
      </c>
      <c r="C702" s="134" t="s">
        <v>92</v>
      </c>
      <c r="D702" s="33">
        <v>45352</v>
      </c>
      <c r="E702" s="43" t="s">
        <v>66</v>
      </c>
      <c r="F702" s="44">
        <f>SUMIFS(HoraCondCarga[Hora],HoraCondCarga[Condição de Carga],PrevisaoGD[[#This Row],[Condição de Carga]],HoraCondCarga[Mês],MONTH(PrevisaoGD[[#This Row],[Mês/Ano]]))</f>
        <v>22</v>
      </c>
      <c r="G702" s="258">
        <f>SUMIFS('Previsão Potência Instalada'!$C$4:$C$87,'Previsão Potência Instalada'!$B$4:$B$87,PrevisaoGD[[#This Row],[Mês/Ano]])*SUMIFS(RelPotInst[PU_PI],RelPotInst[Barra],PrevisaoGD[[#This Row],[Nº Barra]])</f>
        <v>35.971880615894008</v>
      </c>
      <c r="H702" s="136">
        <f>$G702*SUMIFS(FatorHorario[Fator],FatorHorario[Meses],TEXT($D702,"MMM"),FatorHorario[UF],'Curva Tipica'!$E$1,FatorHorario[Hora],$F702)</f>
        <v>0</v>
      </c>
      <c r="I702" s="45">
        <v>0.92</v>
      </c>
    </row>
    <row r="703" spans="1:9" x14ac:dyDescent="0.25">
      <c r="A703" s="32">
        <v>5723</v>
      </c>
      <c r="B703" s="32">
        <v>2</v>
      </c>
      <c r="C703" s="134" t="s">
        <v>92</v>
      </c>
      <c r="D703" s="33">
        <v>45383</v>
      </c>
      <c r="E703" s="43" t="s">
        <v>66</v>
      </c>
      <c r="F703" s="44">
        <f>SUMIFS(HoraCondCarga[Hora],HoraCondCarga[Condição de Carga],PrevisaoGD[[#This Row],[Condição de Carga]],HoraCondCarga[Mês],MONTH(PrevisaoGD[[#This Row],[Mês/Ano]]))</f>
        <v>22</v>
      </c>
      <c r="G703" s="258">
        <f>SUMIFS('Previsão Potência Instalada'!$C$4:$C$87,'Previsão Potência Instalada'!$B$4:$B$87,PrevisaoGD[[#This Row],[Mês/Ano]])*SUMIFS(RelPotInst[PU_PI],RelPotInst[Barra],PrevisaoGD[[#This Row],[Nº Barra]])</f>
        <v>36.576149546681535</v>
      </c>
      <c r="H703" s="136">
        <f>$G703*SUMIFS(FatorHorario[Fator],FatorHorario[Meses],TEXT($D703,"MMM"),FatorHorario[UF],'Curva Tipica'!$E$1,FatorHorario[Hora],$F703)</f>
        <v>0</v>
      </c>
      <c r="I703" s="45">
        <v>0.92</v>
      </c>
    </row>
    <row r="704" spans="1:9" x14ac:dyDescent="0.25">
      <c r="A704" s="32">
        <v>5723</v>
      </c>
      <c r="B704" s="32">
        <v>2</v>
      </c>
      <c r="C704" s="134" t="s">
        <v>92</v>
      </c>
      <c r="D704" s="33">
        <v>45413</v>
      </c>
      <c r="E704" s="43" t="s">
        <v>66</v>
      </c>
      <c r="F704" s="44">
        <f>SUMIFS(HoraCondCarga[Hora],HoraCondCarga[Condição de Carga],PrevisaoGD[[#This Row],[Condição de Carga]],HoraCondCarga[Mês],MONTH(PrevisaoGD[[#This Row],[Mês/Ano]]))</f>
        <v>22</v>
      </c>
      <c r="G704" s="258">
        <f>SUMIFS('Previsão Potência Instalada'!$C$4:$C$87,'Previsão Potência Instalada'!$B$4:$B$87,PrevisaoGD[[#This Row],[Mês/Ano]])*SUMIFS(RelPotInst[PU_PI],RelPotInst[Barra],PrevisaoGD[[#This Row],[Nº Barra]])</f>
        <v>37.230273579701205</v>
      </c>
      <c r="H704" s="136">
        <f>$G704*SUMIFS(FatorHorario[Fator],FatorHorario[Meses],TEXT($D704,"MMM"),FatorHorario[UF],'Curva Tipica'!$E$1,FatorHorario[Hora],$F704)</f>
        <v>0</v>
      </c>
      <c r="I704" s="45">
        <v>0.92</v>
      </c>
    </row>
    <row r="705" spans="1:9" x14ac:dyDescent="0.25">
      <c r="A705" s="32">
        <v>5723</v>
      </c>
      <c r="B705" s="32">
        <v>2</v>
      </c>
      <c r="C705" s="134" t="s">
        <v>92</v>
      </c>
      <c r="D705" s="33">
        <v>45444</v>
      </c>
      <c r="E705" s="43" t="s">
        <v>66</v>
      </c>
      <c r="F705" s="44">
        <f>SUMIFS(HoraCondCarga[Hora],HoraCondCarga[Condição de Carga],PrevisaoGD[[#This Row],[Condição de Carga]],HoraCondCarga[Mês],MONTH(PrevisaoGD[[#This Row],[Mês/Ano]]))</f>
        <v>19</v>
      </c>
      <c r="G705" s="258">
        <f>SUMIFS('Previsão Potência Instalada'!$C$4:$C$87,'Previsão Potência Instalada'!$B$4:$B$87,PrevisaoGD[[#This Row],[Mês/Ano]])*SUMIFS(RelPotInst[PU_PI],RelPotInst[Barra],PrevisaoGD[[#This Row],[Nº Barra]])</f>
        <v>37.870728941091137</v>
      </c>
      <c r="H705" s="136">
        <f>$G705*SUMIFS(FatorHorario[Fator],FatorHorario[Meses],TEXT($D705,"MMM"),FatorHorario[UF],'Curva Tipica'!$E$1,FatorHorario[Hora],$F705)</f>
        <v>0</v>
      </c>
      <c r="I705" s="45">
        <v>0.92</v>
      </c>
    </row>
    <row r="706" spans="1:9" x14ac:dyDescent="0.25">
      <c r="A706" s="32">
        <v>5723</v>
      </c>
      <c r="B706" s="32">
        <v>2</v>
      </c>
      <c r="C706" s="134" t="s">
        <v>92</v>
      </c>
      <c r="D706" s="33">
        <v>45474</v>
      </c>
      <c r="E706" s="43" t="s">
        <v>66</v>
      </c>
      <c r="F706" s="44">
        <f>SUMIFS(HoraCondCarga[Hora],HoraCondCarga[Condição de Carga],PrevisaoGD[[#This Row],[Condição de Carga]],HoraCondCarga[Mês],MONTH(PrevisaoGD[[#This Row],[Mês/Ano]]))</f>
        <v>22</v>
      </c>
      <c r="G706" s="258">
        <f>SUMIFS('Previsão Potência Instalada'!$C$4:$C$87,'Previsão Potência Instalada'!$B$4:$B$87,PrevisaoGD[[#This Row],[Mês/Ano]])*SUMIFS(RelPotInst[PU_PI],RelPotInst[Barra],PrevisaoGD[[#This Row],[Nº Barra]])</f>
        <v>38.47935017293419</v>
      </c>
      <c r="H706" s="136">
        <f>$G706*SUMIFS(FatorHorario[Fator],FatorHorario[Meses],TEXT($D706,"MMM"),FatorHorario[UF],'Curva Tipica'!$E$1,FatorHorario[Hora],$F706)</f>
        <v>0</v>
      </c>
      <c r="I706" s="45">
        <v>0.92</v>
      </c>
    </row>
    <row r="707" spans="1:9" x14ac:dyDescent="0.25">
      <c r="A707" s="32">
        <v>5723</v>
      </c>
      <c r="B707" s="32">
        <v>2</v>
      </c>
      <c r="C707" s="134" t="s">
        <v>92</v>
      </c>
      <c r="D707" s="33">
        <v>45505</v>
      </c>
      <c r="E707" s="43" t="s">
        <v>66</v>
      </c>
      <c r="F707" s="44">
        <f>SUMIFS(HoraCondCarga[Hora],HoraCondCarga[Condição de Carga],PrevisaoGD[[#This Row],[Condição de Carga]],HoraCondCarga[Mês],MONTH(PrevisaoGD[[#This Row],[Mês/Ano]]))</f>
        <v>22</v>
      </c>
      <c r="G707" s="258">
        <f>SUMIFS('Previsão Potência Instalada'!$C$4:$C$87,'Previsão Potência Instalada'!$B$4:$B$87,PrevisaoGD[[#This Row],[Mês/Ano]])*SUMIFS(RelPotInst[PU_PI],RelPotInst[Barra],PrevisaoGD[[#This Row],[Nº Barra]])</f>
        <v>39.072418644368341</v>
      </c>
      <c r="H707" s="136">
        <f>$G707*SUMIFS(FatorHorario[Fator],FatorHorario[Meses],TEXT($D707,"MMM"),FatorHorario[UF],'Curva Tipica'!$E$1,FatorHorario[Hora],$F707)</f>
        <v>0</v>
      </c>
      <c r="I707" s="45">
        <v>0.92</v>
      </c>
    </row>
    <row r="708" spans="1:9" x14ac:dyDescent="0.25">
      <c r="A708" s="32">
        <v>5723</v>
      </c>
      <c r="B708" s="32">
        <v>2</v>
      </c>
      <c r="C708" s="134" t="s">
        <v>92</v>
      </c>
      <c r="D708" s="33">
        <v>45536</v>
      </c>
      <c r="E708" s="43" t="s">
        <v>66</v>
      </c>
      <c r="F708" s="44">
        <f>SUMIFS(HoraCondCarga[Hora],HoraCondCarga[Condição de Carga],PrevisaoGD[[#This Row],[Condição de Carga]],HoraCondCarga[Mês],MONTH(PrevisaoGD[[#This Row],[Mês/Ano]]))</f>
        <v>22</v>
      </c>
      <c r="G708" s="258">
        <f>SUMIFS('Previsão Potência Instalada'!$C$4:$C$87,'Previsão Potência Instalada'!$B$4:$B$87,PrevisaoGD[[#This Row],[Mês/Ano]])*SUMIFS(RelPotInst[PU_PI],RelPotInst[Barra],PrevisaoGD[[#This Row],[Nº Barra]])</f>
        <v>39.662781612091038</v>
      </c>
      <c r="H708" s="136">
        <f>$G708*SUMIFS(FatorHorario[Fator],FatorHorario[Meses],TEXT($D708,"MMM"),FatorHorario[UF],'Curva Tipica'!$E$1,FatorHorario[Hora],$F708)</f>
        <v>0</v>
      </c>
      <c r="I708" s="45">
        <v>0.92</v>
      </c>
    </row>
    <row r="709" spans="1:9" x14ac:dyDescent="0.25">
      <c r="A709" s="32">
        <v>5723</v>
      </c>
      <c r="B709" s="32">
        <v>2</v>
      </c>
      <c r="C709" s="134" t="s">
        <v>92</v>
      </c>
      <c r="D709" s="33">
        <v>45566</v>
      </c>
      <c r="E709" s="43" t="s">
        <v>66</v>
      </c>
      <c r="F709" s="44">
        <f>SUMIFS(HoraCondCarga[Hora],HoraCondCarga[Condição de Carga],PrevisaoGD[[#This Row],[Condição de Carga]],HoraCondCarga[Mês],MONTH(PrevisaoGD[[#This Row],[Mês/Ano]]))</f>
        <v>22</v>
      </c>
      <c r="G709" s="258">
        <f>SUMIFS('Previsão Potência Instalada'!$C$4:$C$87,'Previsão Potência Instalada'!$B$4:$B$87,PrevisaoGD[[#This Row],[Mês/Ano]])*SUMIFS(RelPotInst[PU_PI],RelPotInst[Barra],PrevisaoGD[[#This Row],[Nº Barra]])</f>
        <v>40.224120970197859</v>
      </c>
      <c r="H709" s="136">
        <f>$G709*SUMIFS(FatorHorario[Fator],FatorHorario[Meses],TEXT($D709,"MMM"),FatorHorario[UF],'Curva Tipica'!$E$1,FatorHorario[Hora],$F709)</f>
        <v>0</v>
      </c>
      <c r="I709" s="45">
        <v>0.92</v>
      </c>
    </row>
    <row r="710" spans="1:9" x14ac:dyDescent="0.25">
      <c r="A710" s="32">
        <v>5723</v>
      </c>
      <c r="B710" s="32">
        <v>2</v>
      </c>
      <c r="C710" s="134" t="s">
        <v>92</v>
      </c>
      <c r="D710" s="33">
        <v>45597</v>
      </c>
      <c r="E710" s="43" t="s">
        <v>66</v>
      </c>
      <c r="F710" s="44">
        <f>SUMIFS(HoraCondCarga[Hora],HoraCondCarga[Condição de Carga],PrevisaoGD[[#This Row],[Condição de Carga]],HoraCondCarga[Mês],MONTH(PrevisaoGD[[#This Row],[Mês/Ano]]))</f>
        <v>22</v>
      </c>
      <c r="G710" s="258">
        <f>SUMIFS('Previsão Potência Instalada'!$C$4:$C$87,'Previsão Potência Instalada'!$B$4:$B$87,PrevisaoGD[[#This Row],[Mês/Ano]])*SUMIFS(RelPotInst[PU_PI],RelPotInst[Barra],PrevisaoGD[[#This Row],[Nº Barra]])</f>
        <v>40.785565099009268</v>
      </c>
      <c r="H710" s="136">
        <f>$G710*SUMIFS(FatorHorario[Fator],FatorHorario[Meses],TEXT($D710,"MMM"),FatorHorario[UF],'Curva Tipica'!$E$1,FatorHorario[Hora],$F710)</f>
        <v>0</v>
      </c>
      <c r="I710" s="45">
        <v>0.92</v>
      </c>
    </row>
    <row r="711" spans="1:9" x14ac:dyDescent="0.25">
      <c r="A711" s="32">
        <v>5723</v>
      </c>
      <c r="B711" s="32">
        <v>2</v>
      </c>
      <c r="C711" s="134" t="s">
        <v>92</v>
      </c>
      <c r="D711" s="33">
        <v>45627</v>
      </c>
      <c r="E711" s="43" t="s">
        <v>66</v>
      </c>
      <c r="F711" s="44">
        <f>SUMIFS(HoraCondCarga[Hora],HoraCondCarga[Condição de Carga],PrevisaoGD[[#This Row],[Condição de Carga]],HoraCondCarga[Mês],MONTH(PrevisaoGD[[#This Row],[Mês/Ano]]))</f>
        <v>22</v>
      </c>
      <c r="G711" s="258">
        <f>SUMIFS('Previsão Potência Instalada'!$C$4:$C$87,'Previsão Potência Instalada'!$B$4:$B$87,PrevisaoGD[[#This Row],[Mês/Ano]])*SUMIFS(RelPotInst[PU_PI],RelPotInst[Barra],PrevisaoGD[[#This Row],[Nº Barra]])</f>
        <v>41.373681219604677</v>
      </c>
      <c r="H711" s="136">
        <f>$G711*SUMIFS(FatorHorario[Fator],FatorHorario[Meses],TEXT($D711,"MMM"),FatorHorario[UF],'Curva Tipica'!$E$1,FatorHorario[Hora],$F711)</f>
        <v>0</v>
      </c>
      <c r="I711" s="45">
        <v>0.92</v>
      </c>
    </row>
    <row r="712" spans="1:9" x14ac:dyDescent="0.25">
      <c r="A712" s="32">
        <v>5723</v>
      </c>
      <c r="B712" s="32">
        <v>2</v>
      </c>
      <c r="C712" s="134" t="s">
        <v>92</v>
      </c>
      <c r="D712" s="33">
        <v>45658</v>
      </c>
      <c r="E712" s="43" t="s">
        <v>66</v>
      </c>
      <c r="F712" s="44">
        <f>SUMIFS(HoraCondCarga[Hora],HoraCondCarga[Condição de Carga],PrevisaoGD[[#This Row],[Condição de Carga]],HoraCondCarga[Mês],MONTH(PrevisaoGD[[#This Row],[Mês/Ano]]))</f>
        <v>22</v>
      </c>
      <c r="G712" s="258">
        <f>SUMIFS('Previsão Potência Instalada'!$C$4:$C$87,'Previsão Potência Instalada'!$B$4:$B$87,PrevisaoGD[[#This Row],[Mês/Ano]])*SUMIFS(RelPotInst[PU_PI],RelPotInst[Barra],PrevisaoGD[[#This Row],[Nº Barra]])</f>
        <v>42.069440935076855</v>
      </c>
      <c r="H712" s="136">
        <f>$G712*SUMIFS(FatorHorario[Fator],FatorHorario[Meses],TEXT($D712,"MMM"),FatorHorario[UF],'Curva Tipica'!$E$1,FatorHorario[Hora],$F712)</f>
        <v>0</v>
      </c>
      <c r="I712" s="45">
        <v>0.92</v>
      </c>
    </row>
    <row r="713" spans="1:9" x14ac:dyDescent="0.25">
      <c r="A713" s="32">
        <v>5723</v>
      </c>
      <c r="B713" s="32">
        <v>2</v>
      </c>
      <c r="C713" s="134" t="s">
        <v>92</v>
      </c>
      <c r="D713" s="33">
        <v>45689</v>
      </c>
      <c r="E713" s="43" t="s">
        <v>66</v>
      </c>
      <c r="F713" s="44">
        <f>SUMIFS(HoraCondCarga[Hora],HoraCondCarga[Condição de Carga],PrevisaoGD[[#This Row],[Condição de Carga]],HoraCondCarga[Mês],MONTH(PrevisaoGD[[#This Row],[Mês/Ano]]))</f>
        <v>22</v>
      </c>
      <c r="G713" s="258">
        <f>SUMIFS('Previsão Potência Instalada'!$C$4:$C$87,'Previsão Potência Instalada'!$B$4:$B$87,PrevisaoGD[[#This Row],[Mês/Ano]])*SUMIFS(RelPotInst[PU_PI],RelPotInst[Barra],PrevisaoGD[[#This Row],[Nº Barra]])</f>
        <v>42.750038897869729</v>
      </c>
      <c r="H713" s="136">
        <f>$G713*SUMIFS(FatorHorario[Fator],FatorHorario[Meses],TEXT($D713,"MMM"),FatorHorario[UF],'Curva Tipica'!$E$1,FatorHorario[Hora],$F713)</f>
        <v>0</v>
      </c>
      <c r="I713" s="45">
        <v>0.92</v>
      </c>
    </row>
    <row r="714" spans="1:9" x14ac:dyDescent="0.25">
      <c r="A714" s="32">
        <v>5723</v>
      </c>
      <c r="B714" s="32">
        <v>2</v>
      </c>
      <c r="C714" s="134" t="s">
        <v>92</v>
      </c>
      <c r="D714" s="33">
        <v>45717</v>
      </c>
      <c r="E714" s="43" t="s">
        <v>66</v>
      </c>
      <c r="F714" s="44">
        <f>SUMIFS(HoraCondCarga[Hora],HoraCondCarga[Condição de Carga],PrevisaoGD[[#This Row],[Condição de Carga]],HoraCondCarga[Mês],MONTH(PrevisaoGD[[#This Row],[Mês/Ano]]))</f>
        <v>22</v>
      </c>
      <c r="G714" s="258">
        <f>SUMIFS('Previsão Potência Instalada'!$C$4:$C$87,'Previsão Potência Instalada'!$B$4:$B$87,PrevisaoGD[[#This Row],[Mês/Ano]])*SUMIFS(RelPotInst[PU_PI],RelPotInst[Barra],PrevisaoGD[[#This Row],[Nº Barra]])</f>
        <v>43.436756964807508</v>
      </c>
      <c r="H714" s="136">
        <f>$G714*SUMIFS(FatorHorario[Fator],FatorHorario[Meses],TEXT($D714,"MMM"),FatorHorario[UF],'Curva Tipica'!$E$1,FatorHorario[Hora],$F714)</f>
        <v>0</v>
      </c>
      <c r="I714" s="45">
        <v>0.92</v>
      </c>
    </row>
    <row r="715" spans="1:9" x14ac:dyDescent="0.25">
      <c r="A715" s="32">
        <v>5723</v>
      </c>
      <c r="B715" s="32">
        <v>2</v>
      </c>
      <c r="C715" s="134" t="s">
        <v>92</v>
      </c>
      <c r="D715" s="33">
        <v>45748</v>
      </c>
      <c r="E715" s="43" t="s">
        <v>66</v>
      </c>
      <c r="F715" s="44">
        <f>SUMIFS(HoraCondCarga[Hora],HoraCondCarga[Condição de Carga],PrevisaoGD[[#This Row],[Condição de Carga]],HoraCondCarga[Mês],MONTH(PrevisaoGD[[#This Row],[Mês/Ano]]))</f>
        <v>22</v>
      </c>
      <c r="G715" s="258">
        <f>SUMIFS('Previsão Potência Instalada'!$C$4:$C$87,'Previsão Potência Instalada'!$B$4:$B$87,PrevisaoGD[[#This Row],[Mês/Ano]])*SUMIFS(RelPotInst[PU_PI],RelPotInst[Barra],PrevisaoGD[[#This Row],[Nº Barra]])</f>
        <v>44.128753680708073</v>
      </c>
      <c r="H715" s="136">
        <f>$G715*SUMIFS(FatorHorario[Fator],FatorHorario[Meses],TEXT($D715,"MMM"),FatorHorario[UF],'Curva Tipica'!$E$1,FatorHorario[Hora],$F715)</f>
        <v>0</v>
      </c>
      <c r="I715" s="45">
        <v>0.92</v>
      </c>
    </row>
    <row r="716" spans="1:9" x14ac:dyDescent="0.25">
      <c r="A716" s="32">
        <v>5723</v>
      </c>
      <c r="B716" s="32">
        <v>2</v>
      </c>
      <c r="C716" s="134" t="s">
        <v>92</v>
      </c>
      <c r="D716" s="33">
        <v>45778</v>
      </c>
      <c r="E716" s="43" t="s">
        <v>66</v>
      </c>
      <c r="F716" s="44">
        <f>SUMIFS(HoraCondCarga[Hora],HoraCondCarga[Condição de Carga],PrevisaoGD[[#This Row],[Condição de Carga]],HoraCondCarga[Mês],MONTH(PrevisaoGD[[#This Row],[Mês/Ano]]))</f>
        <v>22</v>
      </c>
      <c r="G716" s="258">
        <f>SUMIFS('Previsão Potência Instalada'!$C$4:$C$87,'Previsão Potência Instalada'!$B$4:$B$87,PrevisaoGD[[#This Row],[Mês/Ano]])*SUMIFS(RelPotInst[PU_PI],RelPotInst[Barra],PrevisaoGD[[#This Row],[Nº Barra]])</f>
        <v>44.877843464376618</v>
      </c>
      <c r="H716" s="136">
        <f>$G716*SUMIFS(FatorHorario[Fator],FatorHorario[Meses],TEXT($D716,"MMM"),FatorHorario[UF],'Curva Tipica'!$E$1,FatorHorario[Hora],$F716)</f>
        <v>0</v>
      </c>
      <c r="I716" s="45">
        <v>0.92</v>
      </c>
    </row>
    <row r="717" spans="1:9" x14ac:dyDescent="0.25">
      <c r="A717" s="32">
        <v>5723</v>
      </c>
      <c r="B717" s="32">
        <v>2</v>
      </c>
      <c r="C717" s="134" t="s">
        <v>92</v>
      </c>
      <c r="D717" s="33">
        <v>45809</v>
      </c>
      <c r="E717" s="43" t="s">
        <v>66</v>
      </c>
      <c r="F717" s="44">
        <f>SUMIFS(HoraCondCarga[Hora],HoraCondCarga[Condição de Carga],PrevisaoGD[[#This Row],[Condição de Carga]],HoraCondCarga[Mês],MONTH(PrevisaoGD[[#This Row],[Mês/Ano]]))</f>
        <v>19</v>
      </c>
      <c r="G717" s="258">
        <f>SUMIFS('Previsão Potência Instalada'!$C$4:$C$87,'Previsão Potência Instalada'!$B$4:$B$87,PrevisaoGD[[#This Row],[Mês/Ano]])*SUMIFS(RelPotInst[PU_PI],RelPotInst[Barra],PrevisaoGD[[#This Row],[Nº Barra]])</f>
        <v>45.611280158176427</v>
      </c>
      <c r="H717" s="136">
        <f>$G717*SUMIFS(FatorHorario[Fator],FatorHorario[Meses],TEXT($D717,"MMM"),FatorHorario[UF],'Curva Tipica'!$E$1,FatorHorario[Hora],$F717)</f>
        <v>0</v>
      </c>
      <c r="I717" s="45">
        <v>0.92</v>
      </c>
    </row>
    <row r="718" spans="1:9" x14ac:dyDescent="0.25">
      <c r="A718" s="32">
        <v>5723</v>
      </c>
      <c r="B718" s="32">
        <v>2</v>
      </c>
      <c r="C718" s="134" t="s">
        <v>92</v>
      </c>
      <c r="D718" s="33">
        <v>45839</v>
      </c>
      <c r="E718" s="43" t="s">
        <v>66</v>
      </c>
      <c r="F718" s="44">
        <f>SUMIFS(HoraCondCarga[Hora],HoraCondCarga[Condição de Carga],PrevisaoGD[[#This Row],[Condição de Carga]],HoraCondCarga[Mês],MONTH(PrevisaoGD[[#This Row],[Mês/Ano]]))</f>
        <v>22</v>
      </c>
      <c r="G718" s="258">
        <f>SUMIFS('Previsão Potência Instalada'!$C$4:$C$87,'Previsão Potência Instalada'!$B$4:$B$87,PrevisaoGD[[#This Row],[Mês/Ano]])*SUMIFS(RelPotInst[PU_PI],RelPotInst[Barra],PrevisaoGD[[#This Row],[Nº Barra]])</f>
        <v>46.308261042356357</v>
      </c>
      <c r="H718" s="136">
        <f>$G718*SUMIFS(FatorHorario[Fator],FatorHorario[Meses],TEXT($D718,"MMM"),FatorHorario[UF],'Curva Tipica'!$E$1,FatorHorario[Hora],$F718)</f>
        <v>0</v>
      </c>
      <c r="I718" s="45">
        <v>0.92</v>
      </c>
    </row>
    <row r="719" spans="1:9" x14ac:dyDescent="0.25">
      <c r="A719" s="32">
        <v>5723</v>
      </c>
      <c r="B719" s="32">
        <v>2</v>
      </c>
      <c r="C719" s="134" t="s">
        <v>92</v>
      </c>
      <c r="D719" s="33">
        <v>45870</v>
      </c>
      <c r="E719" s="43" t="s">
        <v>66</v>
      </c>
      <c r="F719" s="44">
        <f>SUMIFS(HoraCondCarga[Hora],HoraCondCarga[Condição de Carga],PrevisaoGD[[#This Row],[Condição de Carga]],HoraCondCarga[Mês],MONTH(PrevisaoGD[[#This Row],[Mês/Ano]]))</f>
        <v>22</v>
      </c>
      <c r="G719" s="258">
        <f>SUMIFS('Previsão Potência Instalada'!$C$4:$C$87,'Previsão Potência Instalada'!$B$4:$B$87,PrevisaoGD[[#This Row],[Mês/Ano]])*SUMIFS(RelPotInst[PU_PI],RelPotInst[Barra],PrevisaoGD[[#This Row],[Nº Barra]])</f>
        <v>46.987431215811647</v>
      </c>
      <c r="H719" s="136">
        <f>$G719*SUMIFS(FatorHorario[Fator],FatorHorario[Meses],TEXT($D719,"MMM"),FatorHorario[UF],'Curva Tipica'!$E$1,FatorHorario[Hora],$F719)</f>
        <v>0</v>
      </c>
      <c r="I719" s="45">
        <v>0.92</v>
      </c>
    </row>
    <row r="720" spans="1:9" x14ac:dyDescent="0.25">
      <c r="A720" s="32">
        <v>5723</v>
      </c>
      <c r="B720" s="32">
        <v>2</v>
      </c>
      <c r="C720" s="134" t="s">
        <v>92</v>
      </c>
      <c r="D720" s="33">
        <v>45901</v>
      </c>
      <c r="E720" s="43" t="s">
        <v>66</v>
      </c>
      <c r="F720" s="44">
        <f>SUMIFS(HoraCondCarga[Hora],HoraCondCarga[Condição de Carga],PrevisaoGD[[#This Row],[Condição de Carga]],HoraCondCarga[Mês],MONTH(PrevisaoGD[[#This Row],[Mês/Ano]]))</f>
        <v>22</v>
      </c>
      <c r="G720" s="258">
        <f>SUMIFS('Previsão Potência Instalada'!$C$4:$C$87,'Previsão Potência Instalada'!$B$4:$B$87,PrevisaoGD[[#This Row],[Mês/Ano]])*SUMIFS(RelPotInst[PU_PI],RelPotInst[Barra],PrevisaoGD[[#This Row],[Nº Barra]])</f>
        <v>47.663503100429303</v>
      </c>
      <c r="H720" s="136">
        <f>$G720*SUMIFS(FatorHorario[Fator],FatorHorario[Meses],TEXT($D720,"MMM"),FatorHorario[UF],'Curva Tipica'!$E$1,FatorHorario[Hora],$F720)</f>
        <v>0</v>
      </c>
      <c r="I720" s="45">
        <v>0.92</v>
      </c>
    </row>
    <row r="721" spans="1:9" x14ac:dyDescent="0.25">
      <c r="A721" s="32">
        <v>5723</v>
      </c>
      <c r="B721" s="32">
        <v>2</v>
      </c>
      <c r="C721" s="134" t="s">
        <v>92</v>
      </c>
      <c r="D721" s="33">
        <v>45931</v>
      </c>
      <c r="E721" s="43" t="s">
        <v>66</v>
      </c>
      <c r="F721" s="44">
        <f>SUMIFS(HoraCondCarga[Hora],HoraCondCarga[Condição de Carga],PrevisaoGD[[#This Row],[Condição de Carga]],HoraCondCarga[Mês],MONTH(PrevisaoGD[[#This Row],[Mês/Ano]]))</f>
        <v>22</v>
      </c>
      <c r="G721" s="258">
        <f>SUMIFS('Previsão Potência Instalada'!$C$4:$C$87,'Previsão Potência Instalada'!$B$4:$B$87,PrevisaoGD[[#This Row],[Mês/Ano]])*SUMIFS(RelPotInst[PU_PI],RelPotInst[Barra],PrevisaoGD[[#This Row],[Nº Barra]])</f>
        <v>48.306337726742797</v>
      </c>
      <c r="H721" s="136">
        <f>$G721*SUMIFS(FatorHorario[Fator],FatorHorario[Meses],TEXT($D721,"MMM"),FatorHorario[UF],'Curva Tipica'!$E$1,FatorHorario[Hora],$F721)</f>
        <v>0</v>
      </c>
      <c r="I721" s="45">
        <v>0.92</v>
      </c>
    </row>
    <row r="722" spans="1:9" x14ac:dyDescent="0.25">
      <c r="A722" s="32">
        <v>5723</v>
      </c>
      <c r="B722" s="32">
        <v>2</v>
      </c>
      <c r="C722" s="134" t="s">
        <v>92</v>
      </c>
      <c r="D722" s="33">
        <v>45962</v>
      </c>
      <c r="E722" s="43" t="s">
        <v>66</v>
      </c>
      <c r="F722" s="44">
        <f>SUMIFS(HoraCondCarga[Hora],HoraCondCarga[Condição de Carga],PrevisaoGD[[#This Row],[Condição de Carga]],HoraCondCarga[Mês],MONTH(PrevisaoGD[[#This Row],[Mês/Ano]]))</f>
        <v>22</v>
      </c>
      <c r="G722" s="258">
        <f>SUMIFS('Previsão Potência Instalada'!$C$4:$C$87,'Previsão Potência Instalada'!$B$4:$B$87,PrevisaoGD[[#This Row],[Mês/Ano]])*SUMIFS(RelPotInst[PU_PI],RelPotInst[Barra],PrevisaoGD[[#This Row],[Nº Barra]])</f>
        <v>48.949292334375542</v>
      </c>
      <c r="H722" s="136">
        <f>$G722*SUMIFS(FatorHorario[Fator],FatorHorario[Meses],TEXT($D722,"MMM"),FatorHorario[UF],'Curva Tipica'!$E$1,FatorHorario[Hora],$F722)</f>
        <v>0</v>
      </c>
      <c r="I722" s="45">
        <v>0.92</v>
      </c>
    </row>
    <row r="723" spans="1:9" x14ac:dyDescent="0.25">
      <c r="A723" s="32">
        <v>5723</v>
      </c>
      <c r="B723" s="32">
        <v>2</v>
      </c>
      <c r="C723" s="134" t="s">
        <v>92</v>
      </c>
      <c r="D723" s="33">
        <v>45992</v>
      </c>
      <c r="E723" s="43" t="s">
        <v>66</v>
      </c>
      <c r="F723" s="44">
        <f>SUMIFS(HoraCondCarga[Hora],HoraCondCarga[Condição de Carga],PrevisaoGD[[#This Row],[Condição de Carga]],HoraCondCarga[Mês],MONTH(PrevisaoGD[[#This Row],[Mês/Ano]]))</f>
        <v>22</v>
      </c>
      <c r="G723" s="258">
        <f>SUMIFS('Previsão Potência Instalada'!$C$4:$C$87,'Previsão Potência Instalada'!$B$4:$B$87,PrevisaoGD[[#This Row],[Mês/Ano]])*SUMIFS(RelPotInst[PU_PI],RelPotInst[Barra],PrevisaoGD[[#This Row],[Nº Barra]])</f>
        <v>49.622791174519129</v>
      </c>
      <c r="H723" s="136">
        <f>$G723*SUMIFS(FatorHorario[Fator],FatorHorario[Meses],TEXT($D723,"MMM"),FatorHorario[UF],'Curva Tipica'!$E$1,FatorHorario[Hora],$F723)</f>
        <v>0</v>
      </c>
      <c r="I723" s="45">
        <v>0.92</v>
      </c>
    </row>
    <row r="724" spans="1:9" x14ac:dyDescent="0.25">
      <c r="A724" s="32">
        <v>5723</v>
      </c>
      <c r="B724" s="32">
        <v>2</v>
      </c>
      <c r="C724" s="134" t="s">
        <v>92</v>
      </c>
      <c r="D724" s="33">
        <v>46023</v>
      </c>
      <c r="E724" s="43" t="s">
        <v>66</v>
      </c>
      <c r="F724" s="44">
        <f>SUMIFS(HoraCondCarga[Hora],HoraCondCarga[Condição de Carga],PrevisaoGD[[#This Row],[Condição de Carga]],HoraCondCarga[Mês],MONTH(PrevisaoGD[[#This Row],[Mês/Ano]]))</f>
        <v>22</v>
      </c>
      <c r="G724" s="258">
        <f>SUMIFS('Previsão Potência Instalada'!$C$4:$C$87,'Previsão Potência Instalada'!$B$4:$B$87,PrevisaoGD[[#This Row],[Mês/Ano]])*SUMIFS(RelPotInst[PU_PI],RelPotInst[Barra],PrevisaoGD[[#This Row],[Nº Barra]])</f>
        <v>49.834412840573087</v>
      </c>
      <c r="H724" s="136">
        <f>$G724*SUMIFS(FatorHorario[Fator],FatorHorario[Meses],TEXT($D724,"MMM"),FatorHorario[UF],'Curva Tipica'!$E$1,FatorHorario[Hora],$F724)</f>
        <v>0</v>
      </c>
      <c r="I724" s="45">
        <v>0.92</v>
      </c>
    </row>
    <row r="725" spans="1:9" x14ac:dyDescent="0.25">
      <c r="A725" s="32">
        <v>5723</v>
      </c>
      <c r="B725" s="32">
        <v>2</v>
      </c>
      <c r="C725" s="134" t="s">
        <v>92</v>
      </c>
      <c r="D725" s="33">
        <v>46054</v>
      </c>
      <c r="E725" s="43" t="s">
        <v>66</v>
      </c>
      <c r="F725" s="44">
        <f>SUMIFS(HoraCondCarga[Hora],HoraCondCarga[Condição de Carga],PrevisaoGD[[#This Row],[Condição de Carga]],HoraCondCarga[Mês],MONTH(PrevisaoGD[[#This Row],[Mês/Ano]]))</f>
        <v>22</v>
      </c>
      <c r="G725" s="258">
        <f>SUMIFS('Previsão Potência Instalada'!$C$4:$C$87,'Previsão Potência Instalada'!$B$4:$B$87,PrevisaoGD[[#This Row],[Mês/Ano]])*SUMIFS(RelPotInst[PU_PI],RelPotInst[Barra],PrevisaoGD[[#This Row],[Nº Barra]])</f>
        <v>50.041422921203306</v>
      </c>
      <c r="H725" s="136">
        <f>$G725*SUMIFS(FatorHorario[Fator],FatorHorario[Meses],TEXT($D725,"MMM"),FatorHorario[UF],'Curva Tipica'!$E$1,FatorHorario[Hora],$F725)</f>
        <v>0</v>
      </c>
      <c r="I725" s="45">
        <v>0.92</v>
      </c>
    </row>
    <row r="726" spans="1:9" x14ac:dyDescent="0.25">
      <c r="A726" s="32">
        <v>5723</v>
      </c>
      <c r="B726" s="32">
        <v>2</v>
      </c>
      <c r="C726" s="134" t="s">
        <v>92</v>
      </c>
      <c r="D726" s="33">
        <v>46082</v>
      </c>
      <c r="E726" s="43" t="s">
        <v>66</v>
      </c>
      <c r="F726" s="44">
        <f>SUMIFS(HoraCondCarga[Hora],HoraCondCarga[Condição de Carga],PrevisaoGD[[#This Row],[Condição de Carga]],HoraCondCarga[Mês],MONTH(PrevisaoGD[[#This Row],[Mês/Ano]]))</f>
        <v>22</v>
      </c>
      <c r="G726" s="258">
        <f>SUMIFS('Previsão Potência Instalada'!$C$4:$C$87,'Previsão Potência Instalada'!$B$4:$B$87,PrevisaoGD[[#This Row],[Mês/Ano]])*SUMIFS(RelPotInst[PU_PI],RelPotInst[Barra],PrevisaoGD[[#This Row],[Nº Barra]])</f>
        <v>50.250294487353266</v>
      </c>
      <c r="H726" s="136">
        <f>$G726*SUMIFS(FatorHorario[Fator],FatorHorario[Meses],TEXT($D726,"MMM"),FatorHorario[UF],'Curva Tipica'!$E$1,FatorHorario[Hora],$F726)</f>
        <v>0</v>
      </c>
      <c r="I726" s="45">
        <v>0.92</v>
      </c>
    </row>
    <row r="727" spans="1:9" x14ac:dyDescent="0.25">
      <c r="A727" s="32">
        <v>5723</v>
      </c>
      <c r="B727" s="32">
        <v>2</v>
      </c>
      <c r="C727" s="134" t="s">
        <v>92</v>
      </c>
      <c r="D727" s="33">
        <v>46113</v>
      </c>
      <c r="E727" s="43" t="s">
        <v>66</v>
      </c>
      <c r="F727" s="44">
        <f>SUMIFS(HoraCondCarga[Hora],HoraCondCarga[Condição de Carga],PrevisaoGD[[#This Row],[Condição de Carga]],HoraCondCarga[Mês],MONTH(PrevisaoGD[[#This Row],[Mês/Ano]]))</f>
        <v>22</v>
      </c>
      <c r="G727" s="258">
        <f>SUMIFS('Previsão Potência Instalada'!$C$4:$C$87,'Previsão Potência Instalada'!$B$4:$B$87,PrevisaoGD[[#This Row],[Mês/Ano]])*SUMIFS(RelPotInst[PU_PI],RelPotInst[Barra],PrevisaoGD[[#This Row],[Nº Barra]])</f>
        <v>50.460771602751294</v>
      </c>
      <c r="H727" s="136">
        <f>$G727*SUMIFS(FatorHorario[Fator],FatorHorario[Meses],TEXT($D727,"MMM"),FatorHorario[UF],'Curva Tipica'!$E$1,FatorHorario[Hora],$F727)</f>
        <v>0</v>
      </c>
      <c r="I727" s="45">
        <v>0.92</v>
      </c>
    </row>
    <row r="728" spans="1:9" x14ac:dyDescent="0.25">
      <c r="A728" s="32">
        <v>5723</v>
      </c>
      <c r="B728" s="32">
        <v>2</v>
      </c>
      <c r="C728" s="134" t="s">
        <v>92</v>
      </c>
      <c r="D728" s="33">
        <v>46143</v>
      </c>
      <c r="E728" s="43" t="s">
        <v>66</v>
      </c>
      <c r="F728" s="44">
        <f>SUMIFS(HoraCondCarga[Hora],HoraCondCarga[Condição de Carga],PrevisaoGD[[#This Row],[Condição de Carga]],HoraCondCarga[Mês],MONTH(PrevisaoGD[[#This Row],[Mês/Ano]]))</f>
        <v>22</v>
      </c>
      <c r="G728" s="258">
        <f>SUMIFS('Previsão Potência Instalada'!$C$4:$C$87,'Previsão Potência Instalada'!$B$4:$B$87,PrevisaoGD[[#This Row],[Mês/Ano]])*SUMIFS(RelPotInst[PU_PI],RelPotInst[Barra],PrevisaoGD[[#This Row],[Nº Barra]])</f>
        <v>50.688614095667617</v>
      </c>
      <c r="H728" s="136">
        <f>$G728*SUMIFS(FatorHorario[Fator],FatorHorario[Meses],TEXT($D728,"MMM"),FatorHorario[UF],'Curva Tipica'!$E$1,FatorHorario[Hora],$F728)</f>
        <v>0</v>
      </c>
      <c r="I728" s="45">
        <v>0.92</v>
      </c>
    </row>
    <row r="729" spans="1:9" x14ac:dyDescent="0.25">
      <c r="A729" s="32">
        <v>5723</v>
      </c>
      <c r="B729" s="32">
        <v>2</v>
      </c>
      <c r="C729" s="134" t="s">
        <v>92</v>
      </c>
      <c r="D729" s="33">
        <v>46174</v>
      </c>
      <c r="E729" s="43" t="s">
        <v>66</v>
      </c>
      <c r="F729" s="44">
        <f>SUMIFS(HoraCondCarga[Hora],HoraCondCarga[Condição de Carga],PrevisaoGD[[#This Row],[Condição de Carga]],HoraCondCarga[Mês],MONTH(PrevisaoGD[[#This Row],[Mês/Ano]]))</f>
        <v>19</v>
      </c>
      <c r="G729" s="258">
        <f>SUMIFS('Previsão Potência Instalada'!$C$4:$C$87,'Previsão Potência Instalada'!$B$4:$B$87,PrevisaoGD[[#This Row],[Mês/Ano]])*SUMIFS(RelPotInst[PU_PI],RelPotInst[Barra],PrevisaoGD[[#This Row],[Nº Barra]])</f>
        <v>50.911695558470747</v>
      </c>
      <c r="H729" s="136">
        <f>$G729*SUMIFS(FatorHorario[Fator],FatorHorario[Meses],TEXT($D729,"MMM"),FatorHorario[UF],'Curva Tipica'!$E$1,FatorHorario[Hora],$F729)</f>
        <v>0</v>
      </c>
      <c r="I729" s="45">
        <v>0.92</v>
      </c>
    </row>
    <row r="730" spans="1:9" x14ac:dyDescent="0.25">
      <c r="A730" s="32">
        <v>5723</v>
      </c>
      <c r="B730" s="32">
        <v>2</v>
      </c>
      <c r="C730" s="134" t="s">
        <v>92</v>
      </c>
      <c r="D730" s="33">
        <v>46204</v>
      </c>
      <c r="E730" s="43" t="s">
        <v>66</v>
      </c>
      <c r="F730" s="44">
        <f>SUMIFS(HoraCondCarga[Hora],HoraCondCarga[Condição de Carga],PrevisaoGD[[#This Row],[Condição de Carga]],HoraCondCarga[Mês],MONTH(PrevisaoGD[[#This Row],[Mês/Ano]]))</f>
        <v>22</v>
      </c>
      <c r="G730" s="258">
        <f>SUMIFS('Previsão Potência Instalada'!$C$4:$C$87,'Previsão Potência Instalada'!$B$4:$B$87,PrevisaoGD[[#This Row],[Mês/Ano]])*SUMIFS(RelPotInst[PU_PI],RelPotInst[Barra],PrevisaoGD[[#This Row],[Nº Barra]])</f>
        <v>51.12368865412995</v>
      </c>
      <c r="H730" s="136">
        <f>$G730*SUMIFS(FatorHorario[Fator],FatorHorario[Meses],TEXT($D730,"MMM"),FatorHorario[UF],'Curva Tipica'!$E$1,FatorHorario[Hora],$F730)</f>
        <v>0</v>
      </c>
      <c r="I730" s="45">
        <v>0.92</v>
      </c>
    </row>
    <row r="731" spans="1:9" x14ac:dyDescent="0.25">
      <c r="A731" s="32">
        <v>5723</v>
      </c>
      <c r="B731" s="32">
        <v>2</v>
      </c>
      <c r="C731" s="134" t="s">
        <v>92</v>
      </c>
      <c r="D731" s="33">
        <v>46235</v>
      </c>
      <c r="E731" s="43" t="s">
        <v>66</v>
      </c>
      <c r="F731" s="44">
        <f>SUMIFS(HoraCondCarga[Hora],HoraCondCarga[Condição de Carga],PrevisaoGD[[#This Row],[Condição de Carga]],HoraCondCarga[Mês],MONTH(PrevisaoGD[[#This Row],[Mês/Ano]]))</f>
        <v>22</v>
      </c>
      <c r="G731" s="258">
        <f>SUMIFS('Previsão Potência Instalada'!$C$4:$C$87,'Previsão Potência Instalada'!$B$4:$B$87,PrevisaoGD[[#This Row],[Mês/Ano]])*SUMIFS(RelPotInst[PU_PI],RelPotInst[Barra],PrevisaoGD[[#This Row],[Nº Barra]])</f>
        <v>51.330264459605004</v>
      </c>
      <c r="H731" s="136">
        <f>$G731*SUMIFS(FatorHorario[Fator],FatorHorario[Meses],TEXT($D731,"MMM"),FatorHorario[UF],'Curva Tipica'!$E$1,FatorHorario[Hora],$F731)</f>
        <v>0</v>
      </c>
      <c r="I731" s="45">
        <v>0.92</v>
      </c>
    </row>
    <row r="732" spans="1:9" x14ac:dyDescent="0.25">
      <c r="A732" s="32">
        <v>5723</v>
      </c>
      <c r="B732" s="32">
        <v>2</v>
      </c>
      <c r="C732" s="134" t="s">
        <v>92</v>
      </c>
      <c r="D732" s="33">
        <v>46266</v>
      </c>
      <c r="E732" s="43" t="s">
        <v>66</v>
      </c>
      <c r="F732" s="44">
        <f>SUMIFS(HoraCondCarga[Hora],HoraCondCarga[Condição de Carga],PrevisaoGD[[#This Row],[Condição de Carga]],HoraCondCarga[Mês],MONTH(PrevisaoGD[[#This Row],[Mês/Ano]]))</f>
        <v>22</v>
      </c>
      <c r="G732" s="258">
        <f>SUMIFS('Previsão Potência Instalada'!$C$4:$C$87,'Previsão Potência Instalada'!$B$4:$B$87,PrevisaoGD[[#This Row],[Mês/Ano]])*SUMIFS(RelPotInst[PU_PI],RelPotInst[Barra],PrevisaoGD[[#This Row],[Nº Barra]])</f>
        <v>51.535897892259165</v>
      </c>
      <c r="H732" s="136">
        <f>$G732*SUMIFS(FatorHorario[Fator],FatorHorario[Meses],TEXT($D732,"MMM"),FatorHorario[UF],'Curva Tipica'!$E$1,FatorHorario[Hora],$F732)</f>
        <v>0</v>
      </c>
      <c r="I732" s="45">
        <v>0.92</v>
      </c>
    </row>
    <row r="733" spans="1:9" x14ac:dyDescent="0.25">
      <c r="A733" s="32">
        <v>5723</v>
      </c>
      <c r="B733" s="32">
        <v>2</v>
      </c>
      <c r="C733" s="134" t="s">
        <v>92</v>
      </c>
      <c r="D733" s="33">
        <v>46296</v>
      </c>
      <c r="E733" s="43" t="s">
        <v>66</v>
      </c>
      <c r="F733" s="44">
        <f>SUMIFS(HoraCondCarga[Hora],HoraCondCarga[Condição de Carga],PrevisaoGD[[#This Row],[Condição de Carga]],HoraCondCarga[Mês],MONTH(PrevisaoGD[[#This Row],[Mês/Ano]]))</f>
        <v>22</v>
      </c>
      <c r="G733" s="258">
        <f>SUMIFS('Previsão Potência Instalada'!$C$4:$C$87,'Previsão Potência Instalada'!$B$4:$B$87,PrevisaoGD[[#This Row],[Mês/Ano]])*SUMIFS(RelPotInst[PU_PI],RelPotInst[Barra],PrevisaoGD[[#This Row],[Nº Barra]])</f>
        <v>51.731421909520364</v>
      </c>
      <c r="H733" s="136">
        <f>$G733*SUMIFS(FatorHorario[Fator],FatorHorario[Meses],TEXT($D733,"MMM"),FatorHorario[UF],'Curva Tipica'!$E$1,FatorHorario[Hora],$F733)</f>
        <v>0</v>
      </c>
      <c r="I733" s="45">
        <v>0.92</v>
      </c>
    </row>
    <row r="734" spans="1:9" x14ac:dyDescent="0.25">
      <c r="A734" s="32">
        <v>5723</v>
      </c>
      <c r="B734" s="32">
        <v>2</v>
      </c>
      <c r="C734" s="134" t="s">
        <v>92</v>
      </c>
      <c r="D734" s="33">
        <v>46327</v>
      </c>
      <c r="E734" s="43" t="s">
        <v>66</v>
      </c>
      <c r="F734" s="44">
        <f>SUMIFS(HoraCondCarga[Hora],HoraCondCarga[Condição de Carga],PrevisaoGD[[#This Row],[Condição de Carga]],HoraCondCarga[Mês],MONTH(PrevisaoGD[[#This Row],[Mês/Ano]]))</f>
        <v>22</v>
      </c>
      <c r="G734" s="258">
        <f>SUMIFS('Previsão Potência Instalada'!$C$4:$C$87,'Previsão Potência Instalada'!$B$4:$B$87,PrevisaoGD[[#This Row],[Mês/Ano]])*SUMIFS(RelPotInst[PU_PI],RelPotInst[Barra],PrevisaoGD[[#This Row],[Nº Barra]])</f>
        <v>51.926982420194612</v>
      </c>
      <c r="H734" s="136">
        <f>$G734*SUMIFS(FatorHorario[Fator],FatorHorario[Meses],TEXT($D734,"MMM"),FatorHorario[UF],'Curva Tipica'!$E$1,FatorHorario[Hora],$F734)</f>
        <v>0</v>
      </c>
      <c r="I734" s="45">
        <v>0.92</v>
      </c>
    </row>
    <row r="735" spans="1:9" x14ac:dyDescent="0.25">
      <c r="A735" s="32">
        <v>5723</v>
      </c>
      <c r="B735" s="32">
        <v>2</v>
      </c>
      <c r="C735" s="134" t="s">
        <v>92</v>
      </c>
      <c r="D735" s="33">
        <v>46357</v>
      </c>
      <c r="E735" s="43" t="s">
        <v>66</v>
      </c>
      <c r="F735" s="44">
        <f>SUMIFS(HoraCondCarga[Hora],HoraCondCarga[Condição de Carga],PrevisaoGD[[#This Row],[Condição de Carga]],HoraCondCarga[Mês],MONTH(PrevisaoGD[[#This Row],[Mês/Ano]]))</f>
        <v>22</v>
      </c>
      <c r="G735" s="258">
        <f>SUMIFS('Previsão Potência Instalada'!$C$4:$C$87,'Previsão Potência Instalada'!$B$4:$B$87,PrevisaoGD[[#This Row],[Mês/Ano]])*SUMIFS(RelPotInst[PU_PI],RelPotInst[Barra],PrevisaoGD[[#This Row],[Nº Barra]])</f>
        <v>52.131833237893744</v>
      </c>
      <c r="H735" s="136">
        <f>$G735*SUMIFS(FatorHorario[Fator],FatorHorario[Meses],TEXT($D735,"MMM"),FatorHorario[UF],'Curva Tipica'!$E$1,FatorHorario[Hora],$F735)</f>
        <v>0</v>
      </c>
      <c r="I735" s="45">
        <v>0.92</v>
      </c>
    </row>
    <row r="736" spans="1:9" x14ac:dyDescent="0.25">
      <c r="A736" s="32">
        <v>5723</v>
      </c>
      <c r="B736" s="32">
        <v>2</v>
      </c>
      <c r="C736" s="134" t="s">
        <v>92</v>
      </c>
      <c r="D736" s="33">
        <v>46753</v>
      </c>
      <c r="E736" s="43" t="s">
        <v>66</v>
      </c>
      <c r="F736" s="44">
        <f>SUMIFS(HoraCondCarga[Hora],HoraCondCarga[Condição de Carga],PrevisaoGD[[#This Row],[Condição de Carga]],HoraCondCarga[Mês],MONTH(PrevisaoGD[[#This Row],[Mês/Ano]]))</f>
        <v>22</v>
      </c>
      <c r="G736" s="258">
        <f>SUMIFS('Previsão Potência Instalada'!$C$4:$C$87,'Previsão Potência Instalada'!$B$4:$B$87,PrevisaoGD[[#This Row],[Mês/Ano]])*SUMIFS(RelPotInst[PU_PI],RelPotInst[Barra],PrevisaoGD[[#This Row],[Nº Barra]])</f>
        <v>55.403506508000525</v>
      </c>
      <c r="H736" s="136">
        <f>$G736*SUMIFS(FatorHorario[Fator],FatorHorario[Meses],TEXT($D736,"MMM"),FatorHorario[UF],'Curva Tipica'!$E$1,FatorHorario[Hora],$F736)</f>
        <v>0</v>
      </c>
      <c r="I736" s="45">
        <v>0.92</v>
      </c>
    </row>
    <row r="737" spans="1:9" x14ac:dyDescent="0.25">
      <c r="A737" s="32">
        <v>5723</v>
      </c>
      <c r="B737" s="32">
        <v>2</v>
      </c>
      <c r="C737" s="134" t="s">
        <v>92</v>
      </c>
      <c r="D737" s="33">
        <v>46784</v>
      </c>
      <c r="E737" s="43" t="s">
        <v>66</v>
      </c>
      <c r="F737" s="44">
        <f>SUMIFS(HoraCondCarga[Hora],HoraCondCarga[Condição de Carga],PrevisaoGD[[#This Row],[Condição de Carga]],HoraCondCarga[Mês],MONTH(PrevisaoGD[[#This Row],[Mês/Ano]]))</f>
        <v>22</v>
      </c>
      <c r="G737" s="258">
        <f>SUMIFS('Previsão Potência Instalada'!$C$4:$C$87,'Previsão Potência Instalada'!$B$4:$B$87,PrevisaoGD[[#This Row],[Mês/Ano]])*SUMIFS(RelPotInst[PU_PI],RelPotInst[Barra],PrevisaoGD[[#This Row],[Nº Barra]])</f>
        <v>55.787485787774003</v>
      </c>
      <c r="H737" s="136">
        <f>$G737*SUMIFS(FatorHorario[Fator],FatorHorario[Meses],TEXT($D737,"MMM"),FatorHorario[UF],'Curva Tipica'!$E$1,FatorHorario[Hora],$F737)</f>
        <v>0</v>
      </c>
      <c r="I737" s="45">
        <v>0.92</v>
      </c>
    </row>
    <row r="738" spans="1:9" x14ac:dyDescent="0.25">
      <c r="A738" s="32">
        <v>5723</v>
      </c>
      <c r="B738" s="32">
        <v>2</v>
      </c>
      <c r="C738" s="134" t="s">
        <v>92</v>
      </c>
      <c r="D738" s="33">
        <v>46813</v>
      </c>
      <c r="E738" s="43" t="s">
        <v>66</v>
      </c>
      <c r="F738" s="44">
        <f>SUMIFS(HoraCondCarga[Hora],HoraCondCarga[Condição de Carga],PrevisaoGD[[#This Row],[Condição de Carga]],HoraCondCarga[Mês],MONTH(PrevisaoGD[[#This Row],[Mês/Ano]]))</f>
        <v>22</v>
      </c>
      <c r="G738" s="258">
        <f>SUMIFS('Previsão Potência Instalada'!$C$4:$C$87,'Previsão Potência Instalada'!$B$4:$B$87,PrevisaoGD[[#This Row],[Mês/Ano]])*SUMIFS(RelPotInst[PU_PI],RelPotInst[Barra],PrevisaoGD[[#This Row],[Nº Barra]])</f>
        <v>56.174917903597787</v>
      </c>
      <c r="H738" s="136">
        <f>$G738*SUMIFS(FatorHorario[Fator],FatorHorario[Meses],TEXT($D738,"MMM"),FatorHorario[UF],'Curva Tipica'!$E$1,FatorHorario[Hora],$F738)</f>
        <v>0</v>
      </c>
      <c r="I738" s="45">
        <v>0.92</v>
      </c>
    </row>
    <row r="739" spans="1:9" x14ac:dyDescent="0.25">
      <c r="A739" s="32">
        <v>5723</v>
      </c>
      <c r="B739" s="32">
        <v>2</v>
      </c>
      <c r="C739" s="134" t="s">
        <v>92</v>
      </c>
      <c r="D739" s="33">
        <v>46844</v>
      </c>
      <c r="E739" s="43" t="s">
        <v>66</v>
      </c>
      <c r="F739" s="44">
        <f>SUMIFS(HoraCondCarga[Hora],HoraCondCarga[Condição de Carga],PrevisaoGD[[#This Row],[Condição de Carga]],HoraCondCarga[Mês],MONTH(PrevisaoGD[[#This Row],[Mês/Ano]]))</f>
        <v>22</v>
      </c>
      <c r="G739" s="258">
        <f>SUMIFS('Previsão Potência Instalada'!$C$4:$C$87,'Previsão Potência Instalada'!$B$4:$B$87,PrevisaoGD[[#This Row],[Mês/Ano]])*SUMIFS(RelPotInst[PU_PI],RelPotInst[Barra],PrevisaoGD[[#This Row],[Nº Barra]])</f>
        <v>56.565328123879297</v>
      </c>
      <c r="H739" s="136">
        <f>$G739*SUMIFS(FatorHorario[Fator],FatorHorario[Meses],TEXT($D739,"MMM"),FatorHorario[UF],'Curva Tipica'!$E$1,FatorHorario[Hora],$F739)</f>
        <v>0</v>
      </c>
      <c r="I739" s="45">
        <v>0.92</v>
      </c>
    </row>
    <row r="740" spans="1:9" x14ac:dyDescent="0.25">
      <c r="A740" s="32">
        <v>5723</v>
      </c>
      <c r="B740" s="32">
        <v>2</v>
      </c>
      <c r="C740" s="134" t="s">
        <v>92</v>
      </c>
      <c r="D740" s="33">
        <v>46874</v>
      </c>
      <c r="E740" s="43" t="s">
        <v>66</v>
      </c>
      <c r="F740" s="44">
        <f>SUMIFS(HoraCondCarga[Hora],HoraCondCarga[Condição de Carga],PrevisaoGD[[#This Row],[Condição de Carga]],HoraCondCarga[Mês],MONTH(PrevisaoGD[[#This Row],[Mês/Ano]]))</f>
        <v>22</v>
      </c>
      <c r="G740" s="258">
        <f>SUMIFS('Previsão Potência Instalada'!$C$4:$C$87,'Previsão Potência Instalada'!$B$4:$B$87,PrevisaoGD[[#This Row],[Mês/Ano]])*SUMIFS(RelPotInst[PU_PI],RelPotInst[Barra],PrevisaoGD[[#This Row],[Nº Barra]])</f>
        <v>56.987949070962934</v>
      </c>
      <c r="H740" s="136">
        <f>$G740*SUMIFS(FatorHorario[Fator],FatorHorario[Meses],TEXT($D740,"MMM"),FatorHorario[UF],'Curva Tipica'!$E$1,FatorHorario[Hora],$F740)</f>
        <v>0</v>
      </c>
      <c r="I740" s="45">
        <v>0.92</v>
      </c>
    </row>
    <row r="741" spans="1:9" x14ac:dyDescent="0.25">
      <c r="A741" s="32">
        <v>5723</v>
      </c>
      <c r="B741" s="32">
        <v>2</v>
      </c>
      <c r="C741" s="134" t="s">
        <v>92</v>
      </c>
      <c r="D741" s="33">
        <v>46905</v>
      </c>
      <c r="E741" s="43" t="s">
        <v>66</v>
      </c>
      <c r="F741" s="44">
        <f>SUMIFS(HoraCondCarga[Hora],HoraCondCarga[Condição de Carga],PrevisaoGD[[#This Row],[Condição de Carga]],HoraCondCarga[Mês],MONTH(PrevisaoGD[[#This Row],[Mês/Ano]]))</f>
        <v>19</v>
      </c>
      <c r="G741" s="258">
        <f>SUMIFS('Previsão Potência Instalada'!$C$4:$C$87,'Previsão Potência Instalada'!$B$4:$B$87,PrevisaoGD[[#This Row],[Mês/Ano]])*SUMIFS(RelPotInst[PU_PI],RelPotInst[Barra],PrevisaoGD[[#This Row],[Nº Barra]])</f>
        <v>57.401738868818086</v>
      </c>
      <c r="H741" s="136">
        <f>$G741*SUMIFS(FatorHorario[Fator],FatorHorario[Meses],TEXT($D741,"MMM"),FatorHorario[UF],'Curva Tipica'!$E$1,FatorHorario[Hora],$F741)</f>
        <v>0</v>
      </c>
      <c r="I741" s="45">
        <v>0.92</v>
      </c>
    </row>
    <row r="742" spans="1:9" x14ac:dyDescent="0.25">
      <c r="A742" s="32">
        <v>5723</v>
      </c>
      <c r="B742" s="32">
        <v>2</v>
      </c>
      <c r="C742" s="134" t="s">
        <v>92</v>
      </c>
      <c r="D742" s="33">
        <v>46935</v>
      </c>
      <c r="E742" s="43" t="s">
        <v>66</v>
      </c>
      <c r="F742" s="44">
        <f>SUMIFS(HoraCondCarga[Hora],HoraCondCarga[Condição de Carga],PrevisaoGD[[#This Row],[Condição de Carga]],HoraCondCarga[Mês],MONTH(PrevisaoGD[[#This Row],[Mês/Ano]]))</f>
        <v>22</v>
      </c>
      <c r="G742" s="258">
        <f>SUMIFS('Previsão Potência Instalada'!$C$4:$C$87,'Previsão Potência Instalada'!$B$4:$B$87,PrevisaoGD[[#This Row],[Mês/Ano]])*SUMIFS(RelPotInst[PU_PI],RelPotInst[Barra],PrevisaoGD[[#This Row],[Nº Barra]])</f>
        <v>57.794961053652536</v>
      </c>
      <c r="H742" s="136">
        <f>$G742*SUMIFS(FatorHorario[Fator],FatorHorario[Meses],TEXT($D742,"MMM"),FatorHorario[UF],'Curva Tipica'!$E$1,FatorHorario[Hora],$F742)</f>
        <v>0</v>
      </c>
      <c r="I742" s="45">
        <v>0.92</v>
      </c>
    </row>
    <row r="743" spans="1:9" x14ac:dyDescent="0.25">
      <c r="A743" s="32">
        <v>5723</v>
      </c>
      <c r="B743" s="32">
        <v>2</v>
      </c>
      <c r="C743" s="134" t="s">
        <v>92</v>
      </c>
      <c r="D743" s="33">
        <v>46966</v>
      </c>
      <c r="E743" s="43" t="s">
        <v>66</v>
      </c>
      <c r="F743" s="44">
        <f>SUMIFS(HoraCondCarga[Hora],HoraCondCarga[Condição de Carga],PrevisaoGD[[#This Row],[Condição de Carga]],HoraCondCarga[Mês],MONTH(PrevisaoGD[[#This Row],[Mês/Ano]]))</f>
        <v>22</v>
      </c>
      <c r="G743" s="258">
        <f>SUMIFS('Previsão Potência Instalada'!$C$4:$C$87,'Previsão Potência Instalada'!$B$4:$B$87,PrevisaoGD[[#This Row],[Mês/Ano]])*SUMIFS(RelPotInst[PU_PI],RelPotInst[Barra],PrevisaoGD[[#This Row],[Nº Barra]])</f>
        <v>58.178134804242141</v>
      </c>
      <c r="H743" s="136">
        <f>$G743*SUMIFS(FatorHorario[Fator],FatorHorario[Meses],TEXT($D743,"MMM"),FatorHorario[UF],'Curva Tipica'!$E$1,FatorHorario[Hora],$F743)</f>
        <v>0</v>
      </c>
      <c r="I743" s="45">
        <v>0.92</v>
      </c>
    </row>
    <row r="744" spans="1:9" x14ac:dyDescent="0.25">
      <c r="A744" s="32">
        <v>5723</v>
      </c>
      <c r="B744" s="32">
        <v>2</v>
      </c>
      <c r="C744" s="134" t="s">
        <v>92</v>
      </c>
      <c r="D744" s="33">
        <v>46997</v>
      </c>
      <c r="E744" s="43" t="s">
        <v>66</v>
      </c>
      <c r="F744" s="44">
        <f>SUMIFS(HoraCondCarga[Hora],HoraCondCarga[Condição de Carga],PrevisaoGD[[#This Row],[Condição de Carga]],HoraCondCarga[Mês],MONTH(PrevisaoGD[[#This Row],[Mês/Ano]]))</f>
        <v>22</v>
      </c>
      <c r="G744" s="258">
        <f>SUMIFS('Previsão Potência Instalada'!$C$4:$C$87,'Previsão Potência Instalada'!$B$4:$B$87,PrevisaoGD[[#This Row],[Mês/Ano]])*SUMIFS(RelPotInst[PU_PI],RelPotInst[Barra],PrevisaoGD[[#This Row],[Nº Barra]])</f>
        <v>58.559560564415307</v>
      </c>
      <c r="H744" s="136">
        <f>$G744*SUMIFS(FatorHorario[Fator],FatorHorario[Meses],TEXT($D744,"MMM"),FatorHorario[UF],'Curva Tipica'!$E$1,FatorHorario[Hora],$F744)</f>
        <v>0</v>
      </c>
      <c r="I744" s="45">
        <v>0.92</v>
      </c>
    </row>
    <row r="745" spans="1:9" x14ac:dyDescent="0.25">
      <c r="A745" s="32">
        <v>5723</v>
      </c>
      <c r="B745" s="32">
        <v>2</v>
      </c>
      <c r="C745" s="134" t="s">
        <v>92</v>
      </c>
      <c r="D745" s="33">
        <v>47027</v>
      </c>
      <c r="E745" s="43" t="s">
        <v>66</v>
      </c>
      <c r="F745" s="44">
        <f>SUMIFS(HoraCondCarga[Hora],HoraCondCarga[Condição de Carga],PrevisaoGD[[#This Row],[Condição de Carga]],HoraCondCarga[Mês],MONTH(PrevisaoGD[[#This Row],[Mês/Ano]]))</f>
        <v>22</v>
      </c>
      <c r="G745" s="258">
        <f>SUMIFS('Previsão Potência Instalada'!$C$4:$C$87,'Previsão Potência Instalada'!$B$4:$B$87,PrevisaoGD[[#This Row],[Mês/Ano]])*SUMIFS(RelPotInst[PU_PI],RelPotInst[Barra],PrevisaoGD[[#This Row],[Nº Barra]])</f>
        <v>58.922234551584481</v>
      </c>
      <c r="H745" s="136">
        <f>$G745*SUMIFS(FatorHorario[Fator],FatorHorario[Meses],TEXT($D745,"MMM"),FatorHorario[UF],'Curva Tipica'!$E$1,FatorHorario[Hora],$F745)</f>
        <v>0</v>
      </c>
      <c r="I745" s="45">
        <v>0.92</v>
      </c>
    </row>
    <row r="746" spans="1:9" x14ac:dyDescent="0.25">
      <c r="A746" s="32">
        <v>5723</v>
      </c>
      <c r="B746" s="32">
        <v>2</v>
      </c>
      <c r="C746" s="134" t="s">
        <v>92</v>
      </c>
      <c r="D746" s="33">
        <v>47058</v>
      </c>
      <c r="E746" s="43" t="s">
        <v>66</v>
      </c>
      <c r="F746" s="44">
        <f>SUMIFS(HoraCondCarga[Hora],HoraCondCarga[Condição de Carga],PrevisaoGD[[#This Row],[Condição de Carga]],HoraCondCarga[Mês],MONTH(PrevisaoGD[[#This Row],[Mês/Ano]]))</f>
        <v>22</v>
      </c>
      <c r="G746" s="258">
        <f>SUMIFS('Previsão Potência Instalada'!$C$4:$C$87,'Previsão Potência Instalada'!$B$4:$B$87,PrevisaoGD[[#This Row],[Mês/Ano]])*SUMIFS(RelPotInst[PU_PI],RelPotInst[Barra],PrevisaoGD[[#This Row],[Nº Barra]])</f>
        <v>59.284976229729928</v>
      </c>
      <c r="H746" s="136">
        <f>$G746*SUMIFS(FatorHorario[Fator],FatorHorario[Meses],TEXT($D746,"MMM"),FatorHorario[UF],'Curva Tipica'!$E$1,FatorHorario[Hora],$F746)</f>
        <v>0</v>
      </c>
      <c r="I746" s="45">
        <v>0.92</v>
      </c>
    </row>
    <row r="747" spans="1:9" x14ac:dyDescent="0.25">
      <c r="A747" s="32">
        <v>5723</v>
      </c>
      <c r="B747" s="32">
        <v>2</v>
      </c>
      <c r="C747" s="134" t="s">
        <v>92</v>
      </c>
      <c r="D747" s="33">
        <v>47088</v>
      </c>
      <c r="E747" s="43" t="s">
        <v>66</v>
      </c>
      <c r="F747" s="44">
        <f>SUMIFS(HoraCondCarga[Hora],HoraCondCarga[Condição de Carga],PrevisaoGD[[#This Row],[Condição de Carga]],HoraCondCarga[Mês],MONTH(PrevisaoGD[[#This Row],[Mês/Ano]]))</f>
        <v>22</v>
      </c>
      <c r="G747" s="258">
        <f>SUMIFS('Previsão Potência Instalada'!$C$4:$C$87,'Previsão Potência Instalada'!$B$4:$B$87,PrevisaoGD[[#This Row],[Mês/Ano]])*SUMIFS(RelPotInst[PU_PI],RelPotInst[Barra],PrevisaoGD[[#This Row],[Nº Barra]])</f>
        <v>59.664950331482132</v>
      </c>
      <c r="H747" s="136">
        <f>$G747*SUMIFS(FatorHorario[Fator],FatorHorario[Meses],TEXT($D747,"MMM"),FatorHorario[UF],'Curva Tipica'!$E$1,FatorHorario[Hora],$F747)</f>
        <v>0</v>
      </c>
      <c r="I747" s="45">
        <v>0.92</v>
      </c>
    </row>
    <row r="748" spans="1:9" x14ac:dyDescent="0.25">
      <c r="A748" s="32">
        <v>5723</v>
      </c>
      <c r="B748" s="32">
        <v>2</v>
      </c>
      <c r="C748" s="134" t="s">
        <v>92</v>
      </c>
      <c r="D748" s="33">
        <v>44562</v>
      </c>
      <c r="E748" s="43" t="s">
        <v>67</v>
      </c>
      <c r="F748" s="44">
        <f>SUMIFS(HoraCondCarga[Hora],HoraCondCarga[Condição de Carga],PrevisaoGD[[#This Row],[Condição de Carga]],HoraCondCarga[Mês],MONTH(PrevisaoGD[[#This Row],[Mês/Ano]]))</f>
        <v>12</v>
      </c>
      <c r="G748" s="258">
        <f>SUMIFS('Previsão Potência Instalada'!$C$4:$C$87,'Previsão Potência Instalada'!$B$4:$B$87,PrevisaoGD[[#This Row],[Mês/Ano]])*SUMIFS(RelPotInst[PU_PI],RelPotInst[Barra],PrevisaoGD[[#This Row],[Nº Barra]])</f>
        <v>20.532042302615359</v>
      </c>
      <c r="H748" s="136">
        <f>$G748*SUMIFS(FatorHorario[Fator],FatorHorario[Meses],TEXT($D748,"MMM"),FatorHorario[UF],'Curva Tipica'!$E$1,FatorHorario[Hora],$F748)</f>
        <v>12.159981205879607</v>
      </c>
      <c r="I748" s="45">
        <v>0.92</v>
      </c>
    </row>
    <row r="749" spans="1:9" x14ac:dyDescent="0.25">
      <c r="A749" s="32">
        <v>5723</v>
      </c>
      <c r="B749" s="32">
        <v>2</v>
      </c>
      <c r="C749" s="134" t="s">
        <v>92</v>
      </c>
      <c r="D749" s="33">
        <v>44593</v>
      </c>
      <c r="E749" s="43" t="s">
        <v>67</v>
      </c>
      <c r="F749" s="44">
        <f>SUMIFS(HoraCondCarga[Hora],HoraCondCarga[Condição de Carga],PrevisaoGD[[#This Row],[Condição de Carga]],HoraCondCarga[Mês],MONTH(PrevisaoGD[[#This Row],[Mês/Ano]]))</f>
        <v>12</v>
      </c>
      <c r="G749" s="258">
        <f>SUMIFS('Previsão Potência Instalada'!$C$4:$C$87,'Previsão Potência Instalada'!$B$4:$B$87,PrevisaoGD[[#This Row],[Mês/Ano]])*SUMIFS(RelPotInst[PU_PI],RelPotInst[Barra],PrevisaoGD[[#This Row],[Nº Barra]])</f>
        <v>21.434026401989449</v>
      </c>
      <c r="H749" s="136">
        <f>$G749*SUMIFS(FatorHorario[Fator],FatorHorario[Meses],TEXT($D749,"MMM"),FatorHorario[UF],'Curva Tipica'!$E$1,FatorHorario[Hora],$F749)</f>
        <v>12.771460800893244</v>
      </c>
      <c r="I749" s="45">
        <v>0.92</v>
      </c>
    </row>
    <row r="750" spans="1:9" x14ac:dyDescent="0.25">
      <c r="A750" s="32">
        <v>5723</v>
      </c>
      <c r="B750" s="32">
        <v>2</v>
      </c>
      <c r="C750" s="134" t="s">
        <v>92</v>
      </c>
      <c r="D750" s="33">
        <v>44621</v>
      </c>
      <c r="E750" s="43" t="s">
        <v>67</v>
      </c>
      <c r="F750" s="44">
        <f>SUMIFS(HoraCondCarga[Hora],HoraCondCarga[Condição de Carga],PrevisaoGD[[#This Row],[Condição de Carga]],HoraCondCarga[Mês],MONTH(PrevisaoGD[[#This Row],[Mês/Ano]]))</f>
        <v>12</v>
      </c>
      <c r="G750" s="258">
        <f>SUMIFS('Previsão Potência Instalada'!$C$4:$C$87,'Previsão Potência Instalada'!$B$4:$B$87,PrevisaoGD[[#This Row],[Mês/Ano]])*SUMIFS(RelPotInst[PU_PI],RelPotInst[Barra],PrevisaoGD[[#This Row],[Nº Barra]])</f>
        <v>22.344121364056338</v>
      </c>
      <c r="H750" s="136">
        <f>$G750*SUMIFS(FatorHorario[Fator],FatorHorario[Meses],TEXT($D750,"MMM"),FatorHorario[UF],'Curva Tipica'!$E$1,FatorHorario[Hora],$F750)</f>
        <v>13.565505025054374</v>
      </c>
      <c r="I750" s="45">
        <v>0.92</v>
      </c>
    </row>
    <row r="751" spans="1:9" x14ac:dyDescent="0.25">
      <c r="A751" s="32">
        <v>5723</v>
      </c>
      <c r="B751" s="32">
        <v>2</v>
      </c>
      <c r="C751" s="134" t="s">
        <v>92</v>
      </c>
      <c r="D751" s="33">
        <v>44652</v>
      </c>
      <c r="E751" s="43" t="s">
        <v>67</v>
      </c>
      <c r="F751" s="44">
        <f>SUMIFS(HoraCondCarga[Hora],HoraCondCarga[Condição de Carga],PrevisaoGD[[#This Row],[Condição de Carga]],HoraCondCarga[Mês],MONTH(PrevisaoGD[[#This Row],[Mês/Ano]]))</f>
        <v>12</v>
      </c>
      <c r="G751" s="258">
        <f>SUMIFS('Previsão Potência Instalada'!$C$4:$C$87,'Previsão Potência Instalada'!$B$4:$B$87,PrevisaoGD[[#This Row],[Mês/Ano]])*SUMIFS(RelPotInst[PU_PI],RelPotInst[Barra],PrevisaoGD[[#This Row],[Nº Barra]])</f>
        <v>23.261212023570039</v>
      </c>
      <c r="H751" s="136">
        <f>$G751*SUMIFS(FatorHorario[Fator],FatorHorario[Meses],TEXT($D751,"MMM"),FatorHorario[UF],'Curva Tipica'!$E$1,FatorHorario[Hora],$F751)</f>
        <v>12.651662290733496</v>
      </c>
      <c r="I751" s="45">
        <v>0.92</v>
      </c>
    </row>
    <row r="752" spans="1:9" x14ac:dyDescent="0.25">
      <c r="A752" s="32">
        <v>5723</v>
      </c>
      <c r="B752" s="32">
        <v>2</v>
      </c>
      <c r="C752" s="134" t="s">
        <v>92</v>
      </c>
      <c r="D752" s="33">
        <v>44682</v>
      </c>
      <c r="E752" s="43" t="s">
        <v>67</v>
      </c>
      <c r="F752" s="44">
        <f>SUMIFS(HoraCondCarga[Hora],HoraCondCarga[Condição de Carga],PrevisaoGD[[#This Row],[Condição de Carga]],HoraCondCarga[Mês],MONTH(PrevisaoGD[[#This Row],[Mês/Ano]]))</f>
        <v>12</v>
      </c>
      <c r="G752" s="258">
        <f>SUMIFS('Previsão Potência Instalada'!$C$4:$C$87,'Previsão Potência Instalada'!$B$4:$B$87,PrevisaoGD[[#This Row],[Mês/Ano]])*SUMIFS(RelPotInst[PU_PI],RelPotInst[Barra],PrevisaoGD[[#This Row],[Nº Barra]])</f>
        <v>24.253967087220186</v>
      </c>
      <c r="H752" s="136">
        <f>$G752*SUMIFS(FatorHorario[Fator],FatorHorario[Meses],TEXT($D752,"MMM"),FatorHorario[UF],'Curva Tipica'!$E$1,FatorHorario[Hora],$F752)</f>
        <v>11.453054721812034</v>
      </c>
      <c r="I752" s="45">
        <v>0.92</v>
      </c>
    </row>
    <row r="753" spans="1:9" x14ac:dyDescent="0.25">
      <c r="A753" s="32">
        <v>5723</v>
      </c>
      <c r="B753" s="32">
        <v>2</v>
      </c>
      <c r="C753" s="134" t="s">
        <v>92</v>
      </c>
      <c r="D753" s="33">
        <v>44713</v>
      </c>
      <c r="E753" s="43" t="s">
        <v>67</v>
      </c>
      <c r="F753" s="44">
        <f>SUMIFS(HoraCondCarga[Hora],HoraCondCarga[Condição de Carga],PrevisaoGD[[#This Row],[Condição de Carga]],HoraCondCarga[Mês],MONTH(PrevisaoGD[[#This Row],[Mês/Ano]]))</f>
        <v>12</v>
      </c>
      <c r="G753" s="258">
        <f>SUMIFS('Previsão Potência Instalada'!$C$4:$C$87,'Previsão Potência Instalada'!$B$4:$B$87,PrevisaoGD[[#This Row],[Mês/Ano]])*SUMIFS(RelPotInst[PU_PI],RelPotInst[Barra],PrevisaoGD[[#This Row],[Nº Barra]])</f>
        <v>25.225977395611693</v>
      </c>
      <c r="H753" s="136">
        <f>$G753*SUMIFS(FatorHorario[Fator],FatorHorario[Meses],TEXT($D753,"MMM"),FatorHorario[UF],'Curva Tipica'!$E$1,FatorHorario[Hora],$F753)</f>
        <v>11.26552030550676</v>
      </c>
      <c r="I753" s="45">
        <v>0.92</v>
      </c>
    </row>
    <row r="754" spans="1:9" x14ac:dyDescent="0.25">
      <c r="A754" s="32">
        <v>5723</v>
      </c>
      <c r="B754" s="32">
        <v>2</v>
      </c>
      <c r="C754" s="134" t="s">
        <v>92</v>
      </c>
      <c r="D754" s="33">
        <v>44743</v>
      </c>
      <c r="E754" s="43" t="s">
        <v>67</v>
      </c>
      <c r="F754" s="44">
        <f>SUMIFS(HoraCondCarga[Hora],HoraCondCarga[Condição de Carga],PrevisaoGD[[#This Row],[Condição de Carga]],HoraCondCarga[Mês],MONTH(PrevisaoGD[[#This Row],[Mês/Ano]]))</f>
        <v>12</v>
      </c>
      <c r="G754" s="258">
        <f>SUMIFS('Previsão Potência Instalada'!$C$4:$C$87,'Previsão Potência Instalada'!$B$4:$B$87,PrevisaoGD[[#This Row],[Mês/Ano]])*SUMIFS(RelPotInst[PU_PI],RelPotInst[Barra],PrevisaoGD[[#This Row],[Nº Barra]])</f>
        <v>26.149673482679336</v>
      </c>
      <c r="H754" s="136">
        <f>$G754*SUMIFS(FatorHorario[Fator],FatorHorario[Meses],TEXT($D754,"MMM"),FatorHorario[UF],'Curva Tipica'!$E$1,FatorHorario[Hora],$F754)</f>
        <v>11.778503092653086</v>
      </c>
      <c r="I754" s="45">
        <v>0.92</v>
      </c>
    </row>
    <row r="755" spans="1:9" x14ac:dyDescent="0.25">
      <c r="A755" s="32">
        <v>5723</v>
      </c>
      <c r="B755" s="32">
        <v>2</v>
      </c>
      <c r="C755" s="134" t="s">
        <v>92</v>
      </c>
      <c r="D755" s="33">
        <v>44774</v>
      </c>
      <c r="E755" s="43" t="s">
        <v>67</v>
      </c>
      <c r="F755" s="44">
        <f>SUMIFS(HoraCondCarga[Hora],HoraCondCarga[Condição de Carga],PrevisaoGD[[#This Row],[Condição de Carga]],HoraCondCarga[Mês],MONTH(PrevisaoGD[[#This Row],[Mês/Ano]]))</f>
        <v>12</v>
      </c>
      <c r="G755" s="258">
        <f>SUMIFS('Previsão Potência Instalada'!$C$4:$C$87,'Previsão Potência Instalada'!$B$4:$B$87,PrevisaoGD[[#This Row],[Mês/Ano]])*SUMIFS(RelPotInst[PU_PI],RelPotInst[Barra],PrevisaoGD[[#This Row],[Nº Barra]])</f>
        <v>27.049765358817147</v>
      </c>
      <c r="H755" s="136">
        <f>$G755*SUMIFS(FatorHorario[Fator],FatorHorario[Meses],TEXT($D755,"MMM"),FatorHorario[UF],'Curva Tipica'!$E$1,FatorHorario[Hora],$F755)</f>
        <v>13.333978287769744</v>
      </c>
      <c r="I755" s="45">
        <v>0.92</v>
      </c>
    </row>
    <row r="756" spans="1:9" x14ac:dyDescent="0.25">
      <c r="A756" s="32">
        <v>5723</v>
      </c>
      <c r="B756" s="32">
        <v>2</v>
      </c>
      <c r="C756" s="134" t="s">
        <v>92</v>
      </c>
      <c r="D756" s="33">
        <v>44805</v>
      </c>
      <c r="E756" s="43" t="s">
        <v>67</v>
      </c>
      <c r="F756" s="44">
        <f>SUMIFS(HoraCondCarga[Hora],HoraCondCarga[Condição de Carga],PrevisaoGD[[#This Row],[Condição de Carga]],HoraCondCarga[Mês],MONTH(PrevisaoGD[[#This Row],[Mês/Ano]]))</f>
        <v>12</v>
      </c>
      <c r="G756" s="258">
        <f>SUMIFS('Previsão Potência Instalada'!$C$4:$C$87,'Previsão Potência Instalada'!$B$4:$B$87,PrevisaoGD[[#This Row],[Mês/Ano]])*SUMIFS(RelPotInst[PU_PI],RelPotInst[Barra],PrevisaoGD[[#This Row],[Nº Barra]])</f>
        <v>27.945751129119234</v>
      </c>
      <c r="H756" s="136">
        <f>$G756*SUMIFS(FatorHorario[Fator],FatorHorario[Meses],TEXT($D756,"MMM"),FatorHorario[UF],'Curva Tipica'!$E$1,FatorHorario[Hora],$F756)</f>
        <v>15.401997037543435</v>
      </c>
      <c r="I756" s="45">
        <v>0.92</v>
      </c>
    </row>
    <row r="757" spans="1:9" x14ac:dyDescent="0.25">
      <c r="A757" s="32">
        <v>5723</v>
      </c>
      <c r="B757" s="32">
        <v>2</v>
      </c>
      <c r="C757" s="134" t="s">
        <v>92</v>
      </c>
      <c r="D757" s="33">
        <v>44835</v>
      </c>
      <c r="E757" s="43" t="s">
        <v>67</v>
      </c>
      <c r="F757" s="44">
        <f>SUMIFS(HoraCondCarga[Hora],HoraCondCarga[Condição de Carga],PrevisaoGD[[#This Row],[Condição de Carga]],HoraCondCarga[Mês],MONTH(PrevisaoGD[[#This Row],[Mês/Ano]]))</f>
        <v>12</v>
      </c>
      <c r="G757" s="258">
        <f>SUMIFS('Previsão Potência Instalada'!$C$4:$C$87,'Previsão Potência Instalada'!$B$4:$B$87,PrevisaoGD[[#This Row],[Mês/Ano]])*SUMIFS(RelPotInst[PU_PI],RelPotInst[Barra],PrevisaoGD[[#This Row],[Nº Barra]])</f>
        <v>28.797688165607706</v>
      </c>
      <c r="H757" s="136">
        <f>$G757*SUMIFS(FatorHorario[Fator],FatorHorario[Meses],TEXT($D757,"MMM"),FatorHorario[UF],'Curva Tipica'!$E$1,FatorHorario[Hora],$F757)</f>
        <v>16.354583956839804</v>
      </c>
      <c r="I757" s="45">
        <v>0.92</v>
      </c>
    </row>
    <row r="758" spans="1:9" x14ac:dyDescent="0.25">
      <c r="A758" s="32">
        <v>5723</v>
      </c>
      <c r="B758" s="32">
        <v>2</v>
      </c>
      <c r="C758" s="134" t="s">
        <v>92</v>
      </c>
      <c r="D758" s="33">
        <v>44866</v>
      </c>
      <c r="E758" s="43" t="s">
        <v>67</v>
      </c>
      <c r="F758" s="44">
        <f>SUMIFS(HoraCondCarga[Hora],HoraCondCarga[Condição de Carga],PrevisaoGD[[#This Row],[Condição de Carga]],HoraCondCarga[Mês],MONTH(PrevisaoGD[[#This Row],[Mês/Ano]]))</f>
        <v>12</v>
      </c>
      <c r="G758" s="258">
        <f>SUMIFS('Previsão Potência Instalada'!$C$4:$C$87,'Previsão Potência Instalada'!$B$4:$B$87,PrevisaoGD[[#This Row],[Mês/Ano]])*SUMIFS(RelPotInst[PU_PI],RelPotInst[Barra],PrevisaoGD[[#This Row],[Nº Barra]])</f>
        <v>29.649784211156014</v>
      </c>
      <c r="H758" s="136">
        <f>$G758*SUMIFS(FatorHorario[Fator],FatorHorario[Meses],TEXT($D758,"MMM"),FatorHorario[UF],'Curva Tipica'!$E$1,FatorHorario[Hora],$F758)</f>
        <v>17.879004905773453</v>
      </c>
      <c r="I758" s="45">
        <v>0.92</v>
      </c>
    </row>
    <row r="759" spans="1:9" x14ac:dyDescent="0.25">
      <c r="A759" s="32">
        <v>5723</v>
      </c>
      <c r="B759" s="32">
        <v>2</v>
      </c>
      <c r="C759" s="134" t="s">
        <v>92</v>
      </c>
      <c r="D759" s="33">
        <v>44896</v>
      </c>
      <c r="E759" s="43" t="s">
        <v>67</v>
      </c>
      <c r="F759" s="44">
        <f>SUMIFS(HoraCondCarga[Hora],HoraCondCarga[Condição de Carga],PrevisaoGD[[#This Row],[Condição de Carga]],HoraCondCarga[Mês],MONTH(PrevisaoGD[[#This Row],[Mês/Ano]]))</f>
        <v>12</v>
      </c>
      <c r="G759" s="258">
        <f>SUMIFS('Previsão Potência Instalada'!$C$4:$C$87,'Previsão Potência Instalada'!$B$4:$B$87,PrevisaoGD[[#This Row],[Mês/Ano]])*SUMIFS(RelPotInst[PU_PI],RelPotInst[Barra],PrevisaoGD[[#This Row],[Nº Barra]])</f>
        <v>30.542359972422702</v>
      </c>
      <c r="H759" s="136">
        <f>$G759*SUMIFS(FatorHorario[Fator],FatorHorario[Meses],TEXT($D759,"MMM"),FatorHorario[UF],'Curva Tipica'!$E$1,FatorHorario[Hora],$F759)</f>
        <v>18.272107256645249</v>
      </c>
      <c r="I759" s="45">
        <v>0.92</v>
      </c>
    </row>
    <row r="760" spans="1:9" x14ac:dyDescent="0.25">
      <c r="A760" s="32">
        <v>5723</v>
      </c>
      <c r="B760" s="32">
        <v>2</v>
      </c>
      <c r="C760" s="134" t="s">
        <v>92</v>
      </c>
      <c r="D760" s="33">
        <v>44927</v>
      </c>
      <c r="E760" s="43" t="s">
        <v>67</v>
      </c>
      <c r="F760" s="44">
        <f>SUMIFS(HoraCondCarga[Hora],HoraCondCarga[Condição de Carga],PrevisaoGD[[#This Row],[Condição de Carga]],HoraCondCarga[Mês],MONTH(PrevisaoGD[[#This Row],[Mês/Ano]]))</f>
        <v>12</v>
      </c>
      <c r="G760" s="258">
        <f>SUMIFS('Previsão Potência Instalada'!$C$4:$C$87,'Previsão Potência Instalada'!$B$4:$B$87,PrevisaoGD[[#This Row],[Mês/Ano]])*SUMIFS(RelPotInst[PU_PI],RelPotInst[Barra],PrevisaoGD[[#This Row],[Nº Barra]])</f>
        <v>30.848357834253214</v>
      </c>
      <c r="H760" s="136">
        <f>$G760*SUMIFS(FatorHorario[Fator],FatorHorario[Meses],TEXT($D760,"MMM"),FatorHorario[UF],'Curva Tipica'!$E$1,FatorHorario[Hora],$F760)</f>
        <v>18.269758359546437</v>
      </c>
      <c r="I760" s="45">
        <v>0.92</v>
      </c>
    </row>
    <row r="761" spans="1:9" x14ac:dyDescent="0.25">
      <c r="A761" s="32">
        <v>5723</v>
      </c>
      <c r="B761" s="32">
        <v>2</v>
      </c>
      <c r="C761" s="134" t="s">
        <v>92</v>
      </c>
      <c r="D761" s="33">
        <v>44958</v>
      </c>
      <c r="E761" s="43" t="s">
        <v>67</v>
      </c>
      <c r="F761" s="44">
        <f>SUMIFS(HoraCondCarga[Hora],HoraCondCarga[Condição de Carga],PrevisaoGD[[#This Row],[Condição de Carga]],HoraCondCarga[Mês],MONTH(PrevisaoGD[[#This Row],[Mês/Ano]]))</f>
        <v>12</v>
      </c>
      <c r="G761" s="258">
        <f>SUMIFS('Previsão Potência Instalada'!$C$4:$C$87,'Previsão Potência Instalada'!$B$4:$B$87,PrevisaoGD[[#This Row],[Mês/Ano]])*SUMIFS(RelPotInst[PU_PI],RelPotInst[Barra],PrevisaoGD[[#This Row],[Nº Barra]])</f>
        <v>31.147687497568779</v>
      </c>
      <c r="H761" s="136">
        <f>$G761*SUMIFS(FatorHorario[Fator],FatorHorario[Meses],TEXT($D761,"MMM"),FatorHorario[UF],'Curva Tipica'!$E$1,FatorHorario[Hora],$F761)</f>
        <v>18.559344028649203</v>
      </c>
      <c r="I761" s="45">
        <v>0.92</v>
      </c>
    </row>
    <row r="762" spans="1:9" x14ac:dyDescent="0.25">
      <c r="A762" s="32">
        <v>5723</v>
      </c>
      <c r="B762" s="32">
        <v>2</v>
      </c>
      <c r="C762" s="134" t="s">
        <v>92</v>
      </c>
      <c r="D762" s="33">
        <v>44986</v>
      </c>
      <c r="E762" s="43" t="s">
        <v>67</v>
      </c>
      <c r="F762" s="44">
        <f>SUMIFS(HoraCondCarga[Hora],HoraCondCarga[Condição de Carga],PrevisaoGD[[#This Row],[Condição de Carga]],HoraCondCarga[Mês],MONTH(PrevisaoGD[[#This Row],[Mês/Ano]]))</f>
        <v>12</v>
      </c>
      <c r="G762" s="258">
        <f>SUMIFS('Previsão Potência Instalada'!$C$4:$C$87,'Previsão Potência Instalada'!$B$4:$B$87,PrevisaoGD[[#This Row],[Mês/Ano]])*SUMIFS(RelPotInst[PU_PI],RelPotInst[Barra],PrevisaoGD[[#This Row],[Nº Barra]])</f>
        <v>31.449708806780006</v>
      </c>
      <c r="H762" s="136">
        <f>$G762*SUMIFS(FatorHorario[Fator],FatorHorario[Meses],TEXT($D762,"MMM"),FatorHorario[UF],'Curva Tipica'!$E$1,FatorHorario[Hora],$F762)</f>
        <v>19.09366566282473</v>
      </c>
      <c r="I762" s="45">
        <v>0.92</v>
      </c>
    </row>
    <row r="763" spans="1:9" x14ac:dyDescent="0.25">
      <c r="A763" s="32">
        <v>5723</v>
      </c>
      <c r="B763" s="32">
        <v>2</v>
      </c>
      <c r="C763" s="134" t="s">
        <v>92</v>
      </c>
      <c r="D763" s="33">
        <v>45017</v>
      </c>
      <c r="E763" s="43" t="s">
        <v>67</v>
      </c>
      <c r="F763" s="44">
        <f>SUMIFS(HoraCondCarga[Hora],HoraCondCarga[Condição de Carga],PrevisaoGD[[#This Row],[Condição de Carga]],HoraCondCarga[Mês],MONTH(PrevisaoGD[[#This Row],[Mês/Ano]]))</f>
        <v>12</v>
      </c>
      <c r="G763" s="258">
        <f>SUMIFS('Previsão Potência Instalada'!$C$4:$C$87,'Previsão Potência Instalada'!$B$4:$B$87,PrevisaoGD[[#This Row],[Mês/Ano]])*SUMIFS(RelPotInst[PU_PI],RelPotInst[Barra],PrevisaoGD[[#This Row],[Nº Barra]])</f>
        <v>31.754051686585285</v>
      </c>
      <c r="H763" s="136">
        <f>$G763*SUMIFS(FatorHorario[Fator],FatorHorario[Meses],TEXT($D763,"MMM"),FatorHorario[UF],'Curva Tipica'!$E$1,FatorHorario[Hora],$F763)</f>
        <v>17.270877282494919</v>
      </c>
      <c r="I763" s="45">
        <v>0.92</v>
      </c>
    </row>
    <row r="764" spans="1:9" x14ac:dyDescent="0.25">
      <c r="A764" s="32">
        <v>5723</v>
      </c>
      <c r="B764" s="32">
        <v>2</v>
      </c>
      <c r="C764" s="134" t="s">
        <v>92</v>
      </c>
      <c r="D764" s="33">
        <v>45047</v>
      </c>
      <c r="E764" s="43" t="s">
        <v>67</v>
      </c>
      <c r="F764" s="44">
        <f>SUMIFS(HoraCondCarga[Hora],HoraCondCarga[Condição de Carga],PrevisaoGD[[#This Row],[Condição de Carga]],HoraCondCarga[Mês],MONTH(PrevisaoGD[[#This Row],[Mês/Ano]]))</f>
        <v>12</v>
      </c>
      <c r="G764" s="258">
        <f>SUMIFS('Previsão Potência Instalada'!$C$4:$C$87,'Previsão Potência Instalada'!$B$4:$B$87,PrevisaoGD[[#This Row],[Mês/Ano]])*SUMIFS(RelPotInst[PU_PI],RelPotInst[Barra],PrevisaoGD[[#This Row],[Nº Barra]])</f>
        <v>32.083504322350628</v>
      </c>
      <c r="H764" s="136">
        <f>$G764*SUMIFS(FatorHorario[Fator],FatorHorario[Meses],TEXT($D764,"MMM"),FatorHorario[UF],'Curva Tipica'!$E$1,FatorHorario[Hora],$F764)</f>
        <v>15.150269205444426</v>
      </c>
      <c r="I764" s="45">
        <v>0.92</v>
      </c>
    </row>
    <row r="765" spans="1:9" x14ac:dyDescent="0.25">
      <c r="A765" s="32">
        <v>5723</v>
      </c>
      <c r="B765" s="32">
        <v>2</v>
      </c>
      <c r="C765" s="134" t="s">
        <v>92</v>
      </c>
      <c r="D765" s="33">
        <v>45078</v>
      </c>
      <c r="E765" s="43" t="s">
        <v>67</v>
      </c>
      <c r="F765" s="44">
        <f>SUMIFS(HoraCondCarga[Hora],HoraCondCarga[Condição de Carga],PrevisaoGD[[#This Row],[Condição de Carga]],HoraCondCarga[Mês],MONTH(PrevisaoGD[[#This Row],[Mês/Ano]]))</f>
        <v>12</v>
      </c>
      <c r="G765" s="258">
        <f>SUMIFS('Previsão Potência Instalada'!$C$4:$C$87,'Previsão Potência Instalada'!$B$4:$B$87,PrevisaoGD[[#This Row],[Mês/Ano]])*SUMIFS(RelPotInst[PU_PI],RelPotInst[Barra],PrevisaoGD[[#This Row],[Nº Barra]])</f>
        <v>32.406072667570882</v>
      </c>
      <c r="H765" s="136">
        <f>$G765*SUMIFS(FatorHorario[Fator],FatorHorario[Meses],TEXT($D765,"MMM"),FatorHorario[UF],'Curva Tipica'!$E$1,FatorHorario[Hora],$F765)</f>
        <v>14.472036660183289</v>
      </c>
      <c r="I765" s="45">
        <v>0.92</v>
      </c>
    </row>
    <row r="766" spans="1:9" x14ac:dyDescent="0.25">
      <c r="A766" s="32">
        <v>5723</v>
      </c>
      <c r="B766" s="32">
        <v>2</v>
      </c>
      <c r="C766" s="134" t="s">
        <v>92</v>
      </c>
      <c r="D766" s="33">
        <v>45108</v>
      </c>
      <c r="E766" s="43" t="s">
        <v>67</v>
      </c>
      <c r="F766" s="44">
        <f>SUMIFS(HoraCondCarga[Hora],HoraCondCarga[Condição de Carga],PrevisaoGD[[#This Row],[Condição de Carga]],HoraCondCarga[Mês],MONTH(PrevisaoGD[[#This Row],[Mês/Ano]]))</f>
        <v>12</v>
      </c>
      <c r="G766" s="258">
        <f>SUMIFS('Previsão Potência Instalada'!$C$4:$C$87,'Previsão Potência Instalada'!$B$4:$B$87,PrevisaoGD[[#This Row],[Mês/Ano]])*SUMIFS(RelPotInst[PU_PI],RelPotInst[Barra],PrevisaoGD[[#This Row],[Nº Barra]])</f>
        <v>32.712607604206383</v>
      </c>
      <c r="H766" s="136">
        <f>$G766*SUMIFS(FatorHorario[Fator],FatorHorario[Meses],TEXT($D766,"MMM"),FatorHorario[UF],'Curva Tipica'!$E$1,FatorHorario[Hora],$F766)</f>
        <v>14.734621833427678</v>
      </c>
      <c r="I766" s="45">
        <v>0.92</v>
      </c>
    </row>
    <row r="767" spans="1:9" x14ac:dyDescent="0.25">
      <c r="A767" s="32">
        <v>5723</v>
      </c>
      <c r="B767" s="32">
        <v>2</v>
      </c>
      <c r="C767" s="134" t="s">
        <v>92</v>
      </c>
      <c r="D767" s="33">
        <v>45139</v>
      </c>
      <c r="E767" s="43" t="s">
        <v>67</v>
      </c>
      <c r="F767" s="44">
        <f>SUMIFS(HoraCondCarga[Hora],HoraCondCarga[Condição de Carga],PrevisaoGD[[#This Row],[Condição de Carga]],HoraCondCarga[Mês],MONTH(PrevisaoGD[[#This Row],[Mês/Ano]]))</f>
        <v>12</v>
      </c>
      <c r="G767" s="258">
        <f>SUMIFS('Previsão Potência Instalada'!$C$4:$C$87,'Previsão Potência Instalada'!$B$4:$B$87,PrevisaoGD[[#This Row],[Mês/Ano]])*SUMIFS(RelPotInst[PU_PI],RelPotInst[Barra],PrevisaoGD[[#This Row],[Nº Barra]])</f>
        <v>33.011309320150559</v>
      </c>
      <c r="H767" s="136">
        <f>$G767*SUMIFS(FatorHorario[Fator],FatorHorario[Meses],TEXT($D767,"MMM"),FatorHorario[UF],'Curva Tipica'!$E$1,FatorHorario[Hora],$F767)</f>
        <v>16.272676523689697</v>
      </c>
      <c r="I767" s="45">
        <v>0.92</v>
      </c>
    </row>
    <row r="768" spans="1:9" x14ac:dyDescent="0.25">
      <c r="A768" s="32">
        <v>5723</v>
      </c>
      <c r="B768" s="32">
        <v>2</v>
      </c>
      <c r="C768" s="134" t="s">
        <v>92</v>
      </c>
      <c r="D768" s="33">
        <v>45170</v>
      </c>
      <c r="E768" s="43" t="s">
        <v>67</v>
      </c>
      <c r="F768" s="44">
        <f>SUMIFS(HoraCondCarga[Hora],HoraCondCarga[Condição de Carga],PrevisaoGD[[#This Row],[Condição de Carga]],HoraCondCarga[Mês],MONTH(PrevisaoGD[[#This Row],[Mês/Ano]]))</f>
        <v>12</v>
      </c>
      <c r="G768" s="258">
        <f>SUMIFS('Previsão Potência Instalada'!$C$4:$C$87,'Previsão Potência Instalada'!$B$4:$B$87,PrevisaoGD[[#This Row],[Mês/Ano]])*SUMIFS(RelPotInst[PU_PI],RelPotInst[Barra],PrevisaoGD[[#This Row],[Nº Barra]])</f>
        <v>33.308648396467056</v>
      </c>
      <c r="H768" s="136">
        <f>$G768*SUMIFS(FatorHorario[Fator],FatorHorario[Meses],TEXT($D768,"MMM"),FatorHorario[UF],'Curva Tipica'!$E$1,FatorHorario[Hora],$F768)</f>
        <v>18.357699585766341</v>
      </c>
      <c r="I768" s="45">
        <v>0.92</v>
      </c>
    </row>
    <row r="769" spans="1:9" x14ac:dyDescent="0.25">
      <c r="A769" s="32">
        <v>5723</v>
      </c>
      <c r="B769" s="32">
        <v>2</v>
      </c>
      <c r="C769" s="134" t="s">
        <v>92</v>
      </c>
      <c r="D769" s="33">
        <v>45200</v>
      </c>
      <c r="E769" s="43" t="s">
        <v>67</v>
      </c>
      <c r="F769" s="44">
        <f>SUMIFS(HoraCondCarga[Hora],HoraCondCarga[Condição de Carga],PrevisaoGD[[#This Row],[Condição de Carga]],HoraCondCarga[Mês],MONTH(PrevisaoGD[[#This Row],[Mês/Ano]]))</f>
        <v>12</v>
      </c>
      <c r="G769" s="258">
        <f>SUMIFS('Previsão Potência Instalada'!$C$4:$C$87,'Previsão Potência Instalada'!$B$4:$B$87,PrevisaoGD[[#This Row],[Mês/Ano]])*SUMIFS(RelPotInst[PU_PI],RelPotInst[Barra],PrevisaoGD[[#This Row],[Nº Barra]])</f>
        <v>33.59136959573776</v>
      </c>
      <c r="H769" s="136">
        <f>$G769*SUMIFS(FatorHorario[Fator],FatorHorario[Meses],TEXT($D769,"MMM"),FatorHorario[UF],'Curva Tipica'!$E$1,FatorHorario[Hora],$F769)</f>
        <v>19.076978371299617</v>
      </c>
      <c r="I769" s="45">
        <v>0.92</v>
      </c>
    </row>
    <row r="770" spans="1:9" x14ac:dyDescent="0.25">
      <c r="A770" s="32">
        <v>5723</v>
      </c>
      <c r="B770" s="32">
        <v>2</v>
      </c>
      <c r="C770" s="134" t="s">
        <v>92</v>
      </c>
      <c r="D770" s="33">
        <v>45231</v>
      </c>
      <c r="E770" s="43" t="s">
        <v>67</v>
      </c>
      <c r="F770" s="44">
        <f>SUMIFS(HoraCondCarga[Hora],HoraCondCarga[Condição de Carga],PrevisaoGD[[#This Row],[Condição de Carga]],HoraCondCarga[Mês],MONTH(PrevisaoGD[[#This Row],[Mês/Ano]]))</f>
        <v>12</v>
      </c>
      <c r="G770" s="258">
        <f>SUMIFS('Previsão Potência Instalada'!$C$4:$C$87,'Previsão Potência Instalada'!$B$4:$B$87,PrevisaoGD[[#This Row],[Mês/Ano]])*SUMIFS(RelPotInst[PU_PI],RelPotInst[Barra],PrevisaoGD[[#This Row],[Nº Barra]])</f>
        <v>33.874143563265001</v>
      </c>
      <c r="H770" s="136">
        <f>$G770*SUMIFS(FatorHorario[Fator],FatorHorario[Meses],TEXT($D770,"MMM"),FatorHorario[UF],'Curva Tipica'!$E$1,FatorHorario[Hora],$F770)</f>
        <v>20.426319956777725</v>
      </c>
      <c r="I770" s="45">
        <v>0.92</v>
      </c>
    </row>
    <row r="771" spans="1:9" x14ac:dyDescent="0.25">
      <c r="A771" s="32">
        <v>5723</v>
      </c>
      <c r="B771" s="32">
        <v>2</v>
      </c>
      <c r="C771" s="134" t="s">
        <v>92</v>
      </c>
      <c r="D771" s="33">
        <v>45261</v>
      </c>
      <c r="E771" s="43" t="s">
        <v>67</v>
      </c>
      <c r="F771" s="44">
        <f>SUMIFS(HoraCondCarga[Hora],HoraCondCarga[Condição de Carga],PrevisaoGD[[#This Row],[Condição de Carga]],HoraCondCarga[Mês],MONTH(PrevisaoGD[[#This Row],[Mês/Ano]]))</f>
        <v>12</v>
      </c>
      <c r="G771" s="258">
        <f>SUMIFS('Previsão Potência Instalada'!$C$4:$C$87,'Previsão Potência Instalada'!$B$4:$B$87,PrevisaoGD[[#This Row],[Mês/Ano]])*SUMIFS(RelPotInst[PU_PI],RelPotInst[Barra],PrevisaoGD[[#This Row],[Nº Barra]])</f>
        <v>34.170351004492616</v>
      </c>
      <c r="H771" s="136">
        <f>$G771*SUMIFS(FatorHorario[Fator],FatorHorario[Meses],TEXT($D771,"MMM"),FatorHorario[UF],'Curva Tipica'!$E$1,FatorHorario[Hora],$F771)</f>
        <v>20.442569569445702</v>
      </c>
      <c r="I771" s="45">
        <v>0.92</v>
      </c>
    </row>
    <row r="772" spans="1:9" x14ac:dyDescent="0.25">
      <c r="A772" s="32">
        <v>5723</v>
      </c>
      <c r="B772" s="32">
        <v>2</v>
      </c>
      <c r="C772" s="134" t="s">
        <v>92</v>
      </c>
      <c r="D772" s="33">
        <v>45292</v>
      </c>
      <c r="E772" s="43" t="s">
        <v>67</v>
      </c>
      <c r="F772" s="44">
        <f>SUMIFS(HoraCondCarga[Hora],HoraCondCarga[Condição de Carga],PrevisaoGD[[#This Row],[Condição de Carga]],HoraCondCarga[Mês],MONTH(PrevisaoGD[[#This Row],[Mês/Ano]]))</f>
        <v>12</v>
      </c>
      <c r="G772" s="258">
        <f>SUMIFS('Previsão Potência Instalada'!$C$4:$C$87,'Previsão Potência Instalada'!$B$4:$B$87,PrevisaoGD[[#This Row],[Mês/Ano]])*SUMIFS(RelPotInst[PU_PI],RelPotInst[Barra],PrevisaoGD[[#This Row],[Nº Barra]])</f>
        <v>34.777905881116943</v>
      </c>
      <c r="H772" s="136">
        <f>$G772*SUMIFS(FatorHorario[Fator],FatorHorario[Meses],TEXT($D772,"MMM"),FatorHorario[UF],'Curva Tipica'!$E$1,FatorHorario[Hora],$F772)</f>
        <v>20.597010061700647</v>
      </c>
      <c r="I772" s="45">
        <v>0.92</v>
      </c>
    </row>
    <row r="773" spans="1:9" x14ac:dyDescent="0.25">
      <c r="A773" s="32">
        <v>5723</v>
      </c>
      <c r="B773" s="32">
        <v>2</v>
      </c>
      <c r="C773" s="134" t="s">
        <v>92</v>
      </c>
      <c r="D773" s="33">
        <v>45323</v>
      </c>
      <c r="E773" s="43" t="s">
        <v>67</v>
      </c>
      <c r="F773" s="44">
        <f>SUMIFS(HoraCondCarga[Hora],HoraCondCarga[Condição de Carga],PrevisaoGD[[#This Row],[Condição de Carga]],HoraCondCarga[Mês],MONTH(PrevisaoGD[[#This Row],[Mês/Ano]]))</f>
        <v>12</v>
      </c>
      <c r="G773" s="258">
        <f>SUMIFS('Previsão Potência Instalada'!$C$4:$C$87,'Previsão Potência Instalada'!$B$4:$B$87,PrevisaoGD[[#This Row],[Mês/Ano]])*SUMIFS(RelPotInst[PU_PI],RelPotInst[Barra],PrevisaoGD[[#This Row],[Nº Barra]])</f>
        <v>35.372221134098737</v>
      </c>
      <c r="H773" s="136">
        <f>$G773*SUMIFS(FatorHorario[Fator],FatorHorario[Meses],TEXT($D773,"MMM"),FatorHorario[UF],'Curva Tipica'!$E$1,FatorHorario[Hora],$F773)</f>
        <v>21.076531640958457</v>
      </c>
      <c r="I773" s="45">
        <v>0.92</v>
      </c>
    </row>
    <row r="774" spans="1:9" x14ac:dyDescent="0.25">
      <c r="A774" s="32">
        <v>5723</v>
      </c>
      <c r="B774" s="32">
        <v>2</v>
      </c>
      <c r="C774" s="134" t="s">
        <v>92</v>
      </c>
      <c r="D774" s="33">
        <v>45352</v>
      </c>
      <c r="E774" s="43" t="s">
        <v>67</v>
      </c>
      <c r="F774" s="44">
        <f>SUMIFS(HoraCondCarga[Hora],HoraCondCarga[Condição de Carga],PrevisaoGD[[#This Row],[Condição de Carga]],HoraCondCarga[Mês],MONTH(PrevisaoGD[[#This Row],[Mês/Ano]]))</f>
        <v>12</v>
      </c>
      <c r="G774" s="258">
        <f>SUMIFS('Previsão Potência Instalada'!$C$4:$C$87,'Previsão Potência Instalada'!$B$4:$B$87,PrevisaoGD[[#This Row],[Mês/Ano]])*SUMIFS(RelPotInst[PU_PI],RelPotInst[Barra],PrevisaoGD[[#This Row],[Nº Barra]])</f>
        <v>35.971880615894008</v>
      </c>
      <c r="H774" s="136">
        <f>$G774*SUMIFS(FatorHorario[Fator],FatorHorario[Meses],TEXT($D774,"MMM"),FatorHorario[UF],'Curva Tipica'!$E$1,FatorHorario[Hora],$F774)</f>
        <v>21.839154885747508</v>
      </c>
      <c r="I774" s="45">
        <v>0.92</v>
      </c>
    </row>
    <row r="775" spans="1:9" x14ac:dyDescent="0.25">
      <c r="A775" s="32">
        <v>5723</v>
      </c>
      <c r="B775" s="32">
        <v>2</v>
      </c>
      <c r="C775" s="134" t="s">
        <v>92</v>
      </c>
      <c r="D775" s="33">
        <v>45383</v>
      </c>
      <c r="E775" s="43" t="s">
        <v>67</v>
      </c>
      <c r="F775" s="44">
        <f>SUMIFS(HoraCondCarga[Hora],HoraCondCarga[Condição de Carga],PrevisaoGD[[#This Row],[Condição de Carga]],HoraCondCarga[Mês],MONTH(PrevisaoGD[[#This Row],[Mês/Ano]]))</f>
        <v>12</v>
      </c>
      <c r="G775" s="258">
        <f>SUMIFS('Previsão Potência Instalada'!$C$4:$C$87,'Previsão Potência Instalada'!$B$4:$B$87,PrevisaoGD[[#This Row],[Mês/Ano]])*SUMIFS(RelPotInst[PU_PI],RelPotInst[Barra],PrevisaoGD[[#This Row],[Nº Barra]])</f>
        <v>36.576149546681535</v>
      </c>
      <c r="H775" s="136">
        <f>$G775*SUMIFS(FatorHorario[Fator],FatorHorario[Meses],TEXT($D775,"MMM"),FatorHorario[UF],'Curva Tipica'!$E$1,FatorHorario[Hora],$F775)</f>
        <v>19.893593312811348</v>
      </c>
      <c r="I775" s="45">
        <v>0.92</v>
      </c>
    </row>
    <row r="776" spans="1:9" x14ac:dyDescent="0.25">
      <c r="A776" s="32">
        <v>5723</v>
      </c>
      <c r="B776" s="32">
        <v>2</v>
      </c>
      <c r="C776" s="134" t="s">
        <v>92</v>
      </c>
      <c r="D776" s="33">
        <v>45413</v>
      </c>
      <c r="E776" s="43" t="s">
        <v>67</v>
      </c>
      <c r="F776" s="44">
        <f>SUMIFS(HoraCondCarga[Hora],HoraCondCarga[Condição de Carga],PrevisaoGD[[#This Row],[Condição de Carga]],HoraCondCarga[Mês],MONTH(PrevisaoGD[[#This Row],[Mês/Ano]]))</f>
        <v>12</v>
      </c>
      <c r="G776" s="258">
        <f>SUMIFS('Previsão Potência Instalada'!$C$4:$C$87,'Previsão Potência Instalada'!$B$4:$B$87,PrevisaoGD[[#This Row],[Mês/Ano]])*SUMIFS(RelPotInst[PU_PI],RelPotInst[Barra],PrevisaoGD[[#This Row],[Nº Barra]])</f>
        <v>37.230273579701205</v>
      </c>
      <c r="H776" s="136">
        <f>$G776*SUMIFS(FatorHorario[Fator],FatorHorario[Meses],TEXT($D776,"MMM"),FatorHorario[UF],'Curva Tipica'!$E$1,FatorHorario[Hora],$F776)</f>
        <v>17.580643986320407</v>
      </c>
      <c r="I776" s="45">
        <v>0.92</v>
      </c>
    </row>
    <row r="777" spans="1:9" x14ac:dyDescent="0.25">
      <c r="A777" s="32">
        <v>5723</v>
      </c>
      <c r="B777" s="32">
        <v>2</v>
      </c>
      <c r="C777" s="134" t="s">
        <v>92</v>
      </c>
      <c r="D777" s="33">
        <v>45444</v>
      </c>
      <c r="E777" s="43" t="s">
        <v>67</v>
      </c>
      <c r="F777" s="44">
        <f>SUMIFS(HoraCondCarga[Hora],HoraCondCarga[Condição de Carga],PrevisaoGD[[#This Row],[Condição de Carga]],HoraCondCarga[Mês],MONTH(PrevisaoGD[[#This Row],[Mês/Ano]]))</f>
        <v>12</v>
      </c>
      <c r="G777" s="258">
        <f>SUMIFS('Previsão Potência Instalada'!$C$4:$C$87,'Previsão Potência Instalada'!$B$4:$B$87,PrevisaoGD[[#This Row],[Mês/Ano]])*SUMIFS(RelPotInst[PU_PI],RelPotInst[Barra],PrevisaoGD[[#This Row],[Nº Barra]])</f>
        <v>37.870728941091137</v>
      </c>
      <c r="H777" s="136">
        <f>$G777*SUMIFS(FatorHorario[Fator],FatorHorario[Meses],TEXT($D777,"MMM"),FatorHorario[UF],'Curva Tipica'!$E$1,FatorHorario[Hora],$F777)</f>
        <v>16.912465240868002</v>
      </c>
      <c r="I777" s="45">
        <v>0.92</v>
      </c>
    </row>
    <row r="778" spans="1:9" x14ac:dyDescent="0.25">
      <c r="A778" s="32">
        <v>5723</v>
      </c>
      <c r="B778" s="32">
        <v>2</v>
      </c>
      <c r="C778" s="134" t="s">
        <v>92</v>
      </c>
      <c r="D778" s="33">
        <v>45474</v>
      </c>
      <c r="E778" s="43" t="s">
        <v>67</v>
      </c>
      <c r="F778" s="44">
        <f>SUMIFS(HoraCondCarga[Hora],HoraCondCarga[Condição de Carga],PrevisaoGD[[#This Row],[Condição de Carga]],HoraCondCarga[Mês],MONTH(PrevisaoGD[[#This Row],[Mês/Ano]]))</f>
        <v>12</v>
      </c>
      <c r="G778" s="258">
        <f>SUMIFS('Previsão Potência Instalada'!$C$4:$C$87,'Previsão Potência Instalada'!$B$4:$B$87,PrevisaoGD[[#This Row],[Mês/Ano]])*SUMIFS(RelPotInst[PU_PI],RelPotInst[Barra],PrevisaoGD[[#This Row],[Nº Barra]])</f>
        <v>38.47935017293419</v>
      </c>
      <c r="H778" s="136">
        <f>$G778*SUMIFS(FatorHorario[Fator],FatorHorario[Meses],TEXT($D778,"MMM"),FatorHorario[UF],'Curva Tipica'!$E$1,FatorHorario[Hora],$F778)</f>
        <v>17.332114885311672</v>
      </c>
      <c r="I778" s="45">
        <v>0.92</v>
      </c>
    </row>
    <row r="779" spans="1:9" x14ac:dyDescent="0.25">
      <c r="A779" s="32">
        <v>5723</v>
      </c>
      <c r="B779" s="32">
        <v>2</v>
      </c>
      <c r="C779" s="134" t="s">
        <v>92</v>
      </c>
      <c r="D779" s="33">
        <v>45505</v>
      </c>
      <c r="E779" s="43" t="s">
        <v>67</v>
      </c>
      <c r="F779" s="44">
        <f>SUMIFS(HoraCondCarga[Hora],HoraCondCarga[Condição de Carga],PrevisaoGD[[#This Row],[Condição de Carga]],HoraCondCarga[Mês],MONTH(PrevisaoGD[[#This Row],[Mês/Ano]]))</f>
        <v>12</v>
      </c>
      <c r="G779" s="258">
        <f>SUMIFS('Previsão Potência Instalada'!$C$4:$C$87,'Previsão Potência Instalada'!$B$4:$B$87,PrevisaoGD[[#This Row],[Mês/Ano]])*SUMIFS(RelPotInst[PU_PI],RelPotInst[Barra],PrevisaoGD[[#This Row],[Nº Barra]])</f>
        <v>39.072418644368341</v>
      </c>
      <c r="H779" s="136">
        <f>$G779*SUMIFS(FatorHorario[Fator],FatorHorario[Meses],TEXT($D779,"MMM"),FatorHorario[UF],'Curva Tipica'!$E$1,FatorHorario[Hora],$F779)</f>
        <v>19.260454756027485</v>
      </c>
      <c r="I779" s="45">
        <v>0.92</v>
      </c>
    </row>
    <row r="780" spans="1:9" x14ac:dyDescent="0.25">
      <c r="A780" s="32">
        <v>5723</v>
      </c>
      <c r="B780" s="32">
        <v>2</v>
      </c>
      <c r="C780" s="134" t="s">
        <v>92</v>
      </c>
      <c r="D780" s="33">
        <v>45536</v>
      </c>
      <c r="E780" s="43" t="s">
        <v>67</v>
      </c>
      <c r="F780" s="44">
        <f>SUMIFS(HoraCondCarga[Hora],HoraCondCarga[Condição de Carga],PrevisaoGD[[#This Row],[Condição de Carga]],HoraCondCarga[Mês],MONTH(PrevisaoGD[[#This Row],[Mês/Ano]]))</f>
        <v>12</v>
      </c>
      <c r="G780" s="258">
        <f>SUMIFS('Previsão Potência Instalada'!$C$4:$C$87,'Previsão Potência Instalada'!$B$4:$B$87,PrevisaoGD[[#This Row],[Mês/Ano]])*SUMIFS(RelPotInst[PU_PI],RelPotInst[Barra],PrevisaoGD[[#This Row],[Nº Barra]])</f>
        <v>39.662781612091038</v>
      </c>
      <c r="H780" s="136">
        <f>$G780*SUMIFS(FatorHorario[Fator],FatorHorario[Meses],TEXT($D780,"MMM"),FatorHorario[UF],'Curva Tipica'!$E$1,FatorHorario[Hora],$F780)</f>
        <v>21.859711054737772</v>
      </c>
      <c r="I780" s="45">
        <v>0.92</v>
      </c>
    </row>
    <row r="781" spans="1:9" x14ac:dyDescent="0.25">
      <c r="A781" s="32">
        <v>5723</v>
      </c>
      <c r="B781" s="32">
        <v>2</v>
      </c>
      <c r="C781" s="134" t="s">
        <v>92</v>
      </c>
      <c r="D781" s="33">
        <v>45566</v>
      </c>
      <c r="E781" s="43" t="s">
        <v>67</v>
      </c>
      <c r="F781" s="44">
        <f>SUMIFS(HoraCondCarga[Hora],HoraCondCarga[Condição de Carga],PrevisaoGD[[#This Row],[Condição de Carga]],HoraCondCarga[Mês],MONTH(PrevisaoGD[[#This Row],[Mês/Ano]]))</f>
        <v>12</v>
      </c>
      <c r="G781" s="258">
        <f>SUMIFS('Previsão Potência Instalada'!$C$4:$C$87,'Previsão Potência Instalada'!$B$4:$B$87,PrevisaoGD[[#This Row],[Mês/Ano]])*SUMIFS(RelPotInst[PU_PI],RelPotInst[Barra],PrevisaoGD[[#This Row],[Nº Barra]])</f>
        <v>40.224120970197859</v>
      </c>
      <c r="H781" s="136">
        <f>$G781*SUMIFS(FatorHorario[Fator],FatorHorario[Meses],TEXT($D781,"MMM"),FatorHorario[UF],'Curva Tipica'!$E$1,FatorHorario[Hora],$F781)</f>
        <v>22.843804673280417</v>
      </c>
      <c r="I781" s="45">
        <v>0.92</v>
      </c>
    </row>
    <row r="782" spans="1:9" x14ac:dyDescent="0.25">
      <c r="A782" s="32">
        <v>5723</v>
      </c>
      <c r="B782" s="32">
        <v>2</v>
      </c>
      <c r="C782" s="134" t="s">
        <v>92</v>
      </c>
      <c r="D782" s="33">
        <v>45597</v>
      </c>
      <c r="E782" s="43" t="s">
        <v>67</v>
      </c>
      <c r="F782" s="44">
        <f>SUMIFS(HoraCondCarga[Hora],HoraCondCarga[Condição de Carga],PrevisaoGD[[#This Row],[Condição de Carga]],HoraCondCarga[Mês],MONTH(PrevisaoGD[[#This Row],[Mês/Ano]]))</f>
        <v>12</v>
      </c>
      <c r="G782" s="258">
        <f>SUMIFS('Previsão Potência Instalada'!$C$4:$C$87,'Previsão Potência Instalada'!$B$4:$B$87,PrevisaoGD[[#This Row],[Mês/Ano]])*SUMIFS(RelPotInst[PU_PI],RelPotInst[Barra],PrevisaoGD[[#This Row],[Nº Barra]])</f>
        <v>40.785565099009268</v>
      </c>
      <c r="H782" s="136">
        <f>$G782*SUMIFS(FatorHorario[Fator],FatorHorario[Meses],TEXT($D782,"MMM"),FatorHorario[UF],'Curva Tipica'!$E$1,FatorHorario[Hora],$F782)</f>
        <v>24.593950272850847</v>
      </c>
      <c r="I782" s="45">
        <v>0.92</v>
      </c>
    </row>
    <row r="783" spans="1:9" x14ac:dyDescent="0.25">
      <c r="A783" s="32">
        <v>5723</v>
      </c>
      <c r="B783" s="32">
        <v>2</v>
      </c>
      <c r="C783" s="134" t="s">
        <v>92</v>
      </c>
      <c r="D783" s="33">
        <v>45627</v>
      </c>
      <c r="E783" s="43" t="s">
        <v>67</v>
      </c>
      <c r="F783" s="44">
        <f>SUMIFS(HoraCondCarga[Hora],HoraCondCarga[Condição de Carga],PrevisaoGD[[#This Row],[Condição de Carga]],HoraCondCarga[Mês],MONTH(PrevisaoGD[[#This Row],[Mês/Ano]]))</f>
        <v>12</v>
      </c>
      <c r="G783" s="258">
        <f>SUMIFS('Previsão Potência Instalada'!$C$4:$C$87,'Previsão Potência Instalada'!$B$4:$B$87,PrevisaoGD[[#This Row],[Mês/Ano]])*SUMIFS(RelPotInst[PU_PI],RelPotInst[Barra],PrevisaoGD[[#This Row],[Nº Barra]])</f>
        <v>41.373681219604677</v>
      </c>
      <c r="H783" s="136">
        <f>$G783*SUMIFS(FatorHorario[Fator],FatorHorario[Meses],TEXT($D783,"MMM"),FatorHorario[UF],'Curva Tipica'!$E$1,FatorHorario[Hora],$F783)</f>
        <v>24.751994984325346</v>
      </c>
      <c r="I783" s="45">
        <v>0.92</v>
      </c>
    </row>
    <row r="784" spans="1:9" x14ac:dyDescent="0.25">
      <c r="A784" s="32">
        <v>5723</v>
      </c>
      <c r="B784" s="32">
        <v>2</v>
      </c>
      <c r="C784" s="134" t="s">
        <v>92</v>
      </c>
      <c r="D784" s="33">
        <v>45658</v>
      </c>
      <c r="E784" s="43" t="s">
        <v>67</v>
      </c>
      <c r="F784" s="44">
        <f>SUMIFS(HoraCondCarga[Hora],HoraCondCarga[Condição de Carga],PrevisaoGD[[#This Row],[Condição de Carga]],HoraCondCarga[Mês],MONTH(PrevisaoGD[[#This Row],[Mês/Ano]]))</f>
        <v>12</v>
      </c>
      <c r="G784" s="258">
        <f>SUMIFS('Previsão Potência Instalada'!$C$4:$C$87,'Previsão Potência Instalada'!$B$4:$B$87,PrevisaoGD[[#This Row],[Mês/Ano]])*SUMIFS(RelPotInst[PU_PI],RelPotInst[Barra],PrevisaoGD[[#This Row],[Nº Barra]])</f>
        <v>42.069440935076855</v>
      </c>
      <c r="H784" s="136">
        <f>$G784*SUMIFS(FatorHorario[Fator],FatorHorario[Meses],TEXT($D784,"MMM"),FatorHorario[UF],'Curva Tipica'!$E$1,FatorHorario[Hora],$F784)</f>
        <v>24.915378780767178</v>
      </c>
      <c r="I784" s="45">
        <v>0.92</v>
      </c>
    </row>
    <row r="785" spans="1:9" x14ac:dyDescent="0.25">
      <c r="A785" s="32">
        <v>5723</v>
      </c>
      <c r="B785" s="32">
        <v>2</v>
      </c>
      <c r="C785" s="134" t="s">
        <v>92</v>
      </c>
      <c r="D785" s="33">
        <v>45689</v>
      </c>
      <c r="E785" s="43" t="s">
        <v>67</v>
      </c>
      <c r="F785" s="44">
        <f>SUMIFS(HoraCondCarga[Hora],HoraCondCarga[Condição de Carga],PrevisaoGD[[#This Row],[Condição de Carga]],HoraCondCarga[Mês],MONTH(PrevisaoGD[[#This Row],[Mês/Ano]]))</f>
        <v>12</v>
      </c>
      <c r="G785" s="258">
        <f>SUMIFS('Previsão Potência Instalada'!$C$4:$C$87,'Previsão Potência Instalada'!$B$4:$B$87,PrevisaoGD[[#This Row],[Mês/Ano]])*SUMIFS(RelPotInst[PU_PI],RelPotInst[Barra],PrevisaoGD[[#This Row],[Nº Barra]])</f>
        <v>42.750038897869729</v>
      </c>
      <c r="H785" s="136">
        <f>$G785*SUMIFS(FatorHorario[Fator],FatorHorario[Meses],TEXT($D785,"MMM"),FatorHorario[UF],'Curva Tipica'!$E$1,FatorHorario[Hora],$F785)</f>
        <v>25.472603036923022</v>
      </c>
      <c r="I785" s="45">
        <v>0.92</v>
      </c>
    </row>
    <row r="786" spans="1:9" x14ac:dyDescent="0.25">
      <c r="A786" s="32">
        <v>5723</v>
      </c>
      <c r="B786" s="32">
        <v>2</v>
      </c>
      <c r="C786" s="134" t="s">
        <v>92</v>
      </c>
      <c r="D786" s="33">
        <v>45717</v>
      </c>
      <c r="E786" s="43" t="s">
        <v>67</v>
      </c>
      <c r="F786" s="44">
        <f>SUMIFS(HoraCondCarga[Hora],HoraCondCarga[Condição de Carga],PrevisaoGD[[#This Row],[Condição de Carga]],HoraCondCarga[Mês],MONTH(PrevisaoGD[[#This Row],[Mês/Ano]]))</f>
        <v>12</v>
      </c>
      <c r="G786" s="258">
        <f>SUMIFS('Previsão Potência Instalada'!$C$4:$C$87,'Previsão Potência Instalada'!$B$4:$B$87,PrevisaoGD[[#This Row],[Mês/Ano]])*SUMIFS(RelPotInst[PU_PI],RelPotInst[Barra],PrevisaoGD[[#This Row],[Nº Barra]])</f>
        <v>43.436756964807508</v>
      </c>
      <c r="H786" s="136">
        <f>$G786*SUMIFS(FatorHorario[Fator],FatorHorario[Meses],TEXT($D786,"MMM"),FatorHorario[UF],'Curva Tipica'!$E$1,FatorHorario[Hora],$F786)</f>
        <v>26.371211258547842</v>
      </c>
      <c r="I786" s="45">
        <v>0.92</v>
      </c>
    </row>
    <row r="787" spans="1:9" x14ac:dyDescent="0.25">
      <c r="A787" s="32">
        <v>5723</v>
      </c>
      <c r="B787" s="32">
        <v>2</v>
      </c>
      <c r="C787" s="134" t="s">
        <v>92</v>
      </c>
      <c r="D787" s="33">
        <v>45748</v>
      </c>
      <c r="E787" s="43" t="s">
        <v>67</v>
      </c>
      <c r="F787" s="44">
        <f>SUMIFS(HoraCondCarga[Hora],HoraCondCarga[Condição de Carga],PrevisaoGD[[#This Row],[Condição de Carga]],HoraCondCarga[Mês],MONTH(PrevisaoGD[[#This Row],[Mês/Ano]]))</f>
        <v>12</v>
      </c>
      <c r="G787" s="258">
        <f>SUMIFS('Previsão Potência Instalada'!$C$4:$C$87,'Previsão Potência Instalada'!$B$4:$B$87,PrevisaoGD[[#This Row],[Mês/Ano]])*SUMIFS(RelPotInst[PU_PI],RelPotInst[Barra],PrevisaoGD[[#This Row],[Nº Barra]])</f>
        <v>44.128753680708073</v>
      </c>
      <c r="H787" s="136">
        <f>$G787*SUMIFS(FatorHorario[Fator],FatorHorario[Meses],TEXT($D787,"MMM"),FatorHorario[UF],'Curva Tipica'!$E$1,FatorHorario[Hora],$F787)</f>
        <v>24.001418684184078</v>
      </c>
      <c r="I787" s="45">
        <v>0.92</v>
      </c>
    </row>
    <row r="788" spans="1:9" x14ac:dyDescent="0.25">
      <c r="A788" s="32">
        <v>5723</v>
      </c>
      <c r="B788" s="32">
        <v>2</v>
      </c>
      <c r="C788" s="134" t="s">
        <v>92</v>
      </c>
      <c r="D788" s="33">
        <v>45778</v>
      </c>
      <c r="E788" s="43" t="s">
        <v>67</v>
      </c>
      <c r="F788" s="44">
        <f>SUMIFS(HoraCondCarga[Hora],HoraCondCarga[Condição de Carga],PrevisaoGD[[#This Row],[Condição de Carga]],HoraCondCarga[Mês],MONTH(PrevisaoGD[[#This Row],[Mês/Ano]]))</f>
        <v>12</v>
      </c>
      <c r="G788" s="258">
        <f>SUMIFS('Previsão Potência Instalada'!$C$4:$C$87,'Previsão Potência Instalada'!$B$4:$B$87,PrevisaoGD[[#This Row],[Mês/Ano]])*SUMIFS(RelPotInst[PU_PI],RelPotInst[Barra],PrevisaoGD[[#This Row],[Nº Barra]])</f>
        <v>44.877843464376618</v>
      </c>
      <c r="H788" s="136">
        <f>$G788*SUMIFS(FatorHorario[Fator],FatorHorario[Meses],TEXT($D788,"MMM"),FatorHorario[UF],'Curva Tipica'!$E$1,FatorHorario[Hora],$F788)</f>
        <v>21.191931000238259</v>
      </c>
      <c r="I788" s="45">
        <v>0.92</v>
      </c>
    </row>
    <row r="789" spans="1:9" x14ac:dyDescent="0.25">
      <c r="A789" s="32">
        <v>5723</v>
      </c>
      <c r="B789" s="32">
        <v>2</v>
      </c>
      <c r="C789" s="134" t="s">
        <v>92</v>
      </c>
      <c r="D789" s="33">
        <v>45809</v>
      </c>
      <c r="E789" s="43" t="s">
        <v>67</v>
      </c>
      <c r="F789" s="44">
        <f>SUMIFS(HoraCondCarga[Hora],HoraCondCarga[Condição de Carga],PrevisaoGD[[#This Row],[Condição de Carga]],HoraCondCarga[Mês],MONTH(PrevisaoGD[[#This Row],[Mês/Ano]]))</f>
        <v>12</v>
      </c>
      <c r="G789" s="258">
        <f>SUMIFS('Previsão Potência Instalada'!$C$4:$C$87,'Previsão Potência Instalada'!$B$4:$B$87,PrevisaoGD[[#This Row],[Mês/Ano]])*SUMIFS(RelPotInst[PU_PI],RelPotInst[Barra],PrevisaoGD[[#This Row],[Nº Barra]])</f>
        <v>45.611280158176427</v>
      </c>
      <c r="H789" s="136">
        <f>$G789*SUMIFS(FatorHorario[Fator],FatorHorario[Meses],TEXT($D789,"MMM"),FatorHorario[UF],'Curva Tipica'!$E$1,FatorHorario[Hora],$F789)</f>
        <v>20.369272307025881</v>
      </c>
      <c r="I789" s="45">
        <v>0.92</v>
      </c>
    </row>
    <row r="790" spans="1:9" x14ac:dyDescent="0.25">
      <c r="A790" s="32">
        <v>5723</v>
      </c>
      <c r="B790" s="32">
        <v>2</v>
      </c>
      <c r="C790" s="134" t="s">
        <v>92</v>
      </c>
      <c r="D790" s="33">
        <v>45839</v>
      </c>
      <c r="E790" s="43" t="s">
        <v>67</v>
      </c>
      <c r="F790" s="44">
        <f>SUMIFS(HoraCondCarga[Hora],HoraCondCarga[Condição de Carga],PrevisaoGD[[#This Row],[Condição de Carga]],HoraCondCarga[Mês],MONTH(PrevisaoGD[[#This Row],[Mês/Ano]]))</f>
        <v>12</v>
      </c>
      <c r="G790" s="258">
        <f>SUMIFS('Previsão Potência Instalada'!$C$4:$C$87,'Previsão Potência Instalada'!$B$4:$B$87,PrevisaoGD[[#This Row],[Mês/Ano]])*SUMIFS(RelPotInst[PU_PI],RelPotInst[Barra],PrevisaoGD[[#This Row],[Nº Barra]])</f>
        <v>46.308261042356357</v>
      </c>
      <c r="H790" s="136">
        <f>$G790*SUMIFS(FatorHorario[Fator],FatorHorario[Meses],TEXT($D790,"MMM"),FatorHorario[UF],'Curva Tipica'!$E$1,FatorHorario[Hora],$F790)</f>
        <v>20.858462965668124</v>
      </c>
      <c r="I790" s="45">
        <v>0.92</v>
      </c>
    </row>
    <row r="791" spans="1:9" x14ac:dyDescent="0.25">
      <c r="A791" s="32">
        <v>5723</v>
      </c>
      <c r="B791" s="32">
        <v>2</v>
      </c>
      <c r="C791" s="134" t="s">
        <v>92</v>
      </c>
      <c r="D791" s="33">
        <v>45870</v>
      </c>
      <c r="E791" s="43" t="s">
        <v>67</v>
      </c>
      <c r="F791" s="44">
        <f>SUMIFS(HoraCondCarga[Hora],HoraCondCarga[Condição de Carga],PrevisaoGD[[#This Row],[Condição de Carga]],HoraCondCarga[Mês],MONTH(PrevisaoGD[[#This Row],[Mês/Ano]]))</f>
        <v>12</v>
      </c>
      <c r="G791" s="258">
        <f>SUMIFS('Previsão Potência Instalada'!$C$4:$C$87,'Previsão Potência Instalada'!$B$4:$B$87,PrevisaoGD[[#This Row],[Mês/Ano]])*SUMIFS(RelPotInst[PU_PI],RelPotInst[Barra],PrevisaoGD[[#This Row],[Nº Barra]])</f>
        <v>46.987431215811647</v>
      </c>
      <c r="H791" s="136">
        <f>$G791*SUMIFS(FatorHorario[Fator],FatorHorario[Meses],TEXT($D791,"MMM"),FatorHorario[UF],'Curva Tipica'!$E$1,FatorHorario[Hora],$F791)</f>
        <v>23.162100643711618</v>
      </c>
      <c r="I791" s="45">
        <v>0.92</v>
      </c>
    </row>
    <row r="792" spans="1:9" x14ac:dyDescent="0.25">
      <c r="A792" s="32">
        <v>5723</v>
      </c>
      <c r="B792" s="32">
        <v>2</v>
      </c>
      <c r="C792" s="134" t="s">
        <v>92</v>
      </c>
      <c r="D792" s="33">
        <v>45901</v>
      </c>
      <c r="E792" s="43" t="s">
        <v>67</v>
      </c>
      <c r="F792" s="44">
        <f>SUMIFS(HoraCondCarga[Hora],HoraCondCarga[Condição de Carga],PrevisaoGD[[#This Row],[Condição de Carga]],HoraCondCarga[Mês],MONTH(PrevisaoGD[[#This Row],[Mês/Ano]]))</f>
        <v>12</v>
      </c>
      <c r="G792" s="258">
        <f>SUMIFS('Previsão Potência Instalada'!$C$4:$C$87,'Previsão Potência Instalada'!$B$4:$B$87,PrevisaoGD[[#This Row],[Mês/Ano]])*SUMIFS(RelPotInst[PU_PI],RelPotInst[Barra],PrevisaoGD[[#This Row],[Nº Barra]])</f>
        <v>47.663503100429303</v>
      </c>
      <c r="H792" s="136">
        <f>$G792*SUMIFS(FatorHorario[Fator],FatorHorario[Meses],TEXT($D792,"MMM"),FatorHorario[UF],'Curva Tipica'!$E$1,FatorHorario[Hora],$F792)</f>
        <v>26.269221756104983</v>
      </c>
      <c r="I792" s="45">
        <v>0.92</v>
      </c>
    </row>
    <row r="793" spans="1:9" x14ac:dyDescent="0.25">
      <c r="A793" s="32">
        <v>5723</v>
      </c>
      <c r="B793" s="32">
        <v>2</v>
      </c>
      <c r="C793" s="134" t="s">
        <v>92</v>
      </c>
      <c r="D793" s="33">
        <v>45931</v>
      </c>
      <c r="E793" s="43" t="s">
        <v>67</v>
      </c>
      <c r="F793" s="44">
        <f>SUMIFS(HoraCondCarga[Hora],HoraCondCarga[Condição de Carga],PrevisaoGD[[#This Row],[Condição de Carga]],HoraCondCarga[Mês],MONTH(PrevisaoGD[[#This Row],[Mês/Ano]]))</f>
        <v>12</v>
      </c>
      <c r="G793" s="258">
        <f>SUMIFS('Previsão Potência Instalada'!$C$4:$C$87,'Previsão Potência Instalada'!$B$4:$B$87,PrevisaoGD[[#This Row],[Mês/Ano]])*SUMIFS(RelPotInst[PU_PI],RelPotInst[Barra],PrevisaoGD[[#This Row],[Nº Barra]])</f>
        <v>48.306337726742797</v>
      </c>
      <c r="H793" s="136">
        <f>$G793*SUMIFS(FatorHorario[Fator],FatorHorario[Meses],TEXT($D793,"MMM"),FatorHorario[UF],'Curva Tipica'!$E$1,FatorHorario[Hora],$F793)</f>
        <v>27.433801333503723</v>
      </c>
      <c r="I793" s="45">
        <v>0.92</v>
      </c>
    </row>
    <row r="794" spans="1:9" x14ac:dyDescent="0.25">
      <c r="A794" s="32">
        <v>5723</v>
      </c>
      <c r="B794" s="32">
        <v>2</v>
      </c>
      <c r="C794" s="134" t="s">
        <v>92</v>
      </c>
      <c r="D794" s="33">
        <v>45962</v>
      </c>
      <c r="E794" s="43" t="s">
        <v>67</v>
      </c>
      <c r="F794" s="44">
        <f>SUMIFS(HoraCondCarga[Hora],HoraCondCarga[Condição de Carga],PrevisaoGD[[#This Row],[Condição de Carga]],HoraCondCarga[Mês],MONTH(PrevisaoGD[[#This Row],[Mês/Ano]]))</f>
        <v>12</v>
      </c>
      <c r="G794" s="258">
        <f>SUMIFS('Previsão Potência Instalada'!$C$4:$C$87,'Previsão Potência Instalada'!$B$4:$B$87,PrevisaoGD[[#This Row],[Mês/Ano]])*SUMIFS(RelPotInst[PU_PI],RelPotInst[Barra],PrevisaoGD[[#This Row],[Nº Barra]])</f>
        <v>48.949292334375542</v>
      </c>
      <c r="H794" s="136">
        <f>$G794*SUMIFS(FatorHorario[Fator],FatorHorario[Meses],TEXT($D794,"MMM"),FatorHorario[UF],'Curva Tipica'!$E$1,FatorHorario[Hora],$F794)</f>
        <v>29.5167287406817</v>
      </c>
      <c r="I794" s="45">
        <v>0.92</v>
      </c>
    </row>
    <row r="795" spans="1:9" x14ac:dyDescent="0.25">
      <c r="A795" s="32">
        <v>5723</v>
      </c>
      <c r="B795" s="32">
        <v>2</v>
      </c>
      <c r="C795" s="134" t="s">
        <v>92</v>
      </c>
      <c r="D795" s="33">
        <v>45992</v>
      </c>
      <c r="E795" s="43" t="s">
        <v>67</v>
      </c>
      <c r="F795" s="44">
        <f>SUMIFS(HoraCondCarga[Hora],HoraCondCarga[Condição de Carga],PrevisaoGD[[#This Row],[Condição de Carga]],HoraCondCarga[Mês],MONTH(PrevisaoGD[[#This Row],[Mês/Ano]]))</f>
        <v>12</v>
      </c>
      <c r="G795" s="258">
        <f>SUMIFS('Previsão Potência Instalada'!$C$4:$C$87,'Previsão Potência Instalada'!$B$4:$B$87,PrevisaoGD[[#This Row],[Mês/Ano]])*SUMIFS(RelPotInst[PU_PI],RelPotInst[Barra],PrevisaoGD[[#This Row],[Nº Barra]])</f>
        <v>49.622791174519129</v>
      </c>
      <c r="H795" s="136">
        <f>$G795*SUMIFS(FatorHorario[Fator],FatorHorario[Meses],TEXT($D795,"MMM"),FatorHorario[UF],'Curva Tipica'!$E$1,FatorHorario[Hora],$F795)</f>
        <v>29.687062935988308</v>
      </c>
      <c r="I795" s="45">
        <v>0.92</v>
      </c>
    </row>
    <row r="796" spans="1:9" x14ac:dyDescent="0.25">
      <c r="A796" s="32">
        <v>5723</v>
      </c>
      <c r="B796" s="32">
        <v>2</v>
      </c>
      <c r="C796" s="134" t="s">
        <v>92</v>
      </c>
      <c r="D796" s="33">
        <v>46023</v>
      </c>
      <c r="E796" s="43" t="s">
        <v>67</v>
      </c>
      <c r="F796" s="44">
        <f>SUMIFS(HoraCondCarga[Hora],HoraCondCarga[Condição de Carga],PrevisaoGD[[#This Row],[Condição de Carga]],HoraCondCarga[Mês],MONTH(PrevisaoGD[[#This Row],[Mês/Ano]]))</f>
        <v>12</v>
      </c>
      <c r="G796" s="258">
        <f>SUMIFS('Previsão Potência Instalada'!$C$4:$C$87,'Previsão Potência Instalada'!$B$4:$B$87,PrevisaoGD[[#This Row],[Mês/Ano]])*SUMIFS(RelPotInst[PU_PI],RelPotInst[Barra],PrevisaoGD[[#This Row],[Nº Barra]])</f>
        <v>49.834412840573087</v>
      </c>
      <c r="H796" s="136">
        <f>$G796*SUMIFS(FatorHorario[Fator],FatorHorario[Meses],TEXT($D796,"MMM"),FatorHorario[UF],'Curva Tipica'!$E$1,FatorHorario[Hora],$F796)</f>
        <v>29.514137688593404</v>
      </c>
      <c r="I796" s="45">
        <v>0.92</v>
      </c>
    </row>
    <row r="797" spans="1:9" x14ac:dyDescent="0.25">
      <c r="A797" s="32">
        <v>5723</v>
      </c>
      <c r="B797" s="32">
        <v>2</v>
      </c>
      <c r="C797" s="134" t="s">
        <v>92</v>
      </c>
      <c r="D797" s="33">
        <v>46054</v>
      </c>
      <c r="E797" s="43" t="s">
        <v>67</v>
      </c>
      <c r="F797" s="44">
        <f>SUMIFS(HoraCondCarga[Hora],HoraCondCarga[Condição de Carga],PrevisaoGD[[#This Row],[Condição de Carga]],HoraCondCarga[Mês],MONTH(PrevisaoGD[[#This Row],[Mês/Ano]]))</f>
        <v>12</v>
      </c>
      <c r="G797" s="258">
        <f>SUMIFS('Previsão Potência Instalada'!$C$4:$C$87,'Previsão Potência Instalada'!$B$4:$B$87,PrevisaoGD[[#This Row],[Mês/Ano]])*SUMIFS(RelPotInst[PU_PI],RelPotInst[Barra],PrevisaoGD[[#This Row],[Nº Barra]])</f>
        <v>50.041422921203306</v>
      </c>
      <c r="H797" s="136">
        <f>$G797*SUMIFS(FatorHorario[Fator],FatorHorario[Meses],TEXT($D797,"MMM"),FatorHorario[UF],'Curva Tipica'!$E$1,FatorHorario[Hora],$F797)</f>
        <v>29.817172904095564</v>
      </c>
      <c r="I797" s="45">
        <v>0.92</v>
      </c>
    </row>
    <row r="798" spans="1:9" x14ac:dyDescent="0.25">
      <c r="A798" s="32">
        <v>5723</v>
      </c>
      <c r="B798" s="32">
        <v>2</v>
      </c>
      <c r="C798" s="134" t="s">
        <v>92</v>
      </c>
      <c r="D798" s="33">
        <v>46082</v>
      </c>
      <c r="E798" s="43" t="s">
        <v>67</v>
      </c>
      <c r="F798" s="44">
        <f>SUMIFS(HoraCondCarga[Hora],HoraCondCarga[Condição de Carga],PrevisaoGD[[#This Row],[Condição de Carga]],HoraCondCarga[Mês],MONTH(PrevisaoGD[[#This Row],[Mês/Ano]]))</f>
        <v>12</v>
      </c>
      <c r="G798" s="258">
        <f>SUMIFS('Previsão Potência Instalada'!$C$4:$C$87,'Previsão Potência Instalada'!$B$4:$B$87,PrevisaoGD[[#This Row],[Mês/Ano]])*SUMIFS(RelPotInst[PU_PI],RelPotInst[Barra],PrevisaoGD[[#This Row],[Nº Barra]])</f>
        <v>50.250294487353266</v>
      </c>
      <c r="H798" s="136">
        <f>$G798*SUMIFS(FatorHorario[Fator],FatorHorario[Meses],TEXT($D798,"MMM"),FatorHorario[UF],'Curva Tipica'!$E$1,FatorHorario[Hora],$F798)</f>
        <v>30.507828491981606</v>
      </c>
      <c r="I798" s="45">
        <v>0.92</v>
      </c>
    </row>
    <row r="799" spans="1:9" x14ac:dyDescent="0.25">
      <c r="A799" s="32">
        <v>5723</v>
      </c>
      <c r="B799" s="32">
        <v>2</v>
      </c>
      <c r="C799" s="134" t="s">
        <v>92</v>
      </c>
      <c r="D799" s="33">
        <v>46113</v>
      </c>
      <c r="E799" s="43" t="s">
        <v>67</v>
      </c>
      <c r="F799" s="44">
        <f>SUMIFS(HoraCondCarga[Hora],HoraCondCarga[Condição de Carga],PrevisaoGD[[#This Row],[Condição de Carga]],HoraCondCarga[Mês],MONTH(PrevisaoGD[[#This Row],[Mês/Ano]]))</f>
        <v>12</v>
      </c>
      <c r="G799" s="258">
        <f>SUMIFS('Previsão Potência Instalada'!$C$4:$C$87,'Previsão Potência Instalada'!$B$4:$B$87,PrevisaoGD[[#This Row],[Mês/Ano]])*SUMIFS(RelPotInst[PU_PI],RelPotInst[Barra],PrevisaoGD[[#This Row],[Nº Barra]])</f>
        <v>50.460771602751294</v>
      </c>
      <c r="H799" s="136">
        <f>$G799*SUMIFS(FatorHorario[Fator],FatorHorario[Meses],TEXT($D799,"MMM"),FatorHorario[UF],'Curva Tipica'!$E$1,FatorHorario[Hora],$F799)</f>
        <v>27.445373035633555</v>
      </c>
      <c r="I799" s="45">
        <v>0.92</v>
      </c>
    </row>
    <row r="800" spans="1:9" x14ac:dyDescent="0.25">
      <c r="A800" s="32">
        <v>5723</v>
      </c>
      <c r="B800" s="32">
        <v>2</v>
      </c>
      <c r="C800" s="134" t="s">
        <v>92</v>
      </c>
      <c r="D800" s="33">
        <v>46143</v>
      </c>
      <c r="E800" s="43" t="s">
        <v>67</v>
      </c>
      <c r="F800" s="44">
        <f>SUMIFS(HoraCondCarga[Hora],HoraCondCarga[Condição de Carga],PrevisaoGD[[#This Row],[Condição de Carga]],HoraCondCarga[Mês],MONTH(PrevisaoGD[[#This Row],[Mês/Ano]]))</f>
        <v>12</v>
      </c>
      <c r="G800" s="258">
        <f>SUMIFS('Previsão Potência Instalada'!$C$4:$C$87,'Previsão Potência Instalada'!$B$4:$B$87,PrevisaoGD[[#This Row],[Mês/Ano]])*SUMIFS(RelPotInst[PU_PI],RelPotInst[Barra],PrevisaoGD[[#This Row],[Nº Barra]])</f>
        <v>50.688614095667617</v>
      </c>
      <c r="H800" s="136">
        <f>$G800*SUMIFS(FatorHorario[Fator],FatorHorario[Meses],TEXT($D800,"MMM"),FatorHorario[UF],'Curva Tipica'!$E$1,FatorHorario[Hora],$F800)</f>
        <v>23.93585630436473</v>
      </c>
      <c r="I800" s="45">
        <v>0.92</v>
      </c>
    </row>
    <row r="801" spans="1:9" x14ac:dyDescent="0.25">
      <c r="A801" s="32">
        <v>5723</v>
      </c>
      <c r="B801" s="32">
        <v>2</v>
      </c>
      <c r="C801" s="134" t="s">
        <v>92</v>
      </c>
      <c r="D801" s="33">
        <v>46174</v>
      </c>
      <c r="E801" s="43" t="s">
        <v>67</v>
      </c>
      <c r="F801" s="44">
        <f>SUMIFS(HoraCondCarga[Hora],HoraCondCarga[Condição de Carga],PrevisaoGD[[#This Row],[Condição de Carga]],HoraCondCarga[Mês],MONTH(PrevisaoGD[[#This Row],[Mês/Ano]]))</f>
        <v>12</v>
      </c>
      <c r="G801" s="258">
        <f>SUMIFS('Previsão Potência Instalada'!$C$4:$C$87,'Previsão Potência Instalada'!$B$4:$B$87,PrevisaoGD[[#This Row],[Mês/Ano]])*SUMIFS(RelPotInst[PU_PI],RelPotInst[Barra],PrevisaoGD[[#This Row],[Nº Barra]])</f>
        <v>50.911695558470747</v>
      </c>
      <c r="H801" s="136">
        <f>$G801*SUMIFS(FatorHorario[Fator],FatorHorario[Meses],TEXT($D801,"MMM"),FatorHorario[UF],'Curva Tipica'!$E$1,FatorHorario[Hora],$F801)</f>
        <v>22.736353525850088</v>
      </c>
      <c r="I801" s="45">
        <v>0.92</v>
      </c>
    </row>
    <row r="802" spans="1:9" x14ac:dyDescent="0.25">
      <c r="A802" s="32">
        <v>5723</v>
      </c>
      <c r="B802" s="32">
        <v>2</v>
      </c>
      <c r="C802" s="134" t="s">
        <v>92</v>
      </c>
      <c r="D802" s="33">
        <v>46204</v>
      </c>
      <c r="E802" s="43" t="s">
        <v>67</v>
      </c>
      <c r="F802" s="44">
        <f>SUMIFS(HoraCondCarga[Hora],HoraCondCarga[Condição de Carga],PrevisaoGD[[#This Row],[Condição de Carga]],HoraCondCarga[Mês],MONTH(PrevisaoGD[[#This Row],[Mês/Ano]]))</f>
        <v>12</v>
      </c>
      <c r="G802" s="258">
        <f>SUMIFS('Previsão Potência Instalada'!$C$4:$C$87,'Previsão Potência Instalada'!$B$4:$B$87,PrevisaoGD[[#This Row],[Mês/Ano]])*SUMIFS(RelPotInst[PU_PI],RelPotInst[Barra],PrevisaoGD[[#This Row],[Nº Barra]])</f>
        <v>51.12368865412995</v>
      </c>
      <c r="H802" s="136">
        <f>$G802*SUMIFS(FatorHorario[Fator],FatorHorario[Meses],TEXT($D802,"MMM"),FatorHorario[UF],'Curva Tipica'!$E$1,FatorHorario[Hora],$F802)</f>
        <v>23.02745865333095</v>
      </c>
      <c r="I802" s="45">
        <v>0.92</v>
      </c>
    </row>
    <row r="803" spans="1:9" x14ac:dyDescent="0.25">
      <c r="A803" s="32">
        <v>5723</v>
      </c>
      <c r="B803" s="32">
        <v>2</v>
      </c>
      <c r="C803" s="134" t="s">
        <v>92</v>
      </c>
      <c r="D803" s="33">
        <v>46235</v>
      </c>
      <c r="E803" s="43" t="s">
        <v>67</v>
      </c>
      <c r="F803" s="44">
        <f>SUMIFS(HoraCondCarga[Hora],HoraCondCarga[Condição de Carga],PrevisaoGD[[#This Row],[Condição de Carga]],HoraCondCarga[Mês],MONTH(PrevisaoGD[[#This Row],[Mês/Ano]]))</f>
        <v>12</v>
      </c>
      <c r="G803" s="258">
        <f>SUMIFS('Previsão Potência Instalada'!$C$4:$C$87,'Previsão Potência Instalada'!$B$4:$B$87,PrevisaoGD[[#This Row],[Mês/Ano]])*SUMIFS(RelPotInst[PU_PI],RelPotInst[Barra],PrevisaoGD[[#This Row],[Nº Barra]])</f>
        <v>51.330264459605004</v>
      </c>
      <c r="H803" s="136">
        <f>$G803*SUMIFS(FatorHorario[Fator],FatorHorario[Meses],TEXT($D803,"MMM"),FatorHorario[UF],'Curva Tipica'!$E$1,FatorHorario[Hora],$F803)</f>
        <v>25.30286761200141</v>
      </c>
      <c r="I803" s="45">
        <v>0.92</v>
      </c>
    </row>
    <row r="804" spans="1:9" x14ac:dyDescent="0.25">
      <c r="A804" s="32">
        <v>5723</v>
      </c>
      <c r="B804" s="32">
        <v>2</v>
      </c>
      <c r="C804" s="134" t="s">
        <v>92</v>
      </c>
      <c r="D804" s="33">
        <v>46266</v>
      </c>
      <c r="E804" s="43" t="s">
        <v>67</v>
      </c>
      <c r="F804" s="44">
        <f>SUMIFS(HoraCondCarga[Hora],HoraCondCarga[Condição de Carga],PrevisaoGD[[#This Row],[Condição de Carga]],HoraCondCarga[Mês],MONTH(PrevisaoGD[[#This Row],[Mês/Ano]]))</f>
        <v>12</v>
      </c>
      <c r="G804" s="258">
        <f>SUMIFS('Previsão Potência Instalada'!$C$4:$C$87,'Previsão Potência Instalada'!$B$4:$B$87,PrevisaoGD[[#This Row],[Mês/Ano]])*SUMIFS(RelPotInst[PU_PI],RelPotInst[Barra],PrevisaoGD[[#This Row],[Nº Barra]])</f>
        <v>51.535897892259165</v>
      </c>
      <c r="H804" s="136">
        <f>$G804*SUMIFS(FatorHorario[Fator],FatorHorario[Meses],TEXT($D804,"MMM"),FatorHorario[UF],'Curva Tipica'!$E$1,FatorHorario[Hora],$F804)</f>
        <v>28.403450062812226</v>
      </c>
      <c r="I804" s="45">
        <v>0.92</v>
      </c>
    </row>
    <row r="805" spans="1:9" x14ac:dyDescent="0.25">
      <c r="A805" s="32">
        <v>5723</v>
      </c>
      <c r="B805" s="32">
        <v>2</v>
      </c>
      <c r="C805" s="134" t="s">
        <v>92</v>
      </c>
      <c r="D805" s="33">
        <v>46296</v>
      </c>
      <c r="E805" s="43" t="s">
        <v>67</v>
      </c>
      <c r="F805" s="44">
        <f>SUMIFS(HoraCondCarga[Hora],HoraCondCarga[Condição de Carga],PrevisaoGD[[#This Row],[Condição de Carga]],HoraCondCarga[Mês],MONTH(PrevisaoGD[[#This Row],[Mês/Ano]]))</f>
        <v>12</v>
      </c>
      <c r="G805" s="258">
        <f>SUMIFS('Previsão Potência Instalada'!$C$4:$C$87,'Previsão Potência Instalada'!$B$4:$B$87,PrevisaoGD[[#This Row],[Mês/Ano]])*SUMIFS(RelPotInst[PU_PI],RelPotInst[Barra],PrevisaoGD[[#This Row],[Nº Barra]])</f>
        <v>51.731421909520364</v>
      </c>
      <c r="H805" s="136">
        <f>$G805*SUMIFS(FatorHorario[Fator],FatorHorario[Meses],TEXT($D805,"MMM"),FatorHorario[UF],'Curva Tipica'!$E$1,FatorHorario[Hora],$F805)</f>
        <v>29.378951461678874</v>
      </c>
      <c r="I805" s="45">
        <v>0.92</v>
      </c>
    </row>
    <row r="806" spans="1:9" x14ac:dyDescent="0.25">
      <c r="A806" s="32">
        <v>5723</v>
      </c>
      <c r="B806" s="32">
        <v>2</v>
      </c>
      <c r="C806" s="134" t="s">
        <v>92</v>
      </c>
      <c r="D806" s="33">
        <v>46327</v>
      </c>
      <c r="E806" s="43" t="s">
        <v>67</v>
      </c>
      <c r="F806" s="44">
        <f>SUMIFS(HoraCondCarga[Hora],HoraCondCarga[Condição de Carga],PrevisaoGD[[#This Row],[Condição de Carga]],HoraCondCarga[Mês],MONTH(PrevisaoGD[[#This Row],[Mês/Ano]]))</f>
        <v>12</v>
      </c>
      <c r="G806" s="258">
        <f>SUMIFS('Previsão Potência Instalada'!$C$4:$C$87,'Previsão Potência Instalada'!$B$4:$B$87,PrevisaoGD[[#This Row],[Mês/Ano]])*SUMIFS(RelPotInst[PU_PI],RelPotInst[Barra],PrevisaoGD[[#This Row],[Nº Barra]])</f>
        <v>51.926982420194612</v>
      </c>
      <c r="H806" s="136">
        <f>$G806*SUMIFS(FatorHorario[Fator],FatorHorario[Meses],TEXT($D806,"MMM"),FatorHorario[UF],'Curva Tipica'!$E$1,FatorHorario[Hora],$F806)</f>
        <v>31.312294444401079</v>
      </c>
      <c r="I806" s="45">
        <v>0.92</v>
      </c>
    </row>
    <row r="807" spans="1:9" x14ac:dyDescent="0.25">
      <c r="A807" s="32">
        <v>5723</v>
      </c>
      <c r="B807" s="32">
        <v>2</v>
      </c>
      <c r="C807" s="134" t="s">
        <v>92</v>
      </c>
      <c r="D807" s="33">
        <v>46357</v>
      </c>
      <c r="E807" s="43" t="s">
        <v>67</v>
      </c>
      <c r="F807" s="44">
        <f>SUMIFS(HoraCondCarga[Hora],HoraCondCarga[Condição de Carga],PrevisaoGD[[#This Row],[Condição de Carga]],HoraCondCarga[Mês],MONTH(PrevisaoGD[[#This Row],[Mês/Ano]]))</f>
        <v>12</v>
      </c>
      <c r="G807" s="258">
        <f>SUMIFS('Previsão Potência Instalada'!$C$4:$C$87,'Previsão Potência Instalada'!$B$4:$B$87,PrevisaoGD[[#This Row],[Mês/Ano]])*SUMIFS(RelPotInst[PU_PI],RelPotInst[Barra],PrevisaoGD[[#This Row],[Nº Barra]])</f>
        <v>52.131833237893744</v>
      </c>
      <c r="H807" s="136">
        <f>$G807*SUMIFS(FatorHorario[Fator],FatorHorario[Meses],TEXT($D807,"MMM"),FatorHorario[UF],'Curva Tipica'!$E$1,FatorHorario[Hora],$F807)</f>
        <v>31.188108884461517</v>
      </c>
      <c r="I807" s="45">
        <v>0.92</v>
      </c>
    </row>
    <row r="808" spans="1:9" x14ac:dyDescent="0.25">
      <c r="A808" s="32">
        <v>5723</v>
      </c>
      <c r="B808" s="32">
        <v>2</v>
      </c>
      <c r="C808" s="134" t="s">
        <v>92</v>
      </c>
      <c r="D808" s="33">
        <v>46388</v>
      </c>
      <c r="E808" s="43" t="s">
        <v>67</v>
      </c>
      <c r="F808" s="44">
        <f>SUMIFS(HoraCondCarga[Hora],HoraCondCarga[Condição de Carga],PrevisaoGD[[#This Row],[Condição de Carga]],HoraCondCarga[Mês],MONTH(PrevisaoGD[[#This Row],[Mês/Ano]]))</f>
        <v>12</v>
      </c>
      <c r="G808" s="258">
        <f>SUMIFS('Previsão Potência Instalada'!$C$4:$C$87,'Previsão Potência Instalada'!$B$4:$B$87,PrevisaoGD[[#This Row],[Mês/Ano]])*SUMIFS(RelPotInst[PU_PI],RelPotInst[Barra],PrevisaoGD[[#This Row],[Nº Barra]])</f>
        <v>52.374670303750705</v>
      </c>
      <c r="H808" s="136">
        <f>$G808*SUMIFS(FatorHorario[Fator],FatorHorario[Meses],TEXT($D808,"MMM"),FatorHorario[UF],'Curva Tipica'!$E$1,FatorHorario[Hora],$F808)</f>
        <v>31.018590219669701</v>
      </c>
      <c r="I808" s="45">
        <v>0.92</v>
      </c>
    </row>
    <row r="809" spans="1:9" x14ac:dyDescent="0.25">
      <c r="A809" s="32">
        <v>5723</v>
      </c>
      <c r="B809" s="32">
        <v>2</v>
      </c>
      <c r="C809" s="134" t="s">
        <v>92</v>
      </c>
      <c r="D809" s="33">
        <v>46419</v>
      </c>
      <c r="E809" s="43" t="s">
        <v>67</v>
      </c>
      <c r="F809" s="44">
        <f>SUMIFS(HoraCondCarga[Hora],HoraCondCarga[Condição de Carga],PrevisaoGD[[#This Row],[Condição de Carga]],HoraCondCarga[Mês],MONTH(PrevisaoGD[[#This Row],[Mês/Ano]]))</f>
        <v>12</v>
      </c>
      <c r="G809" s="258">
        <f>SUMIFS('Previsão Potência Instalada'!$C$4:$C$87,'Previsão Potência Instalada'!$B$4:$B$87,PrevisaoGD[[#This Row],[Mês/Ano]])*SUMIFS(RelPotInst[PU_PI],RelPotInst[Barra],PrevisaoGD[[#This Row],[Nº Barra]])</f>
        <v>52.612215549095481</v>
      </c>
      <c r="H809" s="136">
        <f>$G809*SUMIFS(FatorHorario[Fator],FatorHorario[Meses],TEXT($D809,"MMM"),FatorHorario[UF],'Curva Tipica'!$E$1,FatorHorario[Hora],$F809)</f>
        <v>31.348979231967906</v>
      </c>
      <c r="I809" s="45">
        <v>0.92</v>
      </c>
    </row>
    <row r="810" spans="1:9" x14ac:dyDescent="0.25">
      <c r="A810" s="32">
        <v>5723</v>
      </c>
      <c r="B810" s="32">
        <v>2</v>
      </c>
      <c r="C810" s="134" t="s">
        <v>92</v>
      </c>
      <c r="D810" s="33">
        <v>46447</v>
      </c>
      <c r="E810" s="43" t="s">
        <v>67</v>
      </c>
      <c r="F810" s="44">
        <f>SUMIFS(HoraCondCarga[Hora],HoraCondCarga[Condição de Carga],PrevisaoGD[[#This Row],[Condição de Carga]],HoraCondCarga[Mês],MONTH(PrevisaoGD[[#This Row],[Mês/Ano]]))</f>
        <v>12</v>
      </c>
      <c r="G810" s="258">
        <f>SUMIFS('Previsão Potência Instalada'!$C$4:$C$87,'Previsão Potência Instalada'!$B$4:$B$87,PrevisaoGD[[#This Row],[Mês/Ano]])*SUMIFS(RelPotInst[PU_PI],RelPotInst[Barra],PrevisaoGD[[#This Row],[Nº Barra]])</f>
        <v>52.851896859665416</v>
      </c>
      <c r="H810" s="136">
        <f>$G810*SUMIFS(FatorHorario[Fator],FatorHorario[Meses],TEXT($D810,"MMM"),FatorHorario[UF],'Curva Tipica'!$E$1,FatorHorario[Hora],$F810)</f>
        <v>32.087306578399726</v>
      </c>
      <c r="I810" s="45">
        <v>0.92</v>
      </c>
    </row>
    <row r="811" spans="1:9" x14ac:dyDescent="0.25">
      <c r="A811" s="32">
        <v>5723</v>
      </c>
      <c r="B811" s="32">
        <v>2</v>
      </c>
      <c r="C811" s="134" t="s">
        <v>92</v>
      </c>
      <c r="D811" s="33">
        <v>46478</v>
      </c>
      <c r="E811" s="43" t="s">
        <v>67</v>
      </c>
      <c r="F811" s="44">
        <f>SUMIFS(HoraCondCarga[Hora],HoraCondCarga[Condição de Carga],PrevisaoGD[[#This Row],[Condição de Carga]],HoraCondCarga[Mês],MONTH(PrevisaoGD[[#This Row],[Mês/Ano]]))</f>
        <v>12</v>
      </c>
      <c r="G811" s="258">
        <f>SUMIFS('Previsão Potência Instalada'!$C$4:$C$87,'Previsão Potência Instalada'!$B$4:$B$87,PrevisaoGD[[#This Row],[Mês/Ano]])*SUMIFS(RelPotInst[PU_PI],RelPotInst[Barra],PrevisaoGD[[#This Row],[Nº Barra]])</f>
        <v>53.093420547132588</v>
      </c>
      <c r="H811" s="136">
        <f>$G811*SUMIFS(FatorHorario[Fator],FatorHorario[Meses],TEXT($D811,"MMM"),FatorHorario[UF],'Curva Tipica'!$E$1,FatorHorario[Hora],$F811)</f>
        <v>28.877258241813635</v>
      </c>
      <c r="I811" s="45">
        <v>0.92</v>
      </c>
    </row>
    <row r="812" spans="1:9" x14ac:dyDescent="0.25">
      <c r="A812" s="32">
        <v>5723</v>
      </c>
      <c r="B812" s="32">
        <v>2</v>
      </c>
      <c r="C812" s="134" t="s">
        <v>92</v>
      </c>
      <c r="D812" s="33">
        <v>46508</v>
      </c>
      <c r="E812" s="43" t="s">
        <v>67</v>
      </c>
      <c r="F812" s="44">
        <f>SUMIFS(HoraCondCarga[Hora],HoraCondCarga[Condição de Carga],PrevisaoGD[[#This Row],[Condição de Carga]],HoraCondCarga[Mês],MONTH(PrevisaoGD[[#This Row],[Mês/Ano]]))</f>
        <v>12</v>
      </c>
      <c r="G812" s="258">
        <f>SUMIFS('Previsão Potência Instalada'!$C$4:$C$87,'Previsão Potência Instalada'!$B$4:$B$87,PrevisaoGD[[#This Row],[Mês/Ano]])*SUMIFS(RelPotInst[PU_PI],RelPotInst[Barra],PrevisaoGD[[#This Row],[Nº Barra]])</f>
        <v>53.35487110410547</v>
      </c>
      <c r="H812" s="136">
        <f>$G812*SUMIFS(FatorHorario[Fator],FatorHorario[Meses],TEXT($D812,"MMM"),FatorHorario[UF],'Curva Tipica'!$E$1,FatorHorario[Hora],$F812)</f>
        <v>25.194899301753143</v>
      </c>
      <c r="I812" s="45">
        <v>0.92</v>
      </c>
    </row>
    <row r="813" spans="1:9" x14ac:dyDescent="0.25">
      <c r="A813" s="32">
        <v>5723</v>
      </c>
      <c r="B813" s="32">
        <v>2</v>
      </c>
      <c r="C813" s="134" t="s">
        <v>92</v>
      </c>
      <c r="D813" s="33">
        <v>46539</v>
      </c>
      <c r="E813" s="43" t="s">
        <v>67</v>
      </c>
      <c r="F813" s="44">
        <f>SUMIFS(HoraCondCarga[Hora],HoraCondCarga[Condição de Carga],PrevisaoGD[[#This Row],[Condição de Carga]],HoraCondCarga[Mês],MONTH(PrevisaoGD[[#This Row],[Mês/Ano]]))</f>
        <v>12</v>
      </c>
      <c r="G813" s="258">
        <f>SUMIFS('Previsão Potência Instalada'!$C$4:$C$87,'Previsão Potência Instalada'!$B$4:$B$87,PrevisaoGD[[#This Row],[Mês/Ano]])*SUMIFS(RelPotInst[PU_PI],RelPotInst[Barra],PrevisaoGD[[#This Row],[Nº Barra]])</f>
        <v>53.610858351934716</v>
      </c>
      <c r="H813" s="136">
        <f>$G813*SUMIFS(FatorHorario[Fator],FatorHorario[Meses],TEXT($D813,"MMM"),FatorHorario[UF],'Curva Tipica'!$E$1,FatorHorario[Hora],$F813)</f>
        <v>23.941756701345138</v>
      </c>
      <c r="I813" s="45">
        <v>0.92</v>
      </c>
    </row>
    <row r="814" spans="1:9" x14ac:dyDescent="0.25">
      <c r="A814" s="32">
        <v>5723</v>
      </c>
      <c r="B814" s="32">
        <v>2</v>
      </c>
      <c r="C814" s="134" t="s">
        <v>92</v>
      </c>
      <c r="D814" s="33">
        <v>46569</v>
      </c>
      <c r="E814" s="43" t="s">
        <v>67</v>
      </c>
      <c r="F814" s="44">
        <f>SUMIFS(HoraCondCarga[Hora],HoraCondCarga[Condição de Carga],PrevisaoGD[[#This Row],[Condição de Carga]],HoraCondCarga[Mês],MONTH(PrevisaoGD[[#This Row],[Mês/Ano]]))</f>
        <v>12</v>
      </c>
      <c r="G814" s="258">
        <f>SUMIFS('Previsão Potência Instalada'!$C$4:$C$87,'Previsão Potência Instalada'!$B$4:$B$87,PrevisaoGD[[#This Row],[Mês/Ano]])*SUMIFS(RelPotInst[PU_PI],RelPotInst[Barra],PrevisaoGD[[#This Row],[Nº Barra]])</f>
        <v>53.85412163537702</v>
      </c>
      <c r="H814" s="136">
        <f>$G814*SUMIFS(FatorHorario[Fator],FatorHorario[Meses],TEXT($D814,"MMM"),FatorHorario[UF],'Curva Tipica'!$E$1,FatorHorario[Hora],$F814)</f>
        <v>24.257317731120295</v>
      </c>
      <c r="I814" s="45">
        <v>0.92</v>
      </c>
    </row>
    <row r="815" spans="1:9" x14ac:dyDescent="0.25">
      <c r="A815" s="32">
        <v>5723</v>
      </c>
      <c r="B815" s="32">
        <v>2</v>
      </c>
      <c r="C815" s="134" t="s">
        <v>92</v>
      </c>
      <c r="D815" s="33">
        <v>46600</v>
      </c>
      <c r="E815" s="43" t="s">
        <v>67</v>
      </c>
      <c r="F815" s="44">
        <f>SUMIFS(HoraCondCarga[Hora],HoraCondCarga[Condição de Carga],PrevisaoGD[[#This Row],[Condição de Carga]],HoraCondCarga[Mês],MONTH(PrevisaoGD[[#This Row],[Mês/Ano]]))</f>
        <v>12</v>
      </c>
      <c r="G815" s="258">
        <f>SUMIFS('Previsão Potência Instalada'!$C$4:$C$87,'Previsão Potência Instalada'!$B$4:$B$87,PrevisaoGD[[#This Row],[Mês/Ano]])*SUMIFS(RelPotInst[PU_PI],RelPotInst[Barra],PrevisaoGD[[#This Row],[Nº Barra]])</f>
        <v>54.091168547510357</v>
      </c>
      <c r="H815" s="136">
        <f>$G815*SUMIFS(FatorHorario[Fator],FatorHorario[Meses],TEXT($D815,"MMM"),FatorHorario[UF],'Curva Tipica'!$E$1,FatorHorario[Hora],$F815)</f>
        <v>26.663834506701104</v>
      </c>
      <c r="I815" s="45">
        <v>0.92</v>
      </c>
    </row>
    <row r="816" spans="1:9" x14ac:dyDescent="0.25">
      <c r="A816" s="32">
        <v>5723</v>
      </c>
      <c r="B816" s="32">
        <v>2</v>
      </c>
      <c r="C816" s="134" t="s">
        <v>92</v>
      </c>
      <c r="D816" s="33">
        <v>46631</v>
      </c>
      <c r="E816" s="43" t="s">
        <v>67</v>
      </c>
      <c r="F816" s="44">
        <f>SUMIFS(HoraCondCarga[Hora],HoraCondCarga[Condição de Carga],PrevisaoGD[[#This Row],[Condição de Carga]],HoraCondCarga[Mês],MONTH(PrevisaoGD[[#This Row],[Mês/Ano]]))</f>
        <v>12</v>
      </c>
      <c r="G816" s="258">
        <f>SUMIFS('Previsão Potência Instalada'!$C$4:$C$87,'Previsão Potência Instalada'!$B$4:$B$87,PrevisaoGD[[#This Row],[Mês/Ano]])*SUMIFS(RelPotInst[PU_PI],RelPotInst[Barra],PrevisaoGD[[#This Row],[Nº Barra]])</f>
        <v>54.327134081469907</v>
      </c>
      <c r="H816" s="136">
        <f>$G816*SUMIFS(FatorHorario[Fator],FatorHorario[Meses],TEXT($D816,"MMM"),FatorHorario[UF],'Curva Tipica'!$E$1,FatorHorario[Hora],$F816)</f>
        <v>29.941809555054036</v>
      </c>
      <c r="I816" s="45">
        <v>0.92</v>
      </c>
    </row>
    <row r="817" spans="1:9" x14ac:dyDescent="0.25">
      <c r="A817" s="32">
        <v>5723</v>
      </c>
      <c r="B817" s="32">
        <v>2</v>
      </c>
      <c r="C817" s="134" t="s">
        <v>92</v>
      </c>
      <c r="D817" s="33">
        <v>46661</v>
      </c>
      <c r="E817" s="43" t="s">
        <v>67</v>
      </c>
      <c r="F817" s="44">
        <f>SUMIFS(HoraCondCarga[Hora],HoraCondCarga[Condição de Carga],PrevisaoGD[[#This Row],[Condição de Carga]],HoraCondCarga[Mês],MONTH(PrevisaoGD[[#This Row],[Mês/Ano]]))</f>
        <v>12</v>
      </c>
      <c r="G817" s="258">
        <f>SUMIFS('Previsão Potência Instalada'!$C$4:$C$87,'Previsão Potência Instalada'!$B$4:$B$87,PrevisaoGD[[#This Row],[Mês/Ano]])*SUMIFS(RelPotInst[PU_PI],RelPotInst[Barra],PrevisaoGD[[#This Row],[Nº Barra]])</f>
        <v>54.551499003746684</v>
      </c>
      <c r="H817" s="136">
        <f>$G817*SUMIFS(FatorHorario[Fator],FatorHorario[Meses],TEXT($D817,"MMM"),FatorHorario[UF],'Curva Tipica'!$E$1,FatorHorario[Hora],$F817)</f>
        <v>30.980510147121077</v>
      </c>
      <c r="I817" s="45">
        <v>0.92</v>
      </c>
    </row>
    <row r="818" spans="1:9" x14ac:dyDescent="0.25">
      <c r="A818" s="32">
        <v>5723</v>
      </c>
      <c r="B818" s="32">
        <v>2</v>
      </c>
      <c r="C818" s="134" t="s">
        <v>92</v>
      </c>
      <c r="D818" s="33">
        <v>46692</v>
      </c>
      <c r="E818" s="43" t="s">
        <v>67</v>
      </c>
      <c r="F818" s="44">
        <f>SUMIFS(HoraCondCarga[Hora],HoraCondCarga[Condição de Carga],PrevisaoGD[[#This Row],[Condição de Carga]],HoraCondCarga[Mês],MONTH(PrevisaoGD[[#This Row],[Mês/Ano]]))</f>
        <v>12</v>
      </c>
      <c r="G818" s="258">
        <f>SUMIFS('Previsão Potência Instalada'!$C$4:$C$87,'Previsão Potência Instalada'!$B$4:$B$87,PrevisaoGD[[#This Row],[Mês/Ano]])*SUMIFS(RelPotInst[PU_PI],RelPotInst[Barra],PrevisaoGD[[#This Row],[Nº Barra]])</f>
        <v>54.775905802422564</v>
      </c>
      <c r="H818" s="136">
        <f>$G818*SUMIFS(FatorHorario[Fator],FatorHorario[Meses],TEXT($D818,"MMM"),FatorHorario[UF],'Curva Tipica'!$E$1,FatorHorario[Hora],$F818)</f>
        <v>33.03021302229957</v>
      </c>
      <c r="I818" s="45">
        <v>0.92</v>
      </c>
    </row>
    <row r="819" spans="1:9" x14ac:dyDescent="0.25">
      <c r="A819" s="32">
        <v>5723</v>
      </c>
      <c r="B819" s="32">
        <v>2</v>
      </c>
      <c r="C819" s="134" t="s">
        <v>92</v>
      </c>
      <c r="D819" s="33">
        <v>46722</v>
      </c>
      <c r="E819" s="43" t="s">
        <v>67</v>
      </c>
      <c r="F819" s="44">
        <f>SUMIFS(HoraCondCarga[Hora],HoraCondCarga[Condição de Carga],PrevisaoGD[[#This Row],[Condição de Carga]],HoraCondCarga[Mês],MONTH(PrevisaoGD[[#This Row],[Mês/Ano]]))</f>
        <v>12</v>
      </c>
      <c r="G819" s="258">
        <f>SUMIFS('Previsão Potência Instalada'!$C$4:$C$87,'Previsão Potência Instalada'!$B$4:$B$87,PrevisaoGD[[#This Row],[Mês/Ano]])*SUMIFS(RelPotInst[PU_PI],RelPotInst[Barra],PrevisaoGD[[#This Row],[Nº Barra]])</f>
        <v>55.010973281268392</v>
      </c>
      <c r="H819" s="136">
        <f>$G819*SUMIFS(FatorHorario[Fator],FatorHorario[Meses],TEXT($D819,"MMM"),FatorHorario[UF],'Curva Tipica'!$E$1,FatorHorario[Hora],$F819)</f>
        <v>32.910567650809128</v>
      </c>
      <c r="I819" s="45">
        <v>0.92</v>
      </c>
    </row>
    <row r="820" spans="1:9" x14ac:dyDescent="0.25">
      <c r="A820" s="32">
        <v>5723</v>
      </c>
      <c r="B820" s="32">
        <v>2</v>
      </c>
      <c r="C820" s="134" t="s">
        <v>92</v>
      </c>
      <c r="D820" s="33">
        <v>46753</v>
      </c>
      <c r="E820" s="43" t="s">
        <v>67</v>
      </c>
      <c r="F820" s="44">
        <f>SUMIFS(HoraCondCarga[Hora],HoraCondCarga[Condição de Carga],PrevisaoGD[[#This Row],[Condição de Carga]],HoraCondCarga[Mês],MONTH(PrevisaoGD[[#This Row],[Mês/Ano]]))</f>
        <v>12</v>
      </c>
      <c r="G820" s="258">
        <f>SUMIFS('Previsão Potência Instalada'!$C$4:$C$87,'Previsão Potência Instalada'!$B$4:$B$87,PrevisaoGD[[#This Row],[Mês/Ano]])*SUMIFS(RelPotInst[PU_PI],RelPotInst[Barra],PrevisaoGD[[#This Row],[Nº Barra]])</f>
        <v>55.403506508000525</v>
      </c>
      <c r="H820" s="136">
        <f>$G820*SUMIFS(FatorHorario[Fator],FatorHorario[Meses],TEXT($D820,"MMM"),FatorHorario[UF],'Curva Tipica'!$E$1,FatorHorario[Hora],$F820)</f>
        <v>32.812400634460928</v>
      </c>
      <c r="I820" s="45">
        <v>0.92</v>
      </c>
    </row>
    <row r="821" spans="1:9" x14ac:dyDescent="0.25">
      <c r="A821" s="32">
        <v>5723</v>
      </c>
      <c r="B821" s="32">
        <v>2</v>
      </c>
      <c r="C821" s="134" t="s">
        <v>92</v>
      </c>
      <c r="D821" s="33">
        <v>46784</v>
      </c>
      <c r="E821" s="43" t="s">
        <v>67</v>
      </c>
      <c r="F821" s="44">
        <f>SUMIFS(HoraCondCarga[Hora],HoraCondCarga[Condição de Carga],PrevisaoGD[[#This Row],[Condição de Carga]],HoraCondCarga[Mês],MONTH(PrevisaoGD[[#This Row],[Mês/Ano]]))</f>
        <v>12</v>
      </c>
      <c r="G821" s="258">
        <f>SUMIFS('Previsão Potência Instalada'!$C$4:$C$87,'Previsão Potência Instalada'!$B$4:$B$87,PrevisaoGD[[#This Row],[Mês/Ano]])*SUMIFS(RelPotInst[PU_PI],RelPotInst[Barra],PrevisaoGD[[#This Row],[Nº Barra]])</f>
        <v>55.787485787774003</v>
      </c>
      <c r="H821" s="136">
        <f>$G821*SUMIFS(FatorHorario[Fator],FatorHorario[Meses],TEXT($D821,"MMM"),FatorHorario[UF],'Curva Tipica'!$E$1,FatorHorario[Hora],$F821)</f>
        <v>33.240963436193837</v>
      </c>
      <c r="I821" s="45">
        <v>0.92</v>
      </c>
    </row>
    <row r="822" spans="1:9" x14ac:dyDescent="0.25">
      <c r="A822" s="32">
        <v>5723</v>
      </c>
      <c r="B822" s="32">
        <v>2</v>
      </c>
      <c r="C822" s="134" t="s">
        <v>92</v>
      </c>
      <c r="D822" s="33">
        <v>46813</v>
      </c>
      <c r="E822" s="43" t="s">
        <v>67</v>
      </c>
      <c r="F822" s="44">
        <f>SUMIFS(HoraCondCarga[Hora],HoraCondCarga[Condição de Carga],PrevisaoGD[[#This Row],[Condição de Carga]],HoraCondCarga[Mês],MONTH(PrevisaoGD[[#This Row],[Mês/Ano]]))</f>
        <v>12</v>
      </c>
      <c r="G822" s="258">
        <f>SUMIFS('Previsão Potência Instalada'!$C$4:$C$87,'Previsão Potência Instalada'!$B$4:$B$87,PrevisaoGD[[#This Row],[Mês/Ano]])*SUMIFS(RelPotInst[PU_PI],RelPotInst[Barra],PrevisaoGD[[#This Row],[Nº Barra]])</f>
        <v>56.174917903597787</v>
      </c>
      <c r="H822" s="136">
        <f>$G822*SUMIFS(FatorHorario[Fator],FatorHorario[Meses],TEXT($D822,"MMM"),FatorHorario[UF],'Curva Tipica'!$E$1,FatorHorario[Hora],$F822)</f>
        <v>34.104770498119613</v>
      </c>
      <c r="I822" s="45">
        <v>0.92</v>
      </c>
    </row>
    <row r="823" spans="1:9" x14ac:dyDescent="0.25">
      <c r="A823" s="32">
        <v>5723</v>
      </c>
      <c r="B823" s="32">
        <v>2</v>
      </c>
      <c r="C823" s="134" t="s">
        <v>92</v>
      </c>
      <c r="D823" s="33">
        <v>46844</v>
      </c>
      <c r="E823" s="43" t="s">
        <v>67</v>
      </c>
      <c r="F823" s="44">
        <f>SUMIFS(HoraCondCarga[Hora],HoraCondCarga[Condição de Carga],PrevisaoGD[[#This Row],[Condição de Carga]],HoraCondCarga[Mês],MONTH(PrevisaoGD[[#This Row],[Mês/Ano]]))</f>
        <v>12</v>
      </c>
      <c r="G823" s="258">
        <f>SUMIFS('Previsão Potência Instalada'!$C$4:$C$87,'Previsão Potência Instalada'!$B$4:$B$87,PrevisaoGD[[#This Row],[Mês/Ano]])*SUMIFS(RelPotInst[PU_PI],RelPotInst[Barra],PrevisaoGD[[#This Row],[Nº Barra]])</f>
        <v>56.565328123879297</v>
      </c>
      <c r="H823" s="136">
        <f>$G823*SUMIFS(FatorHorario[Fator],FatorHorario[Meses],TEXT($D823,"MMM"),FatorHorario[UF],'Curva Tipica'!$E$1,FatorHorario[Hora],$F823)</f>
        <v>30.765612215851171</v>
      </c>
      <c r="I823" s="45">
        <v>0.92</v>
      </c>
    </row>
    <row r="824" spans="1:9" x14ac:dyDescent="0.25">
      <c r="A824" s="32">
        <v>5723</v>
      </c>
      <c r="B824" s="32">
        <v>2</v>
      </c>
      <c r="C824" s="134" t="s">
        <v>92</v>
      </c>
      <c r="D824" s="33">
        <v>46874</v>
      </c>
      <c r="E824" s="43" t="s">
        <v>67</v>
      </c>
      <c r="F824" s="44">
        <f>SUMIFS(HoraCondCarga[Hora],HoraCondCarga[Condição de Carga],PrevisaoGD[[#This Row],[Condição de Carga]],HoraCondCarga[Mês],MONTH(PrevisaoGD[[#This Row],[Mês/Ano]]))</f>
        <v>12</v>
      </c>
      <c r="G824" s="258">
        <f>SUMIFS('Previsão Potência Instalada'!$C$4:$C$87,'Previsão Potência Instalada'!$B$4:$B$87,PrevisaoGD[[#This Row],[Mês/Ano]])*SUMIFS(RelPotInst[PU_PI],RelPotInst[Barra],PrevisaoGD[[#This Row],[Nº Barra]])</f>
        <v>56.987949070962934</v>
      </c>
      <c r="H824" s="136">
        <f>$G824*SUMIFS(FatorHorario[Fator],FatorHorario[Meses],TEXT($D824,"MMM"),FatorHorario[UF],'Curva Tipica'!$E$1,FatorHorario[Hora],$F824)</f>
        <v>26.910488368621838</v>
      </c>
      <c r="I824" s="45">
        <v>0.92</v>
      </c>
    </row>
    <row r="825" spans="1:9" x14ac:dyDescent="0.25">
      <c r="A825" s="32">
        <v>5723</v>
      </c>
      <c r="B825" s="32">
        <v>2</v>
      </c>
      <c r="C825" s="134" t="s">
        <v>92</v>
      </c>
      <c r="D825" s="33">
        <v>46905</v>
      </c>
      <c r="E825" s="43" t="s">
        <v>67</v>
      </c>
      <c r="F825" s="44">
        <f>SUMIFS(HoraCondCarga[Hora],HoraCondCarga[Condição de Carga],PrevisaoGD[[#This Row],[Condição de Carga]],HoraCondCarga[Mês],MONTH(PrevisaoGD[[#This Row],[Mês/Ano]]))</f>
        <v>12</v>
      </c>
      <c r="G825" s="258">
        <f>SUMIFS('Previsão Potência Instalada'!$C$4:$C$87,'Previsão Potência Instalada'!$B$4:$B$87,PrevisaoGD[[#This Row],[Mês/Ano]])*SUMIFS(RelPotInst[PU_PI],RelPotInst[Barra],PrevisaoGD[[#This Row],[Nº Barra]])</f>
        <v>57.401738868818086</v>
      </c>
      <c r="H825" s="136">
        <f>$G825*SUMIFS(FatorHorario[Fator],FatorHorario[Meses],TEXT($D825,"MMM"),FatorHorario[UF],'Curva Tipica'!$E$1,FatorHorario[Hora],$F825)</f>
        <v>25.634703649205669</v>
      </c>
      <c r="I825" s="45">
        <v>0.92</v>
      </c>
    </row>
    <row r="826" spans="1:9" x14ac:dyDescent="0.25">
      <c r="A826" s="32">
        <v>5723</v>
      </c>
      <c r="B826" s="32">
        <v>2</v>
      </c>
      <c r="C826" s="134" t="s">
        <v>92</v>
      </c>
      <c r="D826" s="33">
        <v>46935</v>
      </c>
      <c r="E826" s="43" t="s">
        <v>67</v>
      </c>
      <c r="F826" s="44">
        <f>SUMIFS(HoraCondCarga[Hora],HoraCondCarga[Condição de Carga],PrevisaoGD[[#This Row],[Condição de Carga]],HoraCondCarga[Mês],MONTH(PrevisaoGD[[#This Row],[Mês/Ano]]))</f>
        <v>12</v>
      </c>
      <c r="G826" s="258">
        <f>SUMIFS('Previsão Potência Instalada'!$C$4:$C$87,'Previsão Potência Instalada'!$B$4:$B$87,PrevisaoGD[[#This Row],[Mês/Ano]])*SUMIFS(RelPotInst[PU_PI],RelPotInst[Barra],PrevisaoGD[[#This Row],[Nº Barra]])</f>
        <v>57.794961053652536</v>
      </c>
      <c r="H826" s="136">
        <f>$G826*SUMIFS(FatorHorario[Fator],FatorHorario[Meses],TEXT($D826,"MMM"),FatorHorario[UF],'Curva Tipica'!$E$1,FatorHorario[Hora],$F826)</f>
        <v>26.032375813836033</v>
      </c>
      <c r="I826" s="45">
        <v>0.92</v>
      </c>
    </row>
    <row r="827" spans="1:9" x14ac:dyDescent="0.25">
      <c r="A827" s="32">
        <v>5723</v>
      </c>
      <c r="B827" s="32">
        <v>2</v>
      </c>
      <c r="C827" s="134" t="s">
        <v>92</v>
      </c>
      <c r="D827" s="33">
        <v>46966</v>
      </c>
      <c r="E827" s="43" t="s">
        <v>67</v>
      </c>
      <c r="F827" s="44">
        <f>SUMIFS(HoraCondCarga[Hora],HoraCondCarga[Condição de Carga],PrevisaoGD[[#This Row],[Condição de Carga]],HoraCondCarga[Mês],MONTH(PrevisaoGD[[#This Row],[Mês/Ano]]))</f>
        <v>12</v>
      </c>
      <c r="G827" s="258">
        <f>SUMIFS('Previsão Potência Instalada'!$C$4:$C$87,'Previsão Potência Instalada'!$B$4:$B$87,PrevisaoGD[[#This Row],[Mês/Ano]])*SUMIFS(RelPotInst[PU_PI],RelPotInst[Barra],PrevisaoGD[[#This Row],[Nº Barra]])</f>
        <v>58.178134804242141</v>
      </c>
      <c r="H827" s="136">
        <f>$G827*SUMIFS(FatorHorario[Fator],FatorHorario[Meses],TEXT($D827,"MMM"),FatorHorario[UF],'Curva Tipica'!$E$1,FatorHorario[Hora],$F827)</f>
        <v>28.678473769083684</v>
      </c>
      <c r="I827" s="45">
        <v>0.92</v>
      </c>
    </row>
    <row r="828" spans="1:9" x14ac:dyDescent="0.25">
      <c r="A828" s="32">
        <v>5723</v>
      </c>
      <c r="B828" s="32">
        <v>2</v>
      </c>
      <c r="C828" s="134" t="s">
        <v>92</v>
      </c>
      <c r="D828" s="33">
        <v>46997</v>
      </c>
      <c r="E828" s="43" t="s">
        <v>67</v>
      </c>
      <c r="F828" s="44">
        <f>SUMIFS(HoraCondCarga[Hora],HoraCondCarga[Condição de Carga],PrevisaoGD[[#This Row],[Condição de Carga]],HoraCondCarga[Mês],MONTH(PrevisaoGD[[#This Row],[Mês/Ano]]))</f>
        <v>12</v>
      </c>
      <c r="G828" s="258">
        <f>SUMIFS('Previsão Potência Instalada'!$C$4:$C$87,'Previsão Potência Instalada'!$B$4:$B$87,PrevisaoGD[[#This Row],[Mês/Ano]])*SUMIFS(RelPotInst[PU_PI],RelPotInst[Barra],PrevisaoGD[[#This Row],[Nº Barra]])</f>
        <v>58.559560564415307</v>
      </c>
      <c r="H828" s="136">
        <f>$G828*SUMIFS(FatorHorario[Fator],FatorHorario[Meses],TEXT($D828,"MMM"),FatorHorario[UF],'Curva Tipica'!$E$1,FatorHorario[Hora],$F828)</f>
        <v>32.274465415716172</v>
      </c>
      <c r="I828" s="45">
        <v>0.92</v>
      </c>
    </row>
    <row r="829" spans="1:9" x14ac:dyDescent="0.25">
      <c r="A829" s="32">
        <v>5723</v>
      </c>
      <c r="B829" s="32">
        <v>2</v>
      </c>
      <c r="C829" s="134" t="s">
        <v>92</v>
      </c>
      <c r="D829" s="33">
        <v>47027</v>
      </c>
      <c r="E829" s="43" t="s">
        <v>67</v>
      </c>
      <c r="F829" s="44">
        <f>SUMIFS(HoraCondCarga[Hora],HoraCondCarga[Condição de Carga],PrevisaoGD[[#This Row],[Condição de Carga]],HoraCondCarga[Mês],MONTH(PrevisaoGD[[#This Row],[Mês/Ano]]))</f>
        <v>12</v>
      </c>
      <c r="G829" s="258">
        <f>SUMIFS('Previsão Potência Instalada'!$C$4:$C$87,'Previsão Potência Instalada'!$B$4:$B$87,PrevisaoGD[[#This Row],[Mês/Ano]])*SUMIFS(RelPotInst[PU_PI],RelPotInst[Barra],PrevisaoGD[[#This Row],[Nº Barra]])</f>
        <v>58.922234551584481</v>
      </c>
      <c r="H829" s="136">
        <f>$G829*SUMIFS(FatorHorario[Fator],FatorHorario[Meses],TEXT($D829,"MMM"),FatorHorario[UF],'Curva Tipica'!$E$1,FatorHorario[Hora],$F829)</f>
        <v>33.462708060341967</v>
      </c>
      <c r="I829" s="45">
        <v>0.92</v>
      </c>
    </row>
    <row r="830" spans="1:9" x14ac:dyDescent="0.25">
      <c r="A830" s="32">
        <v>5723</v>
      </c>
      <c r="B830" s="32">
        <v>2</v>
      </c>
      <c r="C830" s="134" t="s">
        <v>92</v>
      </c>
      <c r="D830" s="33">
        <v>47058</v>
      </c>
      <c r="E830" s="43" t="s">
        <v>67</v>
      </c>
      <c r="F830" s="44">
        <f>SUMIFS(HoraCondCarga[Hora],HoraCondCarga[Condição de Carga],PrevisaoGD[[#This Row],[Condição de Carga]],HoraCondCarga[Mês],MONTH(PrevisaoGD[[#This Row],[Mês/Ano]]))</f>
        <v>12</v>
      </c>
      <c r="G830" s="258">
        <f>SUMIFS('Previsão Potência Instalada'!$C$4:$C$87,'Previsão Potência Instalada'!$B$4:$B$87,PrevisaoGD[[#This Row],[Mês/Ano]])*SUMIFS(RelPotInst[PU_PI],RelPotInst[Barra],PrevisaoGD[[#This Row],[Nº Barra]])</f>
        <v>59.284976229729928</v>
      </c>
      <c r="H830" s="136">
        <f>$G830*SUMIFS(FatorHorario[Fator],FatorHorario[Meses],TEXT($D830,"MMM"),FatorHorario[UF],'Curva Tipica'!$E$1,FatorHorario[Hora],$F830)</f>
        <v>35.74921062835881</v>
      </c>
      <c r="I830" s="45">
        <v>0.92</v>
      </c>
    </row>
    <row r="831" spans="1:9" x14ac:dyDescent="0.25">
      <c r="A831" s="32">
        <v>5723</v>
      </c>
      <c r="B831" s="32">
        <v>2</v>
      </c>
      <c r="C831" s="134" t="s">
        <v>92</v>
      </c>
      <c r="D831" s="33">
        <v>47088</v>
      </c>
      <c r="E831" s="43" t="s">
        <v>67</v>
      </c>
      <c r="F831" s="44">
        <f>SUMIFS(HoraCondCarga[Hora],HoraCondCarga[Condição de Carga],PrevisaoGD[[#This Row],[Condição de Carga]],HoraCondCarga[Mês],MONTH(PrevisaoGD[[#This Row],[Mês/Ano]]))</f>
        <v>12</v>
      </c>
      <c r="G831" s="258">
        <f>SUMIFS('Previsão Potência Instalada'!$C$4:$C$87,'Previsão Potência Instalada'!$B$4:$B$87,PrevisaoGD[[#This Row],[Mês/Ano]])*SUMIFS(RelPotInst[PU_PI],RelPotInst[Barra],PrevisaoGD[[#This Row],[Nº Barra]])</f>
        <v>59.664950331482132</v>
      </c>
      <c r="H831" s="136">
        <f>$G831*SUMIFS(FatorHorario[Fator],FatorHorario[Meses],TEXT($D831,"MMM"),FatorHorario[UF],'Curva Tipica'!$E$1,FatorHorario[Hora],$F831)</f>
        <v>35.694830815418982</v>
      </c>
      <c r="I831" s="45">
        <v>0.92</v>
      </c>
    </row>
    <row r="832" spans="1:9" x14ac:dyDescent="0.25">
      <c r="A832" s="32">
        <v>5723</v>
      </c>
      <c r="B832" s="32">
        <v>2</v>
      </c>
      <c r="C832" s="134" t="s">
        <v>92</v>
      </c>
      <c r="D832" s="33">
        <v>44562</v>
      </c>
      <c r="E832" s="43" t="s">
        <v>69</v>
      </c>
      <c r="F832" s="44">
        <f>SUMIFS(HoraCondCarga[Hora],HoraCondCarga[Condição de Carga],PrevisaoGD[[#This Row],[Condição de Carga]],HoraCondCarga[Mês],MONTH(PrevisaoGD[[#This Row],[Mês/Ano]]))</f>
        <v>7</v>
      </c>
      <c r="G832" s="258">
        <f>SUMIFS('Previsão Potência Instalada'!$C$4:$C$87,'Previsão Potência Instalada'!$B$4:$B$87,PrevisaoGD[[#This Row],[Mês/Ano]])*SUMIFS(RelPotInst[PU_PI],RelPotInst[Barra],PrevisaoGD[[#This Row],[Nº Barra]])</f>
        <v>20.532042302615359</v>
      </c>
      <c r="H832" s="136">
        <f>$G832*SUMIFS(FatorHorario[Fator],FatorHorario[Meses],TEXT($D832,"MMM"),FatorHorario[UF],'Curva Tipica'!$E$1,FatorHorario[Hora],$F832)</f>
        <v>2.0405164113066534</v>
      </c>
      <c r="I832" s="45">
        <v>0.92</v>
      </c>
    </row>
    <row r="833" spans="1:9" x14ac:dyDescent="0.25">
      <c r="A833" s="32">
        <v>5723</v>
      </c>
      <c r="B833" s="32">
        <v>2</v>
      </c>
      <c r="C833" s="134" t="s">
        <v>92</v>
      </c>
      <c r="D833" s="33">
        <v>44593</v>
      </c>
      <c r="E833" s="43" t="s">
        <v>69</v>
      </c>
      <c r="F833" s="44">
        <f>SUMIFS(HoraCondCarga[Hora],HoraCondCarga[Condição de Carga],PrevisaoGD[[#This Row],[Condição de Carga]],HoraCondCarga[Mês],MONTH(PrevisaoGD[[#This Row],[Mês/Ano]]))</f>
        <v>7</v>
      </c>
      <c r="G833" s="258">
        <f>SUMIFS('Previsão Potência Instalada'!$C$4:$C$87,'Previsão Potência Instalada'!$B$4:$B$87,PrevisaoGD[[#This Row],[Mês/Ano]])*SUMIFS(RelPotInst[PU_PI],RelPotInst[Barra],PrevisaoGD[[#This Row],[Nº Barra]])</f>
        <v>21.434026401989449</v>
      </c>
      <c r="H833" s="136">
        <f>$G833*SUMIFS(FatorHorario[Fator],FatorHorario[Meses],TEXT($D833,"MMM"),FatorHorario[UF],'Curva Tipica'!$E$1,FatorHorario[Hora],$F833)</f>
        <v>2.0249493855058014</v>
      </c>
      <c r="I833" s="45">
        <v>0.92</v>
      </c>
    </row>
    <row r="834" spans="1:9" x14ac:dyDescent="0.25">
      <c r="A834" s="32">
        <v>5723</v>
      </c>
      <c r="B834" s="32">
        <v>2</v>
      </c>
      <c r="C834" s="134" t="s">
        <v>92</v>
      </c>
      <c r="D834" s="33">
        <v>44621</v>
      </c>
      <c r="E834" s="43" t="s">
        <v>69</v>
      </c>
      <c r="F834" s="44">
        <f>SUMIFS(HoraCondCarga[Hora],HoraCondCarga[Condição de Carga],PrevisaoGD[[#This Row],[Condição de Carga]],HoraCondCarga[Mês],MONTH(PrevisaoGD[[#This Row],[Mês/Ano]]))</f>
        <v>7</v>
      </c>
      <c r="G834" s="258">
        <f>SUMIFS('Previsão Potência Instalada'!$C$4:$C$87,'Previsão Potência Instalada'!$B$4:$B$87,PrevisaoGD[[#This Row],[Mês/Ano]])*SUMIFS(RelPotInst[PU_PI],RelPotInst[Barra],PrevisaoGD[[#This Row],[Nº Barra]])</f>
        <v>22.344121364056338</v>
      </c>
      <c r="H834" s="136">
        <f>$G834*SUMIFS(FatorHorario[Fator],FatorHorario[Meses],TEXT($D834,"MMM"),FatorHorario[UF],'Curva Tipica'!$E$1,FatorHorario[Hora],$F834)</f>
        <v>2.2753300788103958</v>
      </c>
      <c r="I834" s="45">
        <v>0.92</v>
      </c>
    </row>
    <row r="835" spans="1:9" x14ac:dyDescent="0.25">
      <c r="A835" s="32">
        <v>5723</v>
      </c>
      <c r="B835" s="32">
        <v>2</v>
      </c>
      <c r="C835" s="134" t="s">
        <v>92</v>
      </c>
      <c r="D835" s="33">
        <v>44652</v>
      </c>
      <c r="E835" s="43" t="s">
        <v>69</v>
      </c>
      <c r="F835" s="44">
        <f>SUMIFS(HoraCondCarga[Hora],HoraCondCarga[Condição de Carga],PrevisaoGD[[#This Row],[Condição de Carga]],HoraCondCarga[Mês],MONTH(PrevisaoGD[[#This Row],[Mês/Ano]]))</f>
        <v>8</v>
      </c>
      <c r="G835" s="258">
        <f>SUMIFS('Previsão Potência Instalada'!$C$4:$C$87,'Previsão Potência Instalada'!$B$4:$B$87,PrevisaoGD[[#This Row],[Mês/Ano]])*SUMIFS(RelPotInst[PU_PI],RelPotInst[Barra],PrevisaoGD[[#This Row],[Nº Barra]])</f>
        <v>23.261212023570039</v>
      </c>
      <c r="H835" s="136">
        <f>$G835*SUMIFS(FatorHorario[Fator],FatorHorario[Meses],TEXT($D835,"MMM"),FatorHorario[UF],'Curva Tipica'!$E$1,FatorHorario[Hora],$F835)</f>
        <v>5.4466830314623671</v>
      </c>
      <c r="I835" s="45">
        <v>0.92</v>
      </c>
    </row>
    <row r="836" spans="1:9" x14ac:dyDescent="0.25">
      <c r="A836" s="32">
        <v>5723</v>
      </c>
      <c r="B836" s="32">
        <v>2</v>
      </c>
      <c r="C836" s="134" t="s">
        <v>92</v>
      </c>
      <c r="D836" s="33">
        <v>44682</v>
      </c>
      <c r="E836" s="43" t="s">
        <v>69</v>
      </c>
      <c r="F836" s="44">
        <f>SUMIFS(HoraCondCarga[Hora],HoraCondCarga[Condição de Carga],PrevisaoGD[[#This Row],[Condição de Carga]],HoraCondCarga[Mês],MONTH(PrevisaoGD[[#This Row],[Mês/Ano]]))</f>
        <v>7</v>
      </c>
      <c r="G836" s="258">
        <f>SUMIFS('Previsão Potência Instalada'!$C$4:$C$87,'Previsão Potência Instalada'!$B$4:$B$87,PrevisaoGD[[#This Row],[Mês/Ano]])*SUMIFS(RelPotInst[PU_PI],RelPotInst[Barra],PrevisaoGD[[#This Row],[Nº Barra]])</f>
        <v>24.253967087220186</v>
      </c>
      <c r="H836" s="136">
        <f>$G836*SUMIFS(FatorHorario[Fator],FatorHorario[Meses],TEXT($D836,"MMM"),FatorHorario[UF],'Curva Tipica'!$E$1,FatorHorario[Hora],$F836)</f>
        <v>1.808778996280864</v>
      </c>
      <c r="I836" s="45">
        <v>0.92</v>
      </c>
    </row>
    <row r="837" spans="1:9" x14ac:dyDescent="0.25">
      <c r="A837" s="32">
        <v>5723</v>
      </c>
      <c r="B837" s="32">
        <v>2</v>
      </c>
      <c r="C837" s="134" t="s">
        <v>92</v>
      </c>
      <c r="D837" s="33">
        <v>44713</v>
      </c>
      <c r="E837" s="43" t="s">
        <v>69</v>
      </c>
      <c r="F837" s="44">
        <f>SUMIFS(HoraCondCarga[Hora],HoraCondCarga[Condição de Carga],PrevisaoGD[[#This Row],[Condição de Carga]],HoraCondCarga[Mês],MONTH(PrevisaoGD[[#This Row],[Mês/Ano]]))</f>
        <v>7</v>
      </c>
      <c r="G837" s="258">
        <f>SUMIFS('Previsão Potência Instalada'!$C$4:$C$87,'Previsão Potência Instalada'!$B$4:$B$87,PrevisaoGD[[#This Row],[Mês/Ano]])*SUMIFS(RelPotInst[PU_PI],RelPotInst[Barra],PrevisaoGD[[#This Row],[Nº Barra]])</f>
        <v>25.225977395611693</v>
      </c>
      <c r="H837" s="136">
        <f>$G837*SUMIFS(FatorHorario[Fator],FatorHorario[Meses],TEXT($D837,"MMM"),FatorHorario[UF],'Curva Tipica'!$E$1,FatorHorario[Hora],$F837)</f>
        <v>1.8602789441059175</v>
      </c>
      <c r="I837" s="45">
        <v>0.92</v>
      </c>
    </row>
    <row r="838" spans="1:9" x14ac:dyDescent="0.25">
      <c r="A838" s="32">
        <v>5723</v>
      </c>
      <c r="B838" s="32">
        <v>2</v>
      </c>
      <c r="C838" s="134" t="s">
        <v>92</v>
      </c>
      <c r="D838" s="33">
        <v>44743</v>
      </c>
      <c r="E838" s="43" t="s">
        <v>69</v>
      </c>
      <c r="F838" s="44">
        <f>SUMIFS(HoraCondCarga[Hora],HoraCondCarga[Condição de Carga],PrevisaoGD[[#This Row],[Condição de Carga]],HoraCondCarga[Mês],MONTH(PrevisaoGD[[#This Row],[Mês/Ano]]))</f>
        <v>7</v>
      </c>
      <c r="G838" s="258">
        <f>SUMIFS('Previsão Potência Instalada'!$C$4:$C$87,'Previsão Potência Instalada'!$B$4:$B$87,PrevisaoGD[[#This Row],[Mês/Ano]])*SUMIFS(RelPotInst[PU_PI],RelPotInst[Barra],PrevisaoGD[[#This Row],[Nº Barra]])</f>
        <v>26.149673482679336</v>
      </c>
      <c r="H838" s="136">
        <f>$G838*SUMIFS(FatorHorario[Fator],FatorHorario[Meses],TEXT($D838,"MMM"),FatorHorario[UF],'Curva Tipica'!$E$1,FatorHorario[Hora],$F838)</f>
        <v>2.1245978898311106</v>
      </c>
      <c r="I838" s="45">
        <v>0.92</v>
      </c>
    </row>
    <row r="839" spans="1:9" x14ac:dyDescent="0.25">
      <c r="A839" s="32">
        <v>5723</v>
      </c>
      <c r="B839" s="32">
        <v>2</v>
      </c>
      <c r="C839" s="134" t="s">
        <v>92</v>
      </c>
      <c r="D839" s="33">
        <v>44774</v>
      </c>
      <c r="E839" s="43" t="s">
        <v>69</v>
      </c>
      <c r="F839" s="44">
        <f>SUMIFS(HoraCondCarga[Hora],HoraCondCarga[Condição de Carga],PrevisaoGD[[#This Row],[Condição de Carga]],HoraCondCarga[Mês],MONTH(PrevisaoGD[[#This Row],[Mês/Ano]]))</f>
        <v>7</v>
      </c>
      <c r="G839" s="258">
        <f>SUMIFS('Previsão Potência Instalada'!$C$4:$C$87,'Previsão Potência Instalada'!$B$4:$B$87,PrevisaoGD[[#This Row],[Mês/Ano]])*SUMIFS(RelPotInst[PU_PI],RelPotInst[Barra],PrevisaoGD[[#This Row],[Nº Barra]])</f>
        <v>27.049765358817147</v>
      </c>
      <c r="H839" s="136">
        <f>$G839*SUMIFS(FatorHorario[Fator],FatorHorario[Meses],TEXT($D839,"MMM"),FatorHorario[UF],'Curva Tipica'!$E$1,FatorHorario[Hora],$F839)</f>
        <v>2.4526465282481413</v>
      </c>
      <c r="I839" s="45">
        <v>0.92</v>
      </c>
    </row>
    <row r="840" spans="1:9" x14ac:dyDescent="0.25">
      <c r="A840" s="32">
        <v>5723</v>
      </c>
      <c r="B840" s="32">
        <v>2</v>
      </c>
      <c r="C840" s="134" t="s">
        <v>92</v>
      </c>
      <c r="D840" s="33">
        <v>44805</v>
      </c>
      <c r="E840" s="43" t="s">
        <v>69</v>
      </c>
      <c r="F840" s="44">
        <f>SUMIFS(HoraCondCarga[Hora],HoraCondCarga[Condição de Carga],PrevisaoGD[[#This Row],[Condição de Carga]],HoraCondCarga[Mês],MONTH(PrevisaoGD[[#This Row],[Mês/Ano]]))</f>
        <v>7</v>
      </c>
      <c r="G840" s="258">
        <f>SUMIFS('Previsão Potência Instalada'!$C$4:$C$87,'Previsão Potência Instalada'!$B$4:$B$87,PrevisaoGD[[#This Row],[Mês/Ano]])*SUMIFS(RelPotInst[PU_PI],RelPotInst[Barra],PrevisaoGD[[#This Row],[Nº Barra]])</f>
        <v>27.945751129119234</v>
      </c>
      <c r="H840" s="136">
        <f>$G840*SUMIFS(FatorHorario[Fator],FatorHorario[Meses],TEXT($D840,"MMM"),FatorHorario[UF],'Curva Tipica'!$E$1,FatorHorario[Hora],$F840)</f>
        <v>2.8774753210670019</v>
      </c>
      <c r="I840" s="45">
        <v>0.92</v>
      </c>
    </row>
    <row r="841" spans="1:9" x14ac:dyDescent="0.25">
      <c r="A841" s="32">
        <v>5723</v>
      </c>
      <c r="B841" s="32">
        <v>2</v>
      </c>
      <c r="C841" s="134" t="s">
        <v>92</v>
      </c>
      <c r="D841" s="33">
        <v>44835</v>
      </c>
      <c r="E841" s="43" t="s">
        <v>69</v>
      </c>
      <c r="F841" s="44">
        <f>SUMIFS(HoraCondCarga[Hora],HoraCondCarga[Condição de Carga],PrevisaoGD[[#This Row],[Condição de Carga]],HoraCondCarga[Mês],MONTH(PrevisaoGD[[#This Row],[Mês/Ano]]))</f>
        <v>7</v>
      </c>
      <c r="G841" s="258">
        <f>SUMIFS('Previsão Potência Instalada'!$C$4:$C$87,'Previsão Potência Instalada'!$B$4:$B$87,PrevisaoGD[[#This Row],[Mês/Ano]])*SUMIFS(RelPotInst[PU_PI],RelPotInst[Barra],PrevisaoGD[[#This Row],[Nº Barra]])</f>
        <v>28.797688165607706</v>
      </c>
      <c r="H841" s="136">
        <f>$G841*SUMIFS(FatorHorario[Fator],FatorHorario[Meses],TEXT($D841,"MMM"),FatorHorario[UF],'Curva Tipica'!$E$1,FatorHorario[Hora],$F841)</f>
        <v>3.2621733462883578</v>
      </c>
      <c r="I841" s="45">
        <v>0.92</v>
      </c>
    </row>
    <row r="842" spans="1:9" x14ac:dyDescent="0.25">
      <c r="A842" s="32">
        <v>5723</v>
      </c>
      <c r="B842" s="32">
        <v>2</v>
      </c>
      <c r="C842" s="134" t="s">
        <v>92</v>
      </c>
      <c r="D842" s="33">
        <v>44866</v>
      </c>
      <c r="E842" s="43" t="s">
        <v>69</v>
      </c>
      <c r="F842" s="44">
        <f>SUMIFS(HoraCondCarga[Hora],HoraCondCarga[Condição de Carga],PrevisaoGD[[#This Row],[Condição de Carga]],HoraCondCarga[Mês],MONTH(PrevisaoGD[[#This Row],[Mês/Ano]]))</f>
        <v>6</v>
      </c>
      <c r="G842" s="258">
        <f>SUMIFS('Previsão Potência Instalada'!$C$4:$C$87,'Previsão Potência Instalada'!$B$4:$B$87,PrevisaoGD[[#This Row],[Mês/Ano]])*SUMIFS(RelPotInst[PU_PI],RelPotInst[Barra],PrevisaoGD[[#This Row],[Nº Barra]])</f>
        <v>29.649784211156014</v>
      </c>
      <c r="H842" s="136">
        <f>$G842*SUMIFS(FatorHorario[Fator],FatorHorario[Meses],TEXT($D842,"MMM"),FatorHorario[UF],'Curva Tipica'!$E$1,FatorHorario[Hora],$F842)</f>
        <v>0.49606495803896916</v>
      </c>
      <c r="I842" s="45">
        <v>0.92</v>
      </c>
    </row>
    <row r="843" spans="1:9" x14ac:dyDescent="0.25">
      <c r="A843" s="32">
        <v>5723</v>
      </c>
      <c r="B843" s="32">
        <v>2</v>
      </c>
      <c r="C843" s="134" t="s">
        <v>92</v>
      </c>
      <c r="D843" s="33">
        <v>44896</v>
      </c>
      <c r="E843" s="43" t="s">
        <v>69</v>
      </c>
      <c r="F843" s="44">
        <f>SUMIFS(HoraCondCarga[Hora],HoraCondCarga[Condição de Carga],PrevisaoGD[[#This Row],[Condição de Carga]],HoraCondCarga[Mês],MONTH(PrevisaoGD[[#This Row],[Mês/Ano]]))</f>
        <v>7</v>
      </c>
      <c r="G843" s="258">
        <f>SUMIFS('Previsão Potência Instalada'!$C$4:$C$87,'Previsão Potência Instalada'!$B$4:$B$87,PrevisaoGD[[#This Row],[Mês/Ano]])*SUMIFS(RelPotInst[PU_PI],RelPotInst[Barra],PrevisaoGD[[#This Row],[Nº Barra]])</f>
        <v>30.542359972422702</v>
      </c>
      <c r="H843" s="136">
        <f>$G843*SUMIFS(FatorHorario[Fator],FatorHorario[Meses],TEXT($D843,"MMM"),FatorHorario[UF],'Curva Tipica'!$E$1,FatorHorario[Hora],$F843)</f>
        <v>3.1615205310345411</v>
      </c>
      <c r="I843" s="45">
        <v>0.92</v>
      </c>
    </row>
    <row r="844" spans="1:9" x14ac:dyDescent="0.25">
      <c r="A844" s="32">
        <v>5723</v>
      </c>
      <c r="B844" s="32">
        <v>2</v>
      </c>
      <c r="C844" s="134" t="s">
        <v>92</v>
      </c>
      <c r="D844" s="33">
        <v>44927</v>
      </c>
      <c r="E844" s="43" t="s">
        <v>69</v>
      </c>
      <c r="F844" s="44">
        <f>SUMIFS(HoraCondCarga[Hora],HoraCondCarga[Condição de Carga],PrevisaoGD[[#This Row],[Condição de Carga]],HoraCondCarga[Mês],MONTH(PrevisaoGD[[#This Row],[Mês/Ano]]))</f>
        <v>7</v>
      </c>
      <c r="G844" s="258">
        <f>SUMIFS('Previsão Potência Instalada'!$C$4:$C$87,'Previsão Potência Instalada'!$B$4:$B$87,PrevisaoGD[[#This Row],[Mês/Ano]])*SUMIFS(RelPotInst[PU_PI],RelPotInst[Barra],PrevisaoGD[[#This Row],[Nº Barra]])</f>
        <v>30.848357834253214</v>
      </c>
      <c r="H844" s="136">
        <f>$G844*SUMIFS(FatorHorario[Fator],FatorHorario[Meses],TEXT($D844,"MMM"),FatorHorario[UF],'Curva Tipica'!$E$1,FatorHorario[Hora],$F844)</f>
        <v>3.0657729754743279</v>
      </c>
      <c r="I844" s="45">
        <v>0.92</v>
      </c>
    </row>
    <row r="845" spans="1:9" x14ac:dyDescent="0.25">
      <c r="A845" s="32">
        <v>5723</v>
      </c>
      <c r="B845" s="32">
        <v>2</v>
      </c>
      <c r="C845" s="134" t="s">
        <v>92</v>
      </c>
      <c r="D845" s="33">
        <v>44958</v>
      </c>
      <c r="E845" s="43" t="s">
        <v>69</v>
      </c>
      <c r="F845" s="44">
        <f>SUMIFS(HoraCondCarga[Hora],HoraCondCarga[Condição de Carga],PrevisaoGD[[#This Row],[Condição de Carga]],HoraCondCarga[Mês],MONTH(PrevisaoGD[[#This Row],[Mês/Ano]]))</f>
        <v>7</v>
      </c>
      <c r="G845" s="258">
        <f>SUMIFS('Previsão Potência Instalada'!$C$4:$C$87,'Previsão Potência Instalada'!$B$4:$B$87,PrevisaoGD[[#This Row],[Mês/Ano]])*SUMIFS(RelPotInst[PU_PI],RelPotInst[Barra],PrevisaoGD[[#This Row],[Nº Barra]])</f>
        <v>31.147687497568779</v>
      </c>
      <c r="H845" s="136">
        <f>$G845*SUMIFS(FatorHorario[Fator],FatorHorario[Meses],TEXT($D845,"MMM"),FatorHorario[UF],'Curva Tipica'!$E$1,FatorHorario[Hora],$F845)</f>
        <v>2.9426338045508058</v>
      </c>
      <c r="I845" s="45">
        <v>0.92</v>
      </c>
    </row>
    <row r="846" spans="1:9" x14ac:dyDescent="0.25">
      <c r="A846" s="32">
        <v>5723</v>
      </c>
      <c r="B846" s="32">
        <v>2</v>
      </c>
      <c r="C846" s="134" t="s">
        <v>92</v>
      </c>
      <c r="D846" s="33">
        <v>44986</v>
      </c>
      <c r="E846" s="43" t="s">
        <v>69</v>
      </c>
      <c r="F846" s="44">
        <f>SUMIFS(HoraCondCarga[Hora],HoraCondCarga[Condição de Carga],PrevisaoGD[[#This Row],[Condição de Carga]],HoraCondCarga[Mês],MONTH(PrevisaoGD[[#This Row],[Mês/Ano]]))</f>
        <v>7</v>
      </c>
      <c r="G846" s="258">
        <f>SUMIFS('Previsão Potência Instalada'!$C$4:$C$87,'Previsão Potência Instalada'!$B$4:$B$87,PrevisaoGD[[#This Row],[Mês/Ano]])*SUMIFS(RelPotInst[PU_PI],RelPotInst[Barra],PrevisaoGD[[#This Row],[Nº Barra]])</f>
        <v>31.449708806780006</v>
      </c>
      <c r="H846" s="136">
        <f>$G846*SUMIFS(FatorHorario[Fator],FatorHorario[Meses],TEXT($D846,"MMM"),FatorHorario[UF],'Curva Tipica'!$E$1,FatorHorario[Hora],$F846)</f>
        <v>3.2025635401804884</v>
      </c>
      <c r="I846" s="45">
        <v>0.92</v>
      </c>
    </row>
    <row r="847" spans="1:9" x14ac:dyDescent="0.25">
      <c r="A847" s="32">
        <v>5723</v>
      </c>
      <c r="B847" s="32">
        <v>2</v>
      </c>
      <c r="C847" s="134" t="s">
        <v>92</v>
      </c>
      <c r="D847" s="33">
        <v>45017</v>
      </c>
      <c r="E847" s="43" t="s">
        <v>69</v>
      </c>
      <c r="F847" s="44">
        <f>SUMIFS(HoraCondCarga[Hora],HoraCondCarga[Condição de Carga],PrevisaoGD[[#This Row],[Condição de Carga]],HoraCondCarga[Mês],MONTH(PrevisaoGD[[#This Row],[Mês/Ano]]))</f>
        <v>8</v>
      </c>
      <c r="G847" s="258">
        <f>SUMIFS('Previsão Potência Instalada'!$C$4:$C$87,'Previsão Potência Instalada'!$B$4:$B$87,PrevisaoGD[[#This Row],[Mês/Ano]])*SUMIFS(RelPotInst[PU_PI],RelPotInst[Barra],PrevisaoGD[[#This Row],[Nº Barra]])</f>
        <v>31.754051686585285</v>
      </c>
      <c r="H847" s="136">
        <f>$G847*SUMIFS(FatorHorario[Fator],FatorHorario[Meses],TEXT($D847,"MMM"),FatorHorario[UF],'Curva Tipica'!$E$1,FatorHorario[Hora],$F847)</f>
        <v>7.435307082290147</v>
      </c>
      <c r="I847" s="45">
        <v>0.92</v>
      </c>
    </row>
    <row r="848" spans="1:9" x14ac:dyDescent="0.25">
      <c r="A848" s="32">
        <v>5723</v>
      </c>
      <c r="B848" s="32">
        <v>2</v>
      </c>
      <c r="C848" s="134" t="s">
        <v>92</v>
      </c>
      <c r="D848" s="33">
        <v>45047</v>
      </c>
      <c r="E848" s="43" t="s">
        <v>69</v>
      </c>
      <c r="F848" s="44">
        <f>SUMIFS(HoraCondCarga[Hora],HoraCondCarga[Condição de Carga],PrevisaoGD[[#This Row],[Condição de Carga]],HoraCondCarga[Mês],MONTH(PrevisaoGD[[#This Row],[Mês/Ano]]))</f>
        <v>7</v>
      </c>
      <c r="G848" s="258">
        <f>SUMIFS('Previsão Potência Instalada'!$C$4:$C$87,'Previsão Potência Instalada'!$B$4:$B$87,PrevisaoGD[[#This Row],[Mês/Ano]])*SUMIFS(RelPotInst[PU_PI],RelPotInst[Barra],PrevisaoGD[[#This Row],[Nº Barra]])</f>
        <v>32.083504322350628</v>
      </c>
      <c r="H848" s="136">
        <f>$G848*SUMIFS(FatorHorario[Fator],FatorHorario[Meses],TEXT($D848,"MMM"),FatorHorario[UF],'Curva Tipica'!$E$1,FatorHorario[Hora],$F848)</f>
        <v>2.3926794547326704</v>
      </c>
      <c r="I848" s="45">
        <v>0.92</v>
      </c>
    </row>
    <row r="849" spans="1:9" x14ac:dyDescent="0.25">
      <c r="A849" s="32">
        <v>5723</v>
      </c>
      <c r="B849" s="32">
        <v>2</v>
      </c>
      <c r="C849" s="134" t="s">
        <v>92</v>
      </c>
      <c r="D849" s="33">
        <v>45078</v>
      </c>
      <c r="E849" s="43" t="s">
        <v>69</v>
      </c>
      <c r="F849" s="44">
        <f>SUMIFS(HoraCondCarga[Hora],HoraCondCarga[Condição de Carga],PrevisaoGD[[#This Row],[Condição de Carga]],HoraCondCarga[Mês],MONTH(PrevisaoGD[[#This Row],[Mês/Ano]]))</f>
        <v>7</v>
      </c>
      <c r="G849" s="258">
        <f>SUMIFS('Previsão Potência Instalada'!$C$4:$C$87,'Previsão Potência Instalada'!$B$4:$B$87,PrevisaoGD[[#This Row],[Mês/Ano]])*SUMIFS(RelPotInst[PU_PI],RelPotInst[Barra],PrevisaoGD[[#This Row],[Nº Barra]])</f>
        <v>32.406072667570882</v>
      </c>
      <c r="H849" s="136">
        <f>$G849*SUMIFS(FatorHorario[Fator],FatorHorario[Meses],TEXT($D849,"MMM"),FatorHorario[UF],'Curva Tipica'!$E$1,FatorHorario[Hora],$F849)</f>
        <v>2.3897720076105138</v>
      </c>
      <c r="I849" s="45">
        <v>0.92</v>
      </c>
    </row>
    <row r="850" spans="1:9" x14ac:dyDescent="0.25">
      <c r="A850" s="32">
        <v>5723</v>
      </c>
      <c r="B850" s="32">
        <v>2</v>
      </c>
      <c r="C850" s="134" t="s">
        <v>92</v>
      </c>
      <c r="D850" s="33">
        <v>45108</v>
      </c>
      <c r="E850" s="43" t="s">
        <v>69</v>
      </c>
      <c r="F850" s="44">
        <f>SUMIFS(HoraCondCarga[Hora],HoraCondCarga[Condição de Carga],PrevisaoGD[[#This Row],[Condição de Carga]],HoraCondCarga[Mês],MONTH(PrevisaoGD[[#This Row],[Mês/Ano]]))</f>
        <v>7</v>
      </c>
      <c r="G850" s="258">
        <f>SUMIFS('Previsão Potência Instalada'!$C$4:$C$87,'Previsão Potência Instalada'!$B$4:$B$87,PrevisaoGD[[#This Row],[Mês/Ano]])*SUMIFS(RelPotInst[PU_PI],RelPotInst[Barra],PrevisaoGD[[#This Row],[Nº Barra]])</f>
        <v>32.712607604206383</v>
      </c>
      <c r="H850" s="136">
        <f>$G850*SUMIFS(FatorHorario[Fator],FatorHorario[Meses],TEXT($D850,"MMM"),FatorHorario[UF],'Curva Tipica'!$E$1,FatorHorario[Hora],$F850)</f>
        <v>2.6578204554946065</v>
      </c>
      <c r="I850" s="45">
        <v>0.92</v>
      </c>
    </row>
    <row r="851" spans="1:9" x14ac:dyDescent="0.25">
      <c r="A851" s="32">
        <v>5723</v>
      </c>
      <c r="B851" s="32">
        <v>2</v>
      </c>
      <c r="C851" s="134" t="s">
        <v>92</v>
      </c>
      <c r="D851" s="33">
        <v>45139</v>
      </c>
      <c r="E851" s="43" t="s">
        <v>69</v>
      </c>
      <c r="F851" s="44">
        <f>SUMIFS(HoraCondCarga[Hora],HoraCondCarga[Condição de Carga],PrevisaoGD[[#This Row],[Condição de Carga]],HoraCondCarga[Mês],MONTH(PrevisaoGD[[#This Row],[Mês/Ano]]))</f>
        <v>7</v>
      </c>
      <c r="G851" s="258">
        <f>SUMIFS('Previsão Potência Instalada'!$C$4:$C$87,'Previsão Potência Instalada'!$B$4:$B$87,PrevisaoGD[[#This Row],[Mês/Ano]])*SUMIFS(RelPotInst[PU_PI],RelPotInst[Barra],PrevisaoGD[[#This Row],[Nº Barra]])</f>
        <v>33.011309320150559</v>
      </c>
      <c r="H851" s="136">
        <f>$G851*SUMIFS(FatorHorario[Fator],FatorHorario[Meses],TEXT($D851,"MMM"),FatorHorario[UF],'Curva Tipica'!$E$1,FatorHorario[Hora],$F851)</f>
        <v>2.9931894832722232</v>
      </c>
      <c r="I851" s="45">
        <v>0.92</v>
      </c>
    </row>
    <row r="852" spans="1:9" x14ac:dyDescent="0.25">
      <c r="A852" s="32">
        <v>5723</v>
      </c>
      <c r="B852" s="32">
        <v>2</v>
      </c>
      <c r="C852" s="134" t="s">
        <v>92</v>
      </c>
      <c r="D852" s="33">
        <v>45170</v>
      </c>
      <c r="E852" s="43" t="s">
        <v>69</v>
      </c>
      <c r="F852" s="44">
        <f>SUMIFS(HoraCondCarga[Hora],HoraCondCarga[Condição de Carga],PrevisaoGD[[#This Row],[Condição de Carga]],HoraCondCarga[Mês],MONTH(PrevisaoGD[[#This Row],[Mês/Ano]]))</f>
        <v>7</v>
      </c>
      <c r="G852" s="258">
        <f>SUMIFS('Previsão Potência Instalada'!$C$4:$C$87,'Previsão Potência Instalada'!$B$4:$B$87,PrevisaoGD[[#This Row],[Mês/Ano]])*SUMIFS(RelPotInst[PU_PI],RelPotInst[Barra],PrevisaoGD[[#This Row],[Nº Barra]])</f>
        <v>33.308648396467056</v>
      </c>
      <c r="H852" s="136">
        <f>$G852*SUMIFS(FatorHorario[Fator],FatorHorario[Meses],TEXT($D852,"MMM"),FatorHorario[UF],'Curva Tipica'!$E$1,FatorHorario[Hora],$F852)</f>
        <v>3.4296739170149713</v>
      </c>
      <c r="I852" s="45">
        <v>0.92</v>
      </c>
    </row>
    <row r="853" spans="1:9" x14ac:dyDescent="0.25">
      <c r="A853" s="32">
        <v>5723</v>
      </c>
      <c r="B853" s="32">
        <v>2</v>
      </c>
      <c r="C853" s="134" t="s">
        <v>92</v>
      </c>
      <c r="D853" s="33">
        <v>45200</v>
      </c>
      <c r="E853" s="43" t="s">
        <v>69</v>
      </c>
      <c r="F853" s="44">
        <f>SUMIFS(HoraCondCarga[Hora],HoraCondCarga[Condição de Carga],PrevisaoGD[[#This Row],[Condição de Carga]],HoraCondCarga[Mês],MONTH(PrevisaoGD[[#This Row],[Mês/Ano]]))</f>
        <v>7</v>
      </c>
      <c r="G853" s="258">
        <f>SUMIFS('Previsão Potência Instalada'!$C$4:$C$87,'Previsão Potência Instalada'!$B$4:$B$87,PrevisaoGD[[#This Row],[Mês/Ano]])*SUMIFS(RelPotInst[PU_PI],RelPotInst[Barra],PrevisaoGD[[#This Row],[Nº Barra]])</f>
        <v>33.59136959573776</v>
      </c>
      <c r="H853" s="136">
        <f>$G853*SUMIFS(FatorHorario[Fator],FatorHorario[Meses],TEXT($D853,"MMM"),FatorHorario[UF],'Curva Tipica'!$E$1,FatorHorario[Hora],$F853)</f>
        <v>3.8051967897689192</v>
      </c>
      <c r="I853" s="45">
        <v>0.92</v>
      </c>
    </row>
    <row r="854" spans="1:9" x14ac:dyDescent="0.25">
      <c r="A854" s="32">
        <v>5723</v>
      </c>
      <c r="B854" s="32">
        <v>2</v>
      </c>
      <c r="C854" s="134" t="s">
        <v>92</v>
      </c>
      <c r="D854" s="33">
        <v>45231</v>
      </c>
      <c r="E854" s="43" t="s">
        <v>69</v>
      </c>
      <c r="F854" s="44">
        <f>SUMIFS(HoraCondCarga[Hora],HoraCondCarga[Condição de Carga],PrevisaoGD[[#This Row],[Condição de Carga]],HoraCondCarga[Mês],MONTH(PrevisaoGD[[#This Row],[Mês/Ano]]))</f>
        <v>6</v>
      </c>
      <c r="G854" s="258">
        <f>SUMIFS('Previsão Potência Instalada'!$C$4:$C$87,'Previsão Potência Instalada'!$B$4:$B$87,PrevisaoGD[[#This Row],[Mês/Ano]])*SUMIFS(RelPotInst[PU_PI],RelPotInst[Barra],PrevisaoGD[[#This Row],[Nº Barra]])</f>
        <v>33.874143563265001</v>
      </c>
      <c r="H854" s="136">
        <f>$G854*SUMIFS(FatorHorario[Fator],FatorHorario[Meses],TEXT($D854,"MMM"),FatorHorario[UF],'Curva Tipica'!$E$1,FatorHorario[Hora],$F854)</f>
        <v>0.56674191911975158</v>
      </c>
      <c r="I854" s="45">
        <v>0.92</v>
      </c>
    </row>
    <row r="855" spans="1:9" x14ac:dyDescent="0.25">
      <c r="A855" s="32">
        <v>5723</v>
      </c>
      <c r="B855" s="32">
        <v>2</v>
      </c>
      <c r="C855" s="134" t="s">
        <v>92</v>
      </c>
      <c r="D855" s="33">
        <v>45261</v>
      </c>
      <c r="E855" s="43" t="s">
        <v>69</v>
      </c>
      <c r="F855" s="44">
        <f>SUMIFS(HoraCondCarga[Hora],HoraCondCarga[Condição de Carga],PrevisaoGD[[#This Row],[Condição de Carga]],HoraCondCarga[Mês],MONTH(PrevisaoGD[[#This Row],[Mês/Ano]]))</f>
        <v>7</v>
      </c>
      <c r="G855" s="258">
        <f>SUMIFS('Previsão Potência Instalada'!$C$4:$C$87,'Previsão Potência Instalada'!$B$4:$B$87,PrevisaoGD[[#This Row],[Mês/Ano]])*SUMIFS(RelPotInst[PU_PI],RelPotInst[Barra],PrevisaoGD[[#This Row],[Nº Barra]])</f>
        <v>34.170351004492616</v>
      </c>
      <c r="H855" s="136">
        <f>$G855*SUMIFS(FatorHorario[Fator],FatorHorario[Meses],TEXT($D855,"MMM"),FatorHorario[UF],'Curva Tipica'!$E$1,FatorHorario[Hora],$F855)</f>
        <v>3.537063486610164</v>
      </c>
      <c r="I855" s="45">
        <v>0.92</v>
      </c>
    </row>
    <row r="856" spans="1:9" x14ac:dyDescent="0.25">
      <c r="A856" s="32">
        <v>5723</v>
      </c>
      <c r="B856" s="32">
        <v>2</v>
      </c>
      <c r="C856" s="134" t="s">
        <v>92</v>
      </c>
      <c r="D856" s="33">
        <v>45292</v>
      </c>
      <c r="E856" s="43" t="s">
        <v>69</v>
      </c>
      <c r="F856" s="44">
        <f>SUMIFS(HoraCondCarga[Hora],HoraCondCarga[Condição de Carga],PrevisaoGD[[#This Row],[Condição de Carga]],HoraCondCarga[Mês],MONTH(PrevisaoGD[[#This Row],[Mês/Ano]]))</f>
        <v>7</v>
      </c>
      <c r="G856" s="258">
        <f>SUMIFS('Previsão Potência Instalada'!$C$4:$C$87,'Previsão Potência Instalada'!$B$4:$B$87,PrevisaoGD[[#This Row],[Mês/Ano]])*SUMIFS(RelPotInst[PU_PI],RelPotInst[Barra],PrevisaoGD[[#This Row],[Nº Barra]])</f>
        <v>34.777905881116943</v>
      </c>
      <c r="H856" s="136">
        <f>$G856*SUMIFS(FatorHorario[Fator],FatorHorario[Meses],TEXT($D856,"MMM"),FatorHorario[UF],'Curva Tipica'!$E$1,FatorHorario[Hora],$F856)</f>
        <v>3.4562995076363077</v>
      </c>
      <c r="I856" s="45">
        <v>0.92</v>
      </c>
    </row>
    <row r="857" spans="1:9" x14ac:dyDescent="0.25">
      <c r="A857" s="32">
        <v>5723</v>
      </c>
      <c r="B857" s="32">
        <v>2</v>
      </c>
      <c r="C857" s="134" t="s">
        <v>92</v>
      </c>
      <c r="D857" s="33">
        <v>45323</v>
      </c>
      <c r="E857" s="43" t="s">
        <v>69</v>
      </c>
      <c r="F857" s="44">
        <f>SUMIFS(HoraCondCarga[Hora],HoraCondCarga[Condição de Carga],PrevisaoGD[[#This Row],[Condição de Carga]],HoraCondCarga[Mês],MONTH(PrevisaoGD[[#This Row],[Mês/Ano]]))</f>
        <v>7</v>
      </c>
      <c r="G857" s="258">
        <f>SUMIFS('Previsão Potência Instalada'!$C$4:$C$87,'Previsão Potência Instalada'!$B$4:$B$87,PrevisaoGD[[#This Row],[Mês/Ano]])*SUMIFS(RelPotInst[PU_PI],RelPotInst[Barra],PrevisaoGD[[#This Row],[Nº Barra]])</f>
        <v>35.372221134098737</v>
      </c>
      <c r="H857" s="136">
        <f>$G857*SUMIFS(FatorHorario[Fator],FatorHorario[Meses],TEXT($D857,"MMM"),FatorHorario[UF],'Curva Tipica'!$E$1,FatorHorario[Hora],$F857)</f>
        <v>3.3417406560076057</v>
      </c>
      <c r="I857" s="45">
        <v>0.92</v>
      </c>
    </row>
    <row r="858" spans="1:9" x14ac:dyDescent="0.25">
      <c r="A858" s="32">
        <v>5723</v>
      </c>
      <c r="B858" s="32">
        <v>2</v>
      </c>
      <c r="C858" s="134" t="s">
        <v>92</v>
      </c>
      <c r="D858" s="33">
        <v>45352</v>
      </c>
      <c r="E858" s="43" t="s">
        <v>69</v>
      </c>
      <c r="F858" s="44">
        <f>SUMIFS(HoraCondCarga[Hora],HoraCondCarga[Condição de Carga],PrevisaoGD[[#This Row],[Condição de Carga]],HoraCondCarga[Mês],MONTH(PrevisaoGD[[#This Row],[Mês/Ano]]))</f>
        <v>7</v>
      </c>
      <c r="G858" s="258">
        <f>SUMIFS('Previsão Potência Instalada'!$C$4:$C$87,'Previsão Potência Instalada'!$B$4:$B$87,PrevisaoGD[[#This Row],[Mês/Ano]])*SUMIFS(RelPotInst[PU_PI],RelPotInst[Barra],PrevisaoGD[[#This Row],[Nº Barra]])</f>
        <v>35.971880615894008</v>
      </c>
      <c r="H858" s="136">
        <f>$G858*SUMIFS(FatorHorario[Fator],FatorHorario[Meses],TEXT($D858,"MMM"),FatorHorario[UF],'Curva Tipica'!$E$1,FatorHorario[Hora],$F858)</f>
        <v>3.6630620028937066</v>
      </c>
      <c r="I858" s="45">
        <v>0.92</v>
      </c>
    </row>
    <row r="859" spans="1:9" x14ac:dyDescent="0.25">
      <c r="A859" s="32">
        <v>5723</v>
      </c>
      <c r="B859" s="32">
        <v>2</v>
      </c>
      <c r="C859" s="134" t="s">
        <v>92</v>
      </c>
      <c r="D859" s="33">
        <v>45383</v>
      </c>
      <c r="E859" s="43" t="s">
        <v>69</v>
      </c>
      <c r="F859" s="44">
        <f>SUMIFS(HoraCondCarga[Hora],HoraCondCarga[Condição de Carga],PrevisaoGD[[#This Row],[Condição de Carga]],HoraCondCarga[Mês],MONTH(PrevisaoGD[[#This Row],[Mês/Ano]]))</f>
        <v>8</v>
      </c>
      <c r="G859" s="258">
        <f>SUMIFS('Previsão Potência Instalada'!$C$4:$C$87,'Previsão Potência Instalada'!$B$4:$B$87,PrevisaoGD[[#This Row],[Mês/Ano]])*SUMIFS(RelPotInst[PU_PI],RelPotInst[Barra],PrevisaoGD[[#This Row],[Nº Barra]])</f>
        <v>36.576149546681535</v>
      </c>
      <c r="H859" s="136">
        <f>$G859*SUMIFS(FatorHorario[Fator],FatorHorario[Meses],TEXT($D859,"MMM"),FatorHorario[UF],'Curva Tipica'!$E$1,FatorHorario[Hora],$F859)</f>
        <v>8.5644158563309887</v>
      </c>
      <c r="I859" s="45">
        <v>0.92</v>
      </c>
    </row>
    <row r="860" spans="1:9" x14ac:dyDescent="0.25">
      <c r="A860" s="32">
        <v>5723</v>
      </c>
      <c r="B860" s="32">
        <v>2</v>
      </c>
      <c r="C860" s="134" t="s">
        <v>92</v>
      </c>
      <c r="D860" s="33">
        <v>45413</v>
      </c>
      <c r="E860" s="43" t="s">
        <v>69</v>
      </c>
      <c r="F860" s="44">
        <f>SUMIFS(HoraCondCarga[Hora],HoraCondCarga[Condição de Carga],PrevisaoGD[[#This Row],[Condição de Carga]],HoraCondCarga[Mês],MONTH(PrevisaoGD[[#This Row],[Mês/Ano]]))</f>
        <v>7</v>
      </c>
      <c r="G860" s="258">
        <f>SUMIFS('Previsão Potência Instalada'!$C$4:$C$87,'Previsão Potência Instalada'!$B$4:$B$87,PrevisaoGD[[#This Row],[Mês/Ano]])*SUMIFS(RelPotInst[PU_PI],RelPotInst[Barra],PrevisaoGD[[#This Row],[Nº Barra]])</f>
        <v>37.230273579701205</v>
      </c>
      <c r="H860" s="136">
        <f>$G860*SUMIFS(FatorHorario[Fator],FatorHorario[Meses],TEXT($D860,"MMM"),FatorHorario[UF],'Curva Tipica'!$E$1,FatorHorario[Hora],$F860)</f>
        <v>2.7765081330648451</v>
      </c>
      <c r="I860" s="45">
        <v>0.92</v>
      </c>
    </row>
    <row r="861" spans="1:9" x14ac:dyDescent="0.25">
      <c r="A861" s="32">
        <v>5723</v>
      </c>
      <c r="B861" s="32">
        <v>2</v>
      </c>
      <c r="C861" s="134" t="s">
        <v>92</v>
      </c>
      <c r="D861" s="33">
        <v>45444</v>
      </c>
      <c r="E861" s="43" t="s">
        <v>69</v>
      </c>
      <c r="F861" s="44">
        <f>SUMIFS(HoraCondCarga[Hora],HoraCondCarga[Condição de Carga],PrevisaoGD[[#This Row],[Condição de Carga]],HoraCondCarga[Mês],MONTH(PrevisaoGD[[#This Row],[Mês/Ano]]))</f>
        <v>7</v>
      </c>
      <c r="G861" s="258">
        <f>SUMIFS('Previsão Potência Instalada'!$C$4:$C$87,'Previsão Potência Instalada'!$B$4:$B$87,PrevisaoGD[[#This Row],[Mês/Ano]])*SUMIFS(RelPotInst[PU_PI],RelPotInst[Barra],PrevisaoGD[[#This Row],[Nº Barra]])</f>
        <v>37.870728941091137</v>
      </c>
      <c r="H861" s="136">
        <f>$G861*SUMIFS(FatorHorario[Fator],FatorHorario[Meses],TEXT($D861,"MMM"),FatorHorario[UF],'Curva Tipica'!$E$1,FatorHorario[Hora],$F861)</f>
        <v>2.792760753813643</v>
      </c>
      <c r="I861" s="45">
        <v>0.92</v>
      </c>
    </row>
    <row r="862" spans="1:9" x14ac:dyDescent="0.25">
      <c r="A862" s="32">
        <v>5723</v>
      </c>
      <c r="B862" s="32">
        <v>2</v>
      </c>
      <c r="C862" s="134" t="s">
        <v>92</v>
      </c>
      <c r="D862" s="33">
        <v>45474</v>
      </c>
      <c r="E862" s="43" t="s">
        <v>69</v>
      </c>
      <c r="F862" s="44">
        <f>SUMIFS(HoraCondCarga[Hora],HoraCondCarga[Condição de Carga],PrevisaoGD[[#This Row],[Condição de Carga]],HoraCondCarga[Mês],MONTH(PrevisaoGD[[#This Row],[Mês/Ano]]))</f>
        <v>7</v>
      </c>
      <c r="G862" s="258">
        <f>SUMIFS('Previsão Potência Instalada'!$C$4:$C$87,'Previsão Potência Instalada'!$B$4:$B$87,PrevisaoGD[[#This Row],[Mês/Ano]])*SUMIFS(RelPotInst[PU_PI],RelPotInst[Barra],PrevisaoGD[[#This Row],[Nº Barra]])</f>
        <v>38.47935017293419</v>
      </c>
      <c r="H862" s="136">
        <f>$G862*SUMIFS(FatorHorario[Fator],FatorHorario[Meses],TEXT($D862,"MMM"),FatorHorario[UF],'Curva Tipica'!$E$1,FatorHorario[Hora],$F862)</f>
        <v>3.1263543781393253</v>
      </c>
      <c r="I862" s="45">
        <v>0.92</v>
      </c>
    </row>
    <row r="863" spans="1:9" x14ac:dyDescent="0.25">
      <c r="A863" s="32">
        <v>5723</v>
      </c>
      <c r="B863" s="32">
        <v>2</v>
      </c>
      <c r="C863" s="134" t="s">
        <v>92</v>
      </c>
      <c r="D863" s="33">
        <v>45505</v>
      </c>
      <c r="E863" s="43" t="s">
        <v>69</v>
      </c>
      <c r="F863" s="44">
        <f>SUMIFS(HoraCondCarga[Hora],HoraCondCarga[Condição de Carga],PrevisaoGD[[#This Row],[Condição de Carga]],HoraCondCarga[Mês],MONTH(PrevisaoGD[[#This Row],[Mês/Ano]]))</f>
        <v>7</v>
      </c>
      <c r="G863" s="258">
        <f>SUMIFS('Previsão Potência Instalada'!$C$4:$C$87,'Previsão Potência Instalada'!$B$4:$B$87,PrevisaoGD[[#This Row],[Mês/Ano]])*SUMIFS(RelPotInst[PU_PI],RelPotInst[Barra],PrevisaoGD[[#This Row],[Nº Barra]])</f>
        <v>39.072418644368341</v>
      </c>
      <c r="H863" s="136">
        <f>$G863*SUMIFS(FatorHorario[Fator],FatorHorario[Meses],TEXT($D863,"MMM"),FatorHorario[UF],'Curva Tipica'!$E$1,FatorHorario[Hora],$F863)</f>
        <v>3.5427601928210781</v>
      </c>
      <c r="I863" s="45">
        <v>0.92</v>
      </c>
    </row>
    <row r="864" spans="1:9" x14ac:dyDescent="0.25">
      <c r="A864" s="32">
        <v>5723</v>
      </c>
      <c r="B864" s="32">
        <v>2</v>
      </c>
      <c r="C864" s="134" t="s">
        <v>92</v>
      </c>
      <c r="D864" s="33">
        <v>45536</v>
      </c>
      <c r="E864" s="43" t="s">
        <v>69</v>
      </c>
      <c r="F864" s="44">
        <f>SUMIFS(HoraCondCarga[Hora],HoraCondCarga[Condição de Carga],PrevisaoGD[[#This Row],[Condição de Carga]],HoraCondCarga[Mês],MONTH(PrevisaoGD[[#This Row],[Mês/Ano]]))</f>
        <v>7</v>
      </c>
      <c r="G864" s="258">
        <f>SUMIFS('Previsão Potência Instalada'!$C$4:$C$87,'Previsão Potência Instalada'!$B$4:$B$87,PrevisaoGD[[#This Row],[Mês/Ano]])*SUMIFS(RelPotInst[PU_PI],RelPotInst[Barra],PrevisaoGD[[#This Row],[Nº Barra]])</f>
        <v>39.662781612091038</v>
      </c>
      <c r="H864" s="136">
        <f>$G864*SUMIFS(FatorHorario[Fator],FatorHorario[Meses],TEXT($D864,"MMM"),FatorHorario[UF],'Curva Tipica'!$E$1,FatorHorario[Hora],$F864)</f>
        <v>4.0839365786357744</v>
      </c>
      <c r="I864" s="45">
        <v>0.92</v>
      </c>
    </row>
    <row r="865" spans="1:9" x14ac:dyDescent="0.25">
      <c r="A865" s="32">
        <v>5723</v>
      </c>
      <c r="B865" s="32">
        <v>2</v>
      </c>
      <c r="C865" s="134" t="s">
        <v>92</v>
      </c>
      <c r="D865" s="33">
        <v>45566</v>
      </c>
      <c r="E865" s="43" t="s">
        <v>69</v>
      </c>
      <c r="F865" s="44">
        <f>SUMIFS(HoraCondCarga[Hora],HoraCondCarga[Condição de Carga],PrevisaoGD[[#This Row],[Condição de Carga]],HoraCondCarga[Mês],MONTH(PrevisaoGD[[#This Row],[Mês/Ano]]))</f>
        <v>7</v>
      </c>
      <c r="G865" s="258">
        <f>SUMIFS('Previsão Potência Instalada'!$C$4:$C$87,'Previsão Potência Instalada'!$B$4:$B$87,PrevisaoGD[[#This Row],[Mês/Ano]])*SUMIFS(RelPotInst[PU_PI],RelPotInst[Barra],PrevisaoGD[[#This Row],[Nº Barra]])</f>
        <v>40.224120970197859</v>
      </c>
      <c r="H865" s="136">
        <f>$G865*SUMIFS(FatorHorario[Fator],FatorHorario[Meses],TEXT($D865,"MMM"),FatorHorario[UF],'Curva Tipica'!$E$1,FatorHorario[Hora],$F865)</f>
        <v>4.5565482392981878</v>
      </c>
      <c r="I865" s="45">
        <v>0.92</v>
      </c>
    </row>
    <row r="866" spans="1:9" x14ac:dyDescent="0.25">
      <c r="A866" s="32">
        <v>5723</v>
      </c>
      <c r="B866" s="32">
        <v>2</v>
      </c>
      <c r="C866" s="134" t="s">
        <v>92</v>
      </c>
      <c r="D866" s="33">
        <v>45597</v>
      </c>
      <c r="E866" s="43" t="s">
        <v>69</v>
      </c>
      <c r="F866" s="44">
        <f>SUMIFS(HoraCondCarga[Hora],HoraCondCarga[Condição de Carga],PrevisaoGD[[#This Row],[Condição de Carga]],HoraCondCarga[Mês],MONTH(PrevisaoGD[[#This Row],[Mês/Ano]]))</f>
        <v>6</v>
      </c>
      <c r="G866" s="258">
        <f>SUMIFS('Previsão Potência Instalada'!$C$4:$C$87,'Previsão Potência Instalada'!$B$4:$B$87,PrevisaoGD[[#This Row],[Mês/Ano]])*SUMIFS(RelPotInst[PU_PI],RelPotInst[Barra],PrevisaoGD[[#This Row],[Nº Barra]])</f>
        <v>40.785565099009268</v>
      </c>
      <c r="H866" s="136">
        <f>$G866*SUMIFS(FatorHorario[Fator],FatorHorario[Meses],TEXT($D866,"MMM"),FatorHorario[UF],'Curva Tipica'!$E$1,FatorHorario[Hora],$F866)</f>
        <v>0.68237561175312322</v>
      </c>
      <c r="I866" s="45">
        <v>0.92</v>
      </c>
    </row>
    <row r="867" spans="1:9" x14ac:dyDescent="0.25">
      <c r="A867" s="32">
        <v>5723</v>
      </c>
      <c r="B867" s="32">
        <v>2</v>
      </c>
      <c r="C867" s="134" t="s">
        <v>92</v>
      </c>
      <c r="D867" s="33">
        <v>45627</v>
      </c>
      <c r="E867" s="43" t="s">
        <v>69</v>
      </c>
      <c r="F867" s="44">
        <f>SUMIFS(HoraCondCarga[Hora],HoraCondCarga[Condição de Carga],PrevisaoGD[[#This Row],[Condição de Carga]],HoraCondCarga[Mês],MONTH(PrevisaoGD[[#This Row],[Mês/Ano]]))</f>
        <v>7</v>
      </c>
      <c r="G867" s="258">
        <f>SUMIFS('Previsão Potência Instalada'!$C$4:$C$87,'Previsão Potência Instalada'!$B$4:$B$87,PrevisaoGD[[#This Row],[Mês/Ano]])*SUMIFS(RelPotInst[PU_PI],RelPotInst[Barra],PrevisaoGD[[#This Row],[Nº Barra]])</f>
        <v>41.373681219604677</v>
      </c>
      <c r="H867" s="136">
        <f>$G867*SUMIFS(FatorHorario[Fator],FatorHorario[Meses],TEXT($D867,"MMM"),FatorHorario[UF],'Curva Tipica'!$E$1,FatorHorario[Hora],$F867)</f>
        <v>4.2826992654910647</v>
      </c>
      <c r="I867" s="45">
        <v>0.92</v>
      </c>
    </row>
    <row r="868" spans="1:9" x14ac:dyDescent="0.25">
      <c r="A868" s="32">
        <v>5723</v>
      </c>
      <c r="B868" s="32">
        <v>2</v>
      </c>
      <c r="C868" s="134" t="s">
        <v>92</v>
      </c>
      <c r="D868" s="33">
        <v>45658</v>
      </c>
      <c r="E868" s="43" t="s">
        <v>69</v>
      </c>
      <c r="F868" s="44">
        <f>SUMIFS(HoraCondCarga[Hora],HoraCondCarga[Condição de Carga],PrevisaoGD[[#This Row],[Condição de Carga]],HoraCondCarga[Mês],MONTH(PrevisaoGD[[#This Row],[Mês/Ano]]))</f>
        <v>7</v>
      </c>
      <c r="G868" s="258">
        <f>SUMIFS('Previsão Potência Instalada'!$C$4:$C$87,'Previsão Potência Instalada'!$B$4:$B$87,PrevisaoGD[[#This Row],[Mês/Ano]])*SUMIFS(RelPotInst[PU_PI],RelPotInst[Barra],PrevisaoGD[[#This Row],[Nº Barra]])</f>
        <v>42.069440935076855</v>
      </c>
      <c r="H868" s="136">
        <f>$G868*SUMIFS(FatorHorario[Fator],FatorHorario[Meses],TEXT($D868,"MMM"),FatorHorario[UF],'Curva Tipica'!$E$1,FatorHorario[Hora],$F868)</f>
        <v>4.1809471935281168</v>
      </c>
      <c r="I868" s="45">
        <v>0.92</v>
      </c>
    </row>
    <row r="869" spans="1:9" x14ac:dyDescent="0.25">
      <c r="A869" s="32">
        <v>5723</v>
      </c>
      <c r="B869" s="32">
        <v>2</v>
      </c>
      <c r="C869" s="134" t="s">
        <v>92</v>
      </c>
      <c r="D869" s="33">
        <v>45689</v>
      </c>
      <c r="E869" s="43" t="s">
        <v>69</v>
      </c>
      <c r="F869" s="44">
        <f>SUMIFS(HoraCondCarga[Hora],HoraCondCarga[Condição de Carga],PrevisaoGD[[#This Row],[Condição de Carga]],HoraCondCarga[Mês],MONTH(PrevisaoGD[[#This Row],[Mês/Ano]]))</f>
        <v>7</v>
      </c>
      <c r="G869" s="258">
        <f>SUMIFS('Previsão Potência Instalada'!$C$4:$C$87,'Previsão Potência Instalada'!$B$4:$B$87,PrevisaoGD[[#This Row],[Mês/Ano]])*SUMIFS(RelPotInst[PU_PI],RelPotInst[Barra],PrevisaoGD[[#This Row],[Nº Barra]])</f>
        <v>42.750038897869729</v>
      </c>
      <c r="H869" s="136">
        <f>$G869*SUMIFS(FatorHorario[Fator],FatorHorario[Meses],TEXT($D869,"MMM"),FatorHorario[UF],'Curva Tipica'!$E$1,FatorHorario[Hora],$F869)</f>
        <v>4.0387495738344121</v>
      </c>
      <c r="I869" s="45">
        <v>0.92</v>
      </c>
    </row>
    <row r="870" spans="1:9" x14ac:dyDescent="0.25">
      <c r="A870" s="32">
        <v>5723</v>
      </c>
      <c r="B870" s="32">
        <v>2</v>
      </c>
      <c r="C870" s="134" t="s">
        <v>92</v>
      </c>
      <c r="D870" s="33">
        <v>45717</v>
      </c>
      <c r="E870" s="43" t="s">
        <v>69</v>
      </c>
      <c r="F870" s="44">
        <f>SUMIFS(HoraCondCarga[Hora],HoraCondCarga[Condição de Carga],PrevisaoGD[[#This Row],[Condição de Carga]],HoraCondCarga[Mês],MONTH(PrevisaoGD[[#This Row],[Mês/Ano]]))</f>
        <v>7</v>
      </c>
      <c r="G870" s="258">
        <f>SUMIFS('Previsão Potência Instalada'!$C$4:$C$87,'Previsão Potência Instalada'!$B$4:$B$87,PrevisaoGD[[#This Row],[Mês/Ano]])*SUMIFS(RelPotInst[PU_PI],RelPotInst[Barra],PrevisaoGD[[#This Row],[Nº Barra]])</f>
        <v>43.436756964807508</v>
      </c>
      <c r="H870" s="136">
        <f>$G870*SUMIFS(FatorHorario[Fator],FatorHorario[Meses],TEXT($D870,"MMM"),FatorHorario[UF],'Curva Tipica'!$E$1,FatorHorario[Hora],$F870)</f>
        <v>4.423219782854841</v>
      </c>
      <c r="I870" s="45">
        <v>0.92</v>
      </c>
    </row>
    <row r="871" spans="1:9" x14ac:dyDescent="0.25">
      <c r="A871" s="32">
        <v>5723</v>
      </c>
      <c r="B871" s="32">
        <v>2</v>
      </c>
      <c r="C871" s="134" t="s">
        <v>92</v>
      </c>
      <c r="D871" s="33">
        <v>45748</v>
      </c>
      <c r="E871" s="43" t="s">
        <v>69</v>
      </c>
      <c r="F871" s="44">
        <f>SUMIFS(HoraCondCarga[Hora],HoraCondCarga[Condição de Carga],PrevisaoGD[[#This Row],[Condição de Carga]],HoraCondCarga[Mês],MONTH(PrevisaoGD[[#This Row],[Mês/Ano]]))</f>
        <v>8</v>
      </c>
      <c r="G871" s="258">
        <f>SUMIFS('Previsão Potência Instalada'!$C$4:$C$87,'Previsão Potência Instalada'!$B$4:$B$87,PrevisaoGD[[#This Row],[Mês/Ano]])*SUMIFS(RelPotInst[PU_PI],RelPotInst[Barra],PrevisaoGD[[#This Row],[Nº Barra]])</f>
        <v>44.128753680708073</v>
      </c>
      <c r="H871" s="136">
        <f>$G871*SUMIFS(FatorHorario[Fator],FatorHorario[Meses],TEXT($D871,"MMM"),FatorHorario[UF],'Curva Tipica'!$E$1,FatorHorario[Hora],$F871)</f>
        <v>10.33288091904879</v>
      </c>
      <c r="I871" s="45">
        <v>0.92</v>
      </c>
    </row>
    <row r="872" spans="1:9" x14ac:dyDescent="0.25">
      <c r="A872" s="32">
        <v>5723</v>
      </c>
      <c r="B872" s="32">
        <v>2</v>
      </c>
      <c r="C872" s="134" t="s">
        <v>92</v>
      </c>
      <c r="D872" s="33">
        <v>45778</v>
      </c>
      <c r="E872" s="43" t="s">
        <v>69</v>
      </c>
      <c r="F872" s="44">
        <f>SUMIFS(HoraCondCarga[Hora],HoraCondCarga[Condição de Carga],PrevisaoGD[[#This Row],[Condição de Carga]],HoraCondCarga[Mês],MONTH(PrevisaoGD[[#This Row],[Mês/Ano]]))</f>
        <v>7</v>
      </c>
      <c r="G872" s="258">
        <f>SUMIFS('Previsão Potência Instalada'!$C$4:$C$87,'Previsão Potência Instalada'!$B$4:$B$87,PrevisaoGD[[#This Row],[Mês/Ano]])*SUMIFS(RelPotInst[PU_PI],RelPotInst[Barra],PrevisaoGD[[#This Row],[Nº Barra]])</f>
        <v>44.877843464376618</v>
      </c>
      <c r="H872" s="136">
        <f>$G872*SUMIFS(FatorHorario[Fator],FatorHorario[Meses],TEXT($D872,"MMM"),FatorHorario[UF],'Curva Tipica'!$E$1,FatorHorario[Hora],$F872)</f>
        <v>3.346838080749142</v>
      </c>
      <c r="I872" s="45">
        <v>0.92</v>
      </c>
    </row>
    <row r="873" spans="1:9" x14ac:dyDescent="0.25">
      <c r="A873" s="32">
        <v>5723</v>
      </c>
      <c r="B873" s="32">
        <v>2</v>
      </c>
      <c r="C873" s="134" t="s">
        <v>92</v>
      </c>
      <c r="D873" s="33">
        <v>45809</v>
      </c>
      <c r="E873" s="43" t="s">
        <v>69</v>
      </c>
      <c r="F873" s="44">
        <f>SUMIFS(HoraCondCarga[Hora],HoraCondCarga[Condição de Carga],PrevisaoGD[[#This Row],[Condição de Carga]],HoraCondCarga[Mês],MONTH(PrevisaoGD[[#This Row],[Mês/Ano]]))</f>
        <v>7</v>
      </c>
      <c r="G873" s="258">
        <f>SUMIFS('Previsão Potência Instalada'!$C$4:$C$87,'Previsão Potência Instalada'!$B$4:$B$87,PrevisaoGD[[#This Row],[Mês/Ano]])*SUMIFS(RelPotInst[PU_PI],RelPotInst[Barra],PrevisaoGD[[#This Row],[Nº Barra]])</f>
        <v>45.611280158176427</v>
      </c>
      <c r="H873" s="136">
        <f>$G873*SUMIFS(FatorHorario[Fator],FatorHorario[Meses],TEXT($D873,"MMM"),FatorHorario[UF],'Curva Tipica'!$E$1,FatorHorario[Hora],$F873)</f>
        <v>3.3635844019559009</v>
      </c>
      <c r="I873" s="45">
        <v>0.92</v>
      </c>
    </row>
    <row r="874" spans="1:9" x14ac:dyDescent="0.25">
      <c r="A874" s="32">
        <v>5723</v>
      </c>
      <c r="B874" s="32">
        <v>2</v>
      </c>
      <c r="C874" s="134" t="s">
        <v>92</v>
      </c>
      <c r="D874" s="33">
        <v>45839</v>
      </c>
      <c r="E874" s="43" t="s">
        <v>69</v>
      </c>
      <c r="F874" s="44">
        <f>SUMIFS(HoraCondCarga[Hora],HoraCondCarga[Condição de Carga],PrevisaoGD[[#This Row],[Condição de Carga]],HoraCondCarga[Mês],MONTH(PrevisaoGD[[#This Row],[Mês/Ano]]))</f>
        <v>7</v>
      </c>
      <c r="G874" s="258">
        <f>SUMIFS('Previsão Potência Instalada'!$C$4:$C$87,'Previsão Potência Instalada'!$B$4:$B$87,PrevisaoGD[[#This Row],[Mês/Ano]])*SUMIFS(RelPotInst[PU_PI],RelPotInst[Barra],PrevisaoGD[[#This Row],[Nº Barra]])</f>
        <v>46.308261042356357</v>
      </c>
      <c r="H874" s="136">
        <f>$G874*SUMIFS(FatorHorario[Fator],FatorHorario[Meses],TEXT($D874,"MMM"),FatorHorario[UF],'Curva Tipica'!$E$1,FatorHorario[Hora],$F874)</f>
        <v>3.7624345006642783</v>
      </c>
      <c r="I874" s="45">
        <v>0.92</v>
      </c>
    </row>
    <row r="875" spans="1:9" x14ac:dyDescent="0.25">
      <c r="A875" s="32">
        <v>5723</v>
      </c>
      <c r="B875" s="32">
        <v>2</v>
      </c>
      <c r="C875" s="134" t="s">
        <v>92</v>
      </c>
      <c r="D875" s="33">
        <v>45870</v>
      </c>
      <c r="E875" s="43" t="s">
        <v>69</v>
      </c>
      <c r="F875" s="44">
        <f>SUMIFS(HoraCondCarga[Hora],HoraCondCarga[Condição de Carga],PrevisaoGD[[#This Row],[Condição de Carga]],HoraCondCarga[Mês],MONTH(PrevisaoGD[[#This Row],[Mês/Ano]]))</f>
        <v>7</v>
      </c>
      <c r="G875" s="258">
        <f>SUMIFS('Previsão Potência Instalada'!$C$4:$C$87,'Previsão Potência Instalada'!$B$4:$B$87,PrevisaoGD[[#This Row],[Mês/Ano]])*SUMIFS(RelPotInst[PU_PI],RelPotInst[Barra],PrevisaoGD[[#This Row],[Nº Barra]])</f>
        <v>46.987431215811647</v>
      </c>
      <c r="H875" s="136">
        <f>$G875*SUMIFS(FatorHorario[Fator],FatorHorario[Meses],TEXT($D875,"MMM"),FatorHorario[UF],'Curva Tipica'!$E$1,FatorHorario[Hora],$F875)</f>
        <v>4.2604273461911548</v>
      </c>
      <c r="I875" s="45">
        <v>0.92</v>
      </c>
    </row>
    <row r="876" spans="1:9" x14ac:dyDescent="0.25">
      <c r="A876" s="32">
        <v>5723</v>
      </c>
      <c r="B876" s="32">
        <v>2</v>
      </c>
      <c r="C876" s="134" t="s">
        <v>92</v>
      </c>
      <c r="D876" s="33">
        <v>45901</v>
      </c>
      <c r="E876" s="43" t="s">
        <v>69</v>
      </c>
      <c r="F876" s="44">
        <f>SUMIFS(HoraCondCarga[Hora],HoraCondCarga[Condição de Carga],PrevisaoGD[[#This Row],[Condição de Carga]],HoraCondCarga[Mês],MONTH(PrevisaoGD[[#This Row],[Mês/Ano]]))</f>
        <v>7</v>
      </c>
      <c r="G876" s="258">
        <f>SUMIFS('Previsão Potência Instalada'!$C$4:$C$87,'Previsão Potência Instalada'!$B$4:$B$87,PrevisaoGD[[#This Row],[Mês/Ano]])*SUMIFS(RelPotInst[PU_PI],RelPotInst[Barra],PrevisaoGD[[#This Row],[Nº Barra]])</f>
        <v>47.663503100429303</v>
      </c>
      <c r="H876" s="136">
        <f>$G876*SUMIFS(FatorHorario[Fator],FatorHorario[Meses],TEXT($D876,"MMM"),FatorHorario[UF],'Curva Tipica'!$E$1,FatorHorario[Hora],$F876)</f>
        <v>4.9077426208156609</v>
      </c>
      <c r="I876" s="45">
        <v>0.92</v>
      </c>
    </row>
    <row r="877" spans="1:9" x14ac:dyDescent="0.25">
      <c r="A877" s="32">
        <v>5723</v>
      </c>
      <c r="B877" s="32">
        <v>2</v>
      </c>
      <c r="C877" s="134" t="s">
        <v>92</v>
      </c>
      <c r="D877" s="33">
        <v>45931</v>
      </c>
      <c r="E877" s="43" t="s">
        <v>69</v>
      </c>
      <c r="F877" s="44">
        <f>SUMIFS(HoraCondCarga[Hora],HoraCondCarga[Condição de Carga],PrevisaoGD[[#This Row],[Condição de Carga]],HoraCondCarga[Mês],MONTH(PrevisaoGD[[#This Row],[Mês/Ano]]))</f>
        <v>7</v>
      </c>
      <c r="G877" s="258">
        <f>SUMIFS('Previsão Potência Instalada'!$C$4:$C$87,'Previsão Potência Instalada'!$B$4:$B$87,PrevisaoGD[[#This Row],[Mês/Ano]])*SUMIFS(RelPotInst[PU_PI],RelPotInst[Barra],PrevisaoGD[[#This Row],[Nº Barra]])</f>
        <v>48.306337726742797</v>
      </c>
      <c r="H877" s="136">
        <f>$G877*SUMIFS(FatorHorario[Fator],FatorHorario[Meses],TEXT($D877,"MMM"),FatorHorario[UF],'Curva Tipica'!$E$1,FatorHorario[Hora],$F877)</f>
        <v>5.4720936792829757</v>
      </c>
      <c r="I877" s="45">
        <v>0.92</v>
      </c>
    </row>
    <row r="878" spans="1:9" x14ac:dyDescent="0.25">
      <c r="A878" s="32">
        <v>5723</v>
      </c>
      <c r="B878" s="32">
        <v>2</v>
      </c>
      <c r="C878" s="134" t="s">
        <v>92</v>
      </c>
      <c r="D878" s="33">
        <v>45962</v>
      </c>
      <c r="E878" s="43" t="s">
        <v>69</v>
      </c>
      <c r="F878" s="44">
        <f>SUMIFS(HoraCondCarga[Hora],HoraCondCarga[Condição de Carga],PrevisaoGD[[#This Row],[Condição de Carga]],HoraCondCarga[Mês],MONTH(PrevisaoGD[[#This Row],[Mês/Ano]]))</f>
        <v>6</v>
      </c>
      <c r="G878" s="258">
        <f>SUMIFS('Previsão Potência Instalada'!$C$4:$C$87,'Previsão Potência Instalada'!$B$4:$B$87,PrevisaoGD[[#This Row],[Mês/Ano]])*SUMIFS(RelPotInst[PU_PI],RelPotInst[Barra],PrevisaoGD[[#This Row],[Nº Barra]])</f>
        <v>48.949292334375542</v>
      </c>
      <c r="H878" s="136">
        <f>$G878*SUMIFS(FatorHorario[Fator],FatorHorario[Meses],TEXT($D878,"MMM"),FatorHorario[UF],'Curva Tipica'!$E$1,FatorHorario[Hora],$F878)</f>
        <v>0.81896139529922429</v>
      </c>
      <c r="I878" s="45">
        <v>0.92</v>
      </c>
    </row>
    <row r="879" spans="1:9" x14ac:dyDescent="0.25">
      <c r="A879" s="32">
        <v>5723</v>
      </c>
      <c r="B879" s="32">
        <v>2</v>
      </c>
      <c r="C879" s="134" t="s">
        <v>92</v>
      </c>
      <c r="D879" s="33">
        <v>45992</v>
      </c>
      <c r="E879" s="43" t="s">
        <v>69</v>
      </c>
      <c r="F879" s="44">
        <f>SUMIFS(HoraCondCarga[Hora],HoraCondCarga[Condição de Carga],PrevisaoGD[[#This Row],[Condição de Carga]],HoraCondCarga[Mês],MONTH(PrevisaoGD[[#This Row],[Mês/Ano]]))</f>
        <v>7</v>
      </c>
      <c r="G879" s="258">
        <f>SUMIFS('Previsão Potência Instalada'!$C$4:$C$87,'Previsão Potência Instalada'!$B$4:$B$87,PrevisaoGD[[#This Row],[Mês/Ano]])*SUMIFS(RelPotInst[PU_PI],RelPotInst[Barra],PrevisaoGD[[#This Row],[Nº Barra]])</f>
        <v>49.622791174519129</v>
      </c>
      <c r="H879" s="136">
        <f>$G879*SUMIFS(FatorHorario[Fator],FatorHorario[Meses],TEXT($D879,"MMM"),FatorHorario[UF],'Curva Tipica'!$E$1,FatorHorario[Hora],$F879)</f>
        <v>5.136586473577518</v>
      </c>
      <c r="I879" s="45">
        <v>0.92</v>
      </c>
    </row>
    <row r="880" spans="1:9" x14ac:dyDescent="0.25">
      <c r="A880" s="32">
        <v>5723</v>
      </c>
      <c r="B880" s="32">
        <v>2</v>
      </c>
      <c r="C880" s="134" t="s">
        <v>92</v>
      </c>
      <c r="D880" s="33">
        <v>46023</v>
      </c>
      <c r="E880" s="43" t="s">
        <v>69</v>
      </c>
      <c r="F880" s="44">
        <f>SUMIFS(HoraCondCarga[Hora],HoraCondCarga[Condição de Carga],PrevisaoGD[[#This Row],[Condição de Carga]],HoraCondCarga[Mês],MONTH(PrevisaoGD[[#This Row],[Mês/Ano]]))</f>
        <v>7</v>
      </c>
      <c r="G880" s="258">
        <f>SUMIFS('Previsão Potência Instalada'!$C$4:$C$87,'Previsão Potência Instalada'!$B$4:$B$87,PrevisaoGD[[#This Row],[Mês/Ano]])*SUMIFS(RelPotInst[PU_PI],RelPotInst[Barra],PrevisaoGD[[#This Row],[Nº Barra]])</f>
        <v>49.834412840573087</v>
      </c>
      <c r="H880" s="136">
        <f>$G880*SUMIFS(FatorHorario[Fator],FatorHorario[Meses],TEXT($D880,"MMM"),FatorHorario[UF],'Curva Tipica'!$E$1,FatorHorario[Hora],$F880)</f>
        <v>4.9526460032700914</v>
      </c>
      <c r="I880" s="45">
        <v>0.92</v>
      </c>
    </row>
    <row r="881" spans="1:9" x14ac:dyDescent="0.25">
      <c r="A881" s="32">
        <v>5723</v>
      </c>
      <c r="B881" s="32">
        <v>2</v>
      </c>
      <c r="C881" s="134" t="s">
        <v>92</v>
      </c>
      <c r="D881" s="33">
        <v>46054</v>
      </c>
      <c r="E881" s="43" t="s">
        <v>69</v>
      </c>
      <c r="F881" s="44">
        <f>SUMIFS(HoraCondCarga[Hora],HoraCondCarga[Condição de Carga],PrevisaoGD[[#This Row],[Condição de Carga]],HoraCondCarga[Mês],MONTH(PrevisaoGD[[#This Row],[Mês/Ano]]))</f>
        <v>7</v>
      </c>
      <c r="G881" s="258">
        <f>SUMIFS('Previsão Potência Instalada'!$C$4:$C$87,'Previsão Potência Instalada'!$B$4:$B$87,PrevisaoGD[[#This Row],[Mês/Ano]])*SUMIFS(RelPotInst[PU_PI],RelPotInst[Barra],PrevisaoGD[[#This Row],[Nº Barra]])</f>
        <v>50.041422921203306</v>
      </c>
      <c r="H881" s="136">
        <f>$G881*SUMIFS(FatorHorario[Fator],FatorHorario[Meses],TEXT($D881,"MMM"),FatorHorario[UF],'Curva Tipica'!$E$1,FatorHorario[Hora],$F881)</f>
        <v>4.7275927860535463</v>
      </c>
      <c r="I881" s="45">
        <v>0.92</v>
      </c>
    </row>
    <row r="882" spans="1:9" x14ac:dyDescent="0.25">
      <c r="A882" s="32">
        <v>5723</v>
      </c>
      <c r="B882" s="32">
        <v>2</v>
      </c>
      <c r="C882" s="134" t="s">
        <v>92</v>
      </c>
      <c r="D882" s="33">
        <v>46082</v>
      </c>
      <c r="E882" s="43" t="s">
        <v>69</v>
      </c>
      <c r="F882" s="44">
        <f>SUMIFS(HoraCondCarga[Hora],HoraCondCarga[Condição de Carga],PrevisaoGD[[#This Row],[Condição de Carga]],HoraCondCarga[Mês],MONTH(PrevisaoGD[[#This Row],[Mês/Ano]]))</f>
        <v>7</v>
      </c>
      <c r="G882" s="258">
        <f>SUMIFS('Previsão Potência Instalada'!$C$4:$C$87,'Previsão Potência Instalada'!$B$4:$B$87,PrevisaoGD[[#This Row],[Mês/Ano]])*SUMIFS(RelPotInst[PU_PI],RelPotInst[Barra],PrevisaoGD[[#This Row],[Nº Barra]])</f>
        <v>50.250294487353266</v>
      </c>
      <c r="H882" s="136">
        <f>$G882*SUMIFS(FatorHorario[Fator],FatorHorario[Meses],TEXT($D882,"MMM"),FatorHorario[UF],'Curva Tipica'!$E$1,FatorHorario[Hora],$F882)</f>
        <v>5.1170509080782498</v>
      </c>
      <c r="I882" s="45">
        <v>0.92</v>
      </c>
    </row>
    <row r="883" spans="1:9" x14ac:dyDescent="0.25">
      <c r="A883" s="32">
        <v>5723</v>
      </c>
      <c r="B883" s="32">
        <v>2</v>
      </c>
      <c r="C883" s="134" t="s">
        <v>92</v>
      </c>
      <c r="D883" s="33">
        <v>46113</v>
      </c>
      <c r="E883" s="43" t="s">
        <v>69</v>
      </c>
      <c r="F883" s="44">
        <f>SUMIFS(HoraCondCarga[Hora],HoraCondCarga[Condição de Carga],PrevisaoGD[[#This Row],[Condição de Carga]],HoraCondCarga[Mês],MONTH(PrevisaoGD[[#This Row],[Mês/Ano]]))</f>
        <v>8</v>
      </c>
      <c r="G883" s="258">
        <f>SUMIFS('Previsão Potência Instalada'!$C$4:$C$87,'Previsão Potência Instalada'!$B$4:$B$87,PrevisaoGD[[#This Row],[Mês/Ano]])*SUMIFS(RelPotInst[PU_PI],RelPotInst[Barra],PrevisaoGD[[#This Row],[Nº Barra]])</f>
        <v>50.460771602751294</v>
      </c>
      <c r="H883" s="136">
        <f>$G883*SUMIFS(FatorHorario[Fator],FatorHorario[Meses],TEXT($D883,"MMM"),FatorHorario[UF],'Curva Tipica'!$E$1,FatorHorario[Hora],$F883)</f>
        <v>11.815542034727629</v>
      </c>
      <c r="I883" s="45">
        <v>0.92</v>
      </c>
    </row>
    <row r="884" spans="1:9" x14ac:dyDescent="0.25">
      <c r="A884" s="32">
        <v>5723</v>
      </c>
      <c r="B884" s="32">
        <v>2</v>
      </c>
      <c r="C884" s="134" t="s">
        <v>92</v>
      </c>
      <c r="D884" s="33">
        <v>46143</v>
      </c>
      <c r="E884" s="43" t="s">
        <v>69</v>
      </c>
      <c r="F884" s="44">
        <f>SUMIFS(HoraCondCarga[Hora],HoraCondCarga[Condição de Carga],PrevisaoGD[[#This Row],[Condição de Carga]],HoraCondCarga[Mês],MONTH(PrevisaoGD[[#This Row],[Mês/Ano]]))</f>
        <v>7</v>
      </c>
      <c r="G884" s="258">
        <f>SUMIFS('Previsão Potência Instalada'!$C$4:$C$87,'Previsão Potência Instalada'!$B$4:$B$87,PrevisaoGD[[#This Row],[Mês/Ano]])*SUMIFS(RelPotInst[PU_PI],RelPotInst[Barra],PrevisaoGD[[#This Row],[Nº Barra]])</f>
        <v>50.688614095667617</v>
      </c>
      <c r="H884" s="136">
        <f>$G884*SUMIFS(FatorHorario[Fator],FatorHorario[Meses],TEXT($D884,"MMM"),FatorHorario[UF],'Curva Tipica'!$E$1,FatorHorario[Hora],$F884)</f>
        <v>3.7801857402181351</v>
      </c>
      <c r="I884" s="45">
        <v>0.92</v>
      </c>
    </row>
    <row r="885" spans="1:9" x14ac:dyDescent="0.25">
      <c r="A885" s="32">
        <v>5723</v>
      </c>
      <c r="B885" s="32">
        <v>2</v>
      </c>
      <c r="C885" s="134" t="s">
        <v>92</v>
      </c>
      <c r="D885" s="33">
        <v>46174</v>
      </c>
      <c r="E885" s="43" t="s">
        <v>69</v>
      </c>
      <c r="F885" s="44">
        <f>SUMIFS(HoraCondCarga[Hora],HoraCondCarga[Condição de Carga],PrevisaoGD[[#This Row],[Condição de Carga]],HoraCondCarga[Mês],MONTH(PrevisaoGD[[#This Row],[Mês/Ano]]))</f>
        <v>7</v>
      </c>
      <c r="G885" s="258">
        <f>SUMIFS('Previsão Potência Instalada'!$C$4:$C$87,'Previsão Potência Instalada'!$B$4:$B$87,PrevisaoGD[[#This Row],[Mês/Ano]])*SUMIFS(RelPotInst[PU_PI],RelPotInst[Barra],PrevisaoGD[[#This Row],[Nº Barra]])</f>
        <v>50.911695558470747</v>
      </c>
      <c r="H885" s="136">
        <f>$G885*SUMIFS(FatorHorario[Fator],FatorHorario[Meses],TEXT($D885,"MMM"),FatorHorario[UF],'Curva Tipica'!$E$1,FatorHorario[Hora],$F885)</f>
        <v>3.7544612750120683</v>
      </c>
      <c r="I885" s="45">
        <v>0.92</v>
      </c>
    </row>
    <row r="886" spans="1:9" x14ac:dyDescent="0.25">
      <c r="A886" s="32">
        <v>5723</v>
      </c>
      <c r="B886" s="32">
        <v>2</v>
      </c>
      <c r="C886" s="134" t="s">
        <v>92</v>
      </c>
      <c r="D886" s="33">
        <v>46204</v>
      </c>
      <c r="E886" s="43" t="s">
        <v>69</v>
      </c>
      <c r="F886" s="44">
        <f>SUMIFS(HoraCondCarga[Hora],HoraCondCarga[Condição de Carga],PrevisaoGD[[#This Row],[Condição de Carga]],HoraCondCarga[Mês],MONTH(PrevisaoGD[[#This Row],[Mês/Ano]]))</f>
        <v>7</v>
      </c>
      <c r="G886" s="258">
        <f>SUMIFS('Previsão Potência Instalada'!$C$4:$C$87,'Previsão Potência Instalada'!$B$4:$B$87,PrevisaoGD[[#This Row],[Mês/Ano]])*SUMIFS(RelPotInst[PU_PI],RelPotInst[Barra],PrevisaoGD[[#This Row],[Nº Barra]])</f>
        <v>51.12368865412995</v>
      </c>
      <c r="H886" s="136">
        <f>$G886*SUMIFS(FatorHorario[Fator],FatorHorario[Meses],TEXT($D886,"MMM"),FatorHorario[UF],'Curva Tipica'!$E$1,FatorHorario[Hora],$F886)</f>
        <v>4.1536763779055068</v>
      </c>
      <c r="I886" s="45">
        <v>0.92</v>
      </c>
    </row>
    <row r="887" spans="1:9" x14ac:dyDescent="0.25">
      <c r="A887" s="32">
        <v>5723</v>
      </c>
      <c r="B887" s="32">
        <v>2</v>
      </c>
      <c r="C887" s="134" t="s">
        <v>92</v>
      </c>
      <c r="D887" s="33">
        <v>46235</v>
      </c>
      <c r="E887" s="43" t="s">
        <v>69</v>
      </c>
      <c r="F887" s="44">
        <f>SUMIFS(HoraCondCarga[Hora],HoraCondCarga[Condição de Carga],PrevisaoGD[[#This Row],[Condição de Carga]],HoraCondCarga[Mês],MONTH(PrevisaoGD[[#This Row],[Mês/Ano]]))</f>
        <v>7</v>
      </c>
      <c r="G887" s="258">
        <f>SUMIFS('Previsão Potência Instalada'!$C$4:$C$87,'Previsão Potência Instalada'!$B$4:$B$87,PrevisaoGD[[#This Row],[Mês/Ano]])*SUMIFS(RelPotInst[PU_PI],RelPotInst[Barra],PrevisaoGD[[#This Row],[Nº Barra]])</f>
        <v>51.330264459605004</v>
      </c>
      <c r="H887" s="136">
        <f>$G887*SUMIFS(FatorHorario[Fator],FatorHorario[Meses],TEXT($D887,"MMM"),FatorHorario[UF],'Curva Tipica'!$E$1,FatorHorario[Hora],$F887)</f>
        <v>4.6541991492681252</v>
      </c>
      <c r="I887" s="45">
        <v>0.92</v>
      </c>
    </row>
    <row r="888" spans="1:9" x14ac:dyDescent="0.25">
      <c r="A888" s="32">
        <v>5723</v>
      </c>
      <c r="B888" s="32">
        <v>2</v>
      </c>
      <c r="C888" s="134" t="s">
        <v>92</v>
      </c>
      <c r="D888" s="33">
        <v>46266</v>
      </c>
      <c r="E888" s="43" t="s">
        <v>69</v>
      </c>
      <c r="F888" s="44">
        <f>SUMIFS(HoraCondCarga[Hora],HoraCondCarga[Condição de Carga],PrevisaoGD[[#This Row],[Condição de Carga]],HoraCondCarga[Mês],MONTH(PrevisaoGD[[#This Row],[Mês/Ano]]))</f>
        <v>7</v>
      </c>
      <c r="G888" s="258">
        <f>SUMIFS('Previsão Potência Instalada'!$C$4:$C$87,'Previsão Potência Instalada'!$B$4:$B$87,PrevisaoGD[[#This Row],[Mês/Ano]])*SUMIFS(RelPotInst[PU_PI],RelPotInst[Barra],PrevisaoGD[[#This Row],[Nº Barra]])</f>
        <v>51.535897892259165</v>
      </c>
      <c r="H888" s="136">
        <f>$G888*SUMIFS(FatorHorario[Fator],FatorHorario[Meses],TEXT($D888,"MMM"),FatorHorario[UF],'Curva Tipica'!$E$1,FatorHorario[Hora],$F888)</f>
        <v>5.3064694396238412</v>
      </c>
      <c r="I888" s="45">
        <v>0.92</v>
      </c>
    </row>
    <row r="889" spans="1:9" x14ac:dyDescent="0.25">
      <c r="A889" s="32">
        <v>5723</v>
      </c>
      <c r="B889" s="32">
        <v>2</v>
      </c>
      <c r="C889" s="134" t="s">
        <v>92</v>
      </c>
      <c r="D889" s="33">
        <v>46296</v>
      </c>
      <c r="E889" s="43" t="s">
        <v>69</v>
      </c>
      <c r="F889" s="44">
        <f>SUMIFS(HoraCondCarga[Hora],HoraCondCarga[Condição de Carga],PrevisaoGD[[#This Row],[Condição de Carga]],HoraCondCarga[Mês],MONTH(PrevisaoGD[[#This Row],[Mês/Ano]]))</f>
        <v>7</v>
      </c>
      <c r="G889" s="258">
        <f>SUMIFS('Previsão Potência Instalada'!$C$4:$C$87,'Previsão Potência Instalada'!$B$4:$B$87,PrevisaoGD[[#This Row],[Mês/Ano]])*SUMIFS(RelPotInst[PU_PI],RelPotInst[Barra],PrevisaoGD[[#This Row],[Nº Barra]])</f>
        <v>51.731421909520364</v>
      </c>
      <c r="H889" s="136">
        <f>$G889*SUMIFS(FatorHorario[Fator],FatorHorario[Meses],TEXT($D889,"MMM"),FatorHorario[UF],'Curva Tipica'!$E$1,FatorHorario[Hora],$F889)</f>
        <v>5.8600837938226107</v>
      </c>
      <c r="I889" s="45">
        <v>0.92</v>
      </c>
    </row>
    <row r="890" spans="1:9" x14ac:dyDescent="0.25">
      <c r="A890" s="32">
        <v>5723</v>
      </c>
      <c r="B890" s="32">
        <v>2</v>
      </c>
      <c r="C890" s="134" t="s">
        <v>92</v>
      </c>
      <c r="D890" s="33">
        <v>46327</v>
      </c>
      <c r="E890" s="43" t="s">
        <v>69</v>
      </c>
      <c r="F890" s="44">
        <f>SUMIFS(HoraCondCarga[Hora],HoraCondCarga[Condição de Carga],PrevisaoGD[[#This Row],[Condição de Carga]],HoraCondCarga[Mês],MONTH(PrevisaoGD[[#This Row],[Mês/Ano]]))</f>
        <v>6</v>
      </c>
      <c r="G890" s="258">
        <f>SUMIFS('Previsão Potência Instalada'!$C$4:$C$87,'Previsão Potência Instalada'!$B$4:$B$87,PrevisaoGD[[#This Row],[Mês/Ano]])*SUMIFS(RelPotInst[PU_PI],RelPotInst[Barra],PrevisaoGD[[#This Row],[Nº Barra]])</f>
        <v>51.926982420194612</v>
      </c>
      <c r="H890" s="136">
        <f>$G890*SUMIFS(FatorHorario[Fator],FatorHorario[Meses],TEXT($D890,"MMM"),FatorHorario[UF],'Curva Tipica'!$E$1,FatorHorario[Hora],$F890)</f>
        <v>0.86878056757229283</v>
      </c>
      <c r="I890" s="45">
        <v>0.92</v>
      </c>
    </row>
    <row r="891" spans="1:9" x14ac:dyDescent="0.25">
      <c r="A891" s="32">
        <v>5723</v>
      </c>
      <c r="B891" s="32">
        <v>2</v>
      </c>
      <c r="C891" s="134" t="s">
        <v>92</v>
      </c>
      <c r="D891" s="33">
        <v>46357</v>
      </c>
      <c r="E891" s="43" t="s">
        <v>69</v>
      </c>
      <c r="F891" s="44">
        <f>SUMIFS(HoraCondCarga[Hora],HoraCondCarga[Condição de Carga],PrevisaoGD[[#This Row],[Condição de Carga]],HoraCondCarga[Mês],MONTH(PrevisaoGD[[#This Row],[Mês/Ano]]))</f>
        <v>7</v>
      </c>
      <c r="G891" s="258">
        <f>SUMIFS('Previsão Potência Instalada'!$C$4:$C$87,'Previsão Potência Instalada'!$B$4:$B$87,PrevisaoGD[[#This Row],[Mês/Ano]])*SUMIFS(RelPotInst[PU_PI],RelPotInst[Barra],PrevisaoGD[[#This Row],[Nº Barra]])</f>
        <v>52.131833237893744</v>
      </c>
      <c r="H891" s="136">
        <f>$G891*SUMIFS(FatorHorario[Fator],FatorHorario[Meses],TEXT($D891,"MMM"),FatorHorario[UF],'Curva Tipica'!$E$1,FatorHorario[Hora],$F891)</f>
        <v>5.3963040593747653</v>
      </c>
      <c r="I891" s="45">
        <v>0.92</v>
      </c>
    </row>
    <row r="892" spans="1:9" x14ac:dyDescent="0.25">
      <c r="A892" s="32">
        <v>5723</v>
      </c>
      <c r="B892" s="32">
        <v>2</v>
      </c>
      <c r="C892" s="134" t="s">
        <v>92</v>
      </c>
      <c r="D892" s="33">
        <v>46388</v>
      </c>
      <c r="E892" s="43" t="s">
        <v>69</v>
      </c>
      <c r="F892" s="44">
        <f>SUMIFS(HoraCondCarga[Hora],HoraCondCarga[Condição de Carga],PrevisaoGD[[#This Row],[Condição de Carga]],HoraCondCarga[Mês],MONTH(PrevisaoGD[[#This Row],[Mês/Ano]]))</f>
        <v>7</v>
      </c>
      <c r="G892" s="258">
        <f>SUMIFS('Previsão Potência Instalada'!$C$4:$C$87,'Previsão Potência Instalada'!$B$4:$B$87,PrevisaoGD[[#This Row],[Mês/Ano]])*SUMIFS(RelPotInst[PU_PI],RelPotInst[Barra],PrevisaoGD[[#This Row],[Nº Barra]])</f>
        <v>52.374670303750705</v>
      </c>
      <c r="H892" s="136">
        <f>$G892*SUMIFS(FatorHorario[Fator],FatorHorario[Meses],TEXT($D892,"MMM"),FatorHorario[UF],'Curva Tipica'!$E$1,FatorHorario[Hora],$F892)</f>
        <v>5.2051019921172346</v>
      </c>
      <c r="I892" s="45">
        <v>0.92</v>
      </c>
    </row>
    <row r="893" spans="1:9" x14ac:dyDescent="0.25">
      <c r="A893" s="32">
        <v>5723</v>
      </c>
      <c r="B893" s="32">
        <v>2</v>
      </c>
      <c r="C893" s="134" t="s">
        <v>92</v>
      </c>
      <c r="D893" s="33">
        <v>46419</v>
      </c>
      <c r="E893" s="43" t="s">
        <v>69</v>
      </c>
      <c r="F893" s="44">
        <f>SUMIFS(HoraCondCarga[Hora],HoraCondCarga[Condição de Carga],PrevisaoGD[[#This Row],[Condição de Carga]],HoraCondCarga[Mês],MONTH(PrevisaoGD[[#This Row],[Mês/Ano]]))</f>
        <v>7</v>
      </c>
      <c r="G893" s="258">
        <f>SUMIFS('Previsão Potência Instalada'!$C$4:$C$87,'Previsão Potência Instalada'!$B$4:$B$87,PrevisaoGD[[#This Row],[Mês/Ano]])*SUMIFS(RelPotInst[PU_PI],RelPotInst[Barra],PrevisaoGD[[#This Row],[Nº Barra]])</f>
        <v>52.612215549095481</v>
      </c>
      <c r="H893" s="136">
        <f>$G893*SUMIFS(FatorHorario[Fator],FatorHorario[Meses],TEXT($D893,"MMM"),FatorHorario[UF],'Curva Tipica'!$E$1,FatorHorario[Hora],$F893)</f>
        <v>4.9704647903368819</v>
      </c>
      <c r="I893" s="45">
        <v>0.92</v>
      </c>
    </row>
    <row r="894" spans="1:9" x14ac:dyDescent="0.25">
      <c r="A894" s="32">
        <v>5723</v>
      </c>
      <c r="B894" s="32">
        <v>2</v>
      </c>
      <c r="C894" s="134" t="s">
        <v>92</v>
      </c>
      <c r="D894" s="33">
        <v>46447</v>
      </c>
      <c r="E894" s="43" t="s">
        <v>69</v>
      </c>
      <c r="F894" s="44">
        <f>SUMIFS(HoraCondCarga[Hora],HoraCondCarga[Condição de Carga],PrevisaoGD[[#This Row],[Condição de Carga]],HoraCondCarga[Mês],MONTH(PrevisaoGD[[#This Row],[Mês/Ano]]))</f>
        <v>7</v>
      </c>
      <c r="G894" s="258">
        <f>SUMIFS('Previsão Potência Instalada'!$C$4:$C$87,'Previsão Potência Instalada'!$B$4:$B$87,PrevisaoGD[[#This Row],[Mês/Ano]])*SUMIFS(RelPotInst[PU_PI],RelPotInst[Barra],PrevisaoGD[[#This Row],[Nº Barra]])</f>
        <v>52.851896859665416</v>
      </c>
      <c r="H894" s="136">
        <f>$G894*SUMIFS(FatorHorario[Fator],FatorHorario[Meses],TEXT($D894,"MMM"),FatorHorario[UF],'Curva Tipica'!$E$1,FatorHorario[Hora],$F894)</f>
        <v>5.3819753611090446</v>
      </c>
      <c r="I894" s="45">
        <v>0.92</v>
      </c>
    </row>
    <row r="895" spans="1:9" x14ac:dyDescent="0.25">
      <c r="A895" s="32">
        <v>5723</v>
      </c>
      <c r="B895" s="32">
        <v>2</v>
      </c>
      <c r="C895" s="134" t="s">
        <v>92</v>
      </c>
      <c r="D895" s="33">
        <v>46478</v>
      </c>
      <c r="E895" s="43" t="s">
        <v>69</v>
      </c>
      <c r="F895" s="44">
        <f>SUMIFS(HoraCondCarga[Hora],HoraCondCarga[Condição de Carga],PrevisaoGD[[#This Row],[Condição de Carga]],HoraCondCarga[Mês],MONTH(PrevisaoGD[[#This Row],[Mês/Ano]]))</f>
        <v>8</v>
      </c>
      <c r="G895" s="258">
        <f>SUMIFS('Previsão Potência Instalada'!$C$4:$C$87,'Previsão Potência Instalada'!$B$4:$B$87,PrevisaoGD[[#This Row],[Mês/Ano]])*SUMIFS(RelPotInst[PU_PI],RelPotInst[Barra],PrevisaoGD[[#This Row],[Nº Barra]])</f>
        <v>53.093420547132588</v>
      </c>
      <c r="H895" s="136">
        <f>$G895*SUMIFS(FatorHorario[Fator],FatorHorario[Meses],TEXT($D895,"MMM"),FatorHorario[UF],'Curva Tipica'!$E$1,FatorHorario[Hora],$F895)</f>
        <v>12.431984734215057</v>
      </c>
      <c r="I895" s="45">
        <v>0.92</v>
      </c>
    </row>
    <row r="896" spans="1:9" x14ac:dyDescent="0.25">
      <c r="A896" s="32">
        <v>5723</v>
      </c>
      <c r="B896" s="32">
        <v>2</v>
      </c>
      <c r="C896" s="134" t="s">
        <v>92</v>
      </c>
      <c r="D896" s="33">
        <v>46508</v>
      </c>
      <c r="E896" s="43" t="s">
        <v>69</v>
      </c>
      <c r="F896" s="44">
        <f>SUMIFS(HoraCondCarga[Hora],HoraCondCarga[Condição de Carga],PrevisaoGD[[#This Row],[Condição de Carga]],HoraCondCarga[Mês],MONTH(PrevisaoGD[[#This Row],[Mês/Ano]]))</f>
        <v>7</v>
      </c>
      <c r="G896" s="258">
        <f>SUMIFS('Previsão Potência Instalada'!$C$4:$C$87,'Previsão Potência Instalada'!$B$4:$B$87,PrevisaoGD[[#This Row],[Mês/Ano]])*SUMIFS(RelPotInst[PU_PI],RelPotInst[Barra],PrevisaoGD[[#This Row],[Nº Barra]])</f>
        <v>53.35487110410547</v>
      </c>
      <c r="H896" s="136">
        <f>$G896*SUMIFS(FatorHorario[Fator],FatorHorario[Meses],TEXT($D896,"MMM"),FatorHorario[UF],'Curva Tipica'!$E$1,FatorHorario[Hora],$F896)</f>
        <v>3.9790261879768929</v>
      </c>
      <c r="I896" s="45">
        <v>0.92</v>
      </c>
    </row>
    <row r="897" spans="1:9" x14ac:dyDescent="0.25">
      <c r="A897" s="32">
        <v>5723</v>
      </c>
      <c r="B897" s="32">
        <v>2</v>
      </c>
      <c r="C897" s="134" t="s">
        <v>92</v>
      </c>
      <c r="D897" s="33">
        <v>46539</v>
      </c>
      <c r="E897" s="43" t="s">
        <v>69</v>
      </c>
      <c r="F897" s="44">
        <f>SUMIFS(HoraCondCarga[Hora],HoraCondCarga[Condição de Carga],PrevisaoGD[[#This Row],[Condição de Carga]],HoraCondCarga[Mês],MONTH(PrevisaoGD[[#This Row],[Mês/Ano]]))</f>
        <v>7</v>
      </c>
      <c r="G897" s="258">
        <f>SUMIFS('Previsão Potência Instalada'!$C$4:$C$87,'Previsão Potência Instalada'!$B$4:$B$87,PrevisaoGD[[#This Row],[Mês/Ano]])*SUMIFS(RelPotInst[PU_PI],RelPotInst[Barra],PrevisaoGD[[#This Row],[Nº Barra]])</f>
        <v>53.610858351934716</v>
      </c>
      <c r="H897" s="136">
        <f>$G897*SUMIFS(FatorHorario[Fator],FatorHorario[Meses],TEXT($D897,"MMM"),FatorHorario[UF],'Curva Tipica'!$E$1,FatorHorario[Hora],$F897)</f>
        <v>3.9535098840173477</v>
      </c>
      <c r="I897" s="45">
        <v>0.92</v>
      </c>
    </row>
    <row r="898" spans="1:9" x14ac:dyDescent="0.25">
      <c r="A898" s="32">
        <v>5723</v>
      </c>
      <c r="B898" s="32">
        <v>2</v>
      </c>
      <c r="C898" s="134" t="s">
        <v>92</v>
      </c>
      <c r="D898" s="33">
        <v>46569</v>
      </c>
      <c r="E898" s="43" t="s">
        <v>69</v>
      </c>
      <c r="F898" s="44">
        <f>SUMIFS(HoraCondCarga[Hora],HoraCondCarga[Condição de Carga],PrevisaoGD[[#This Row],[Condição de Carga]],HoraCondCarga[Mês],MONTH(PrevisaoGD[[#This Row],[Mês/Ano]]))</f>
        <v>7</v>
      </c>
      <c r="G898" s="258">
        <f>SUMIFS('Previsão Potência Instalada'!$C$4:$C$87,'Previsão Potência Instalada'!$B$4:$B$87,PrevisaoGD[[#This Row],[Mês/Ano]])*SUMIFS(RelPotInst[PU_PI],RelPotInst[Barra],PrevisaoGD[[#This Row],[Nº Barra]])</f>
        <v>53.85412163537702</v>
      </c>
      <c r="H898" s="136">
        <f>$G898*SUMIFS(FatorHorario[Fator],FatorHorario[Meses],TEXT($D898,"MMM"),FatorHorario[UF],'Curva Tipica'!$E$1,FatorHorario[Hora],$F898)</f>
        <v>4.3755174710314009</v>
      </c>
      <c r="I898" s="45">
        <v>0.92</v>
      </c>
    </row>
    <row r="899" spans="1:9" x14ac:dyDescent="0.25">
      <c r="A899" s="32">
        <v>5723</v>
      </c>
      <c r="B899" s="32">
        <v>2</v>
      </c>
      <c r="C899" s="134" t="s">
        <v>92</v>
      </c>
      <c r="D899" s="33">
        <v>46600</v>
      </c>
      <c r="E899" s="43" t="s">
        <v>69</v>
      </c>
      <c r="F899" s="44">
        <f>SUMIFS(HoraCondCarga[Hora],HoraCondCarga[Condição de Carga],PrevisaoGD[[#This Row],[Condição de Carga]],HoraCondCarga[Mês],MONTH(PrevisaoGD[[#This Row],[Mês/Ano]]))</f>
        <v>7</v>
      </c>
      <c r="G899" s="258">
        <f>SUMIFS('Previsão Potência Instalada'!$C$4:$C$87,'Previsão Potência Instalada'!$B$4:$B$87,PrevisaoGD[[#This Row],[Mês/Ano]])*SUMIFS(RelPotInst[PU_PI],RelPotInst[Barra],PrevisaoGD[[#This Row],[Nº Barra]])</f>
        <v>54.091168547510357</v>
      </c>
      <c r="H899" s="136">
        <f>$G899*SUMIFS(FatorHorario[Fator],FatorHorario[Meses],TEXT($D899,"MMM"),FatorHorario[UF],'Curva Tipica'!$E$1,FatorHorario[Hora],$F899)</f>
        <v>4.9045348448352559</v>
      </c>
      <c r="I899" s="45">
        <v>0.92</v>
      </c>
    </row>
    <row r="900" spans="1:9" x14ac:dyDescent="0.25">
      <c r="A900" s="32">
        <v>5723</v>
      </c>
      <c r="B900" s="32">
        <v>2</v>
      </c>
      <c r="C900" s="134" t="s">
        <v>92</v>
      </c>
      <c r="D900" s="33">
        <v>46631</v>
      </c>
      <c r="E900" s="43" t="s">
        <v>69</v>
      </c>
      <c r="F900" s="44">
        <f>SUMIFS(HoraCondCarga[Hora],HoraCondCarga[Condição de Carga],PrevisaoGD[[#This Row],[Condição de Carga]],HoraCondCarga[Mês],MONTH(PrevisaoGD[[#This Row],[Mês/Ano]]))</f>
        <v>7</v>
      </c>
      <c r="G900" s="258">
        <f>SUMIFS('Previsão Potência Instalada'!$C$4:$C$87,'Previsão Potência Instalada'!$B$4:$B$87,PrevisaoGD[[#This Row],[Mês/Ano]])*SUMIFS(RelPotInst[PU_PI],RelPotInst[Barra],PrevisaoGD[[#This Row],[Nº Barra]])</f>
        <v>54.327134081469907</v>
      </c>
      <c r="H900" s="136">
        <f>$G900*SUMIFS(FatorHorario[Fator],FatorHorario[Meses],TEXT($D900,"MMM"),FatorHorario[UF],'Curva Tipica'!$E$1,FatorHorario[Hora],$F900)</f>
        <v>5.5938731745463226</v>
      </c>
      <c r="I900" s="45">
        <v>0.92</v>
      </c>
    </row>
    <row r="901" spans="1:9" x14ac:dyDescent="0.25">
      <c r="A901" s="32">
        <v>5723</v>
      </c>
      <c r="B901" s="32">
        <v>2</v>
      </c>
      <c r="C901" s="134" t="s">
        <v>92</v>
      </c>
      <c r="D901" s="33">
        <v>46661</v>
      </c>
      <c r="E901" s="43" t="s">
        <v>69</v>
      </c>
      <c r="F901" s="44">
        <f>SUMIFS(HoraCondCarga[Hora],HoraCondCarga[Condição de Carga],PrevisaoGD[[#This Row],[Condição de Carga]],HoraCondCarga[Mês],MONTH(PrevisaoGD[[#This Row],[Mês/Ano]]))</f>
        <v>7</v>
      </c>
      <c r="G901" s="258">
        <f>SUMIFS('Previsão Potência Instalada'!$C$4:$C$87,'Previsão Potência Instalada'!$B$4:$B$87,PrevisaoGD[[#This Row],[Mês/Ano]])*SUMIFS(RelPotInst[PU_PI],RelPotInst[Barra],PrevisaoGD[[#This Row],[Nº Barra]])</f>
        <v>54.551499003746684</v>
      </c>
      <c r="H901" s="136">
        <f>$G901*SUMIFS(FatorHorario[Fator],FatorHorario[Meses],TEXT($D901,"MMM"),FatorHorario[UF],'Curva Tipica'!$E$1,FatorHorario[Hora],$F901)</f>
        <v>6.1795393097778888</v>
      </c>
      <c r="I901" s="45">
        <v>0.92</v>
      </c>
    </row>
    <row r="902" spans="1:9" x14ac:dyDescent="0.25">
      <c r="A902" s="32">
        <v>5723</v>
      </c>
      <c r="B902" s="32">
        <v>2</v>
      </c>
      <c r="C902" s="134" t="s">
        <v>92</v>
      </c>
      <c r="D902" s="33">
        <v>46692</v>
      </c>
      <c r="E902" s="43" t="s">
        <v>69</v>
      </c>
      <c r="F902" s="44">
        <f>SUMIFS(HoraCondCarga[Hora],HoraCondCarga[Condição de Carga],PrevisaoGD[[#This Row],[Condição de Carga]],HoraCondCarga[Mês],MONTH(PrevisaoGD[[#This Row],[Mês/Ano]]))</f>
        <v>6</v>
      </c>
      <c r="G902" s="258">
        <f>SUMIFS('Previsão Potência Instalada'!$C$4:$C$87,'Previsão Potência Instalada'!$B$4:$B$87,PrevisaoGD[[#This Row],[Mês/Ano]])*SUMIFS(RelPotInst[PU_PI],RelPotInst[Barra],PrevisaoGD[[#This Row],[Nº Barra]])</f>
        <v>54.775905802422564</v>
      </c>
      <c r="H902" s="136">
        <f>$G902*SUMIFS(FatorHorario[Fator],FatorHorario[Meses],TEXT($D902,"MMM"),FatorHorario[UF],'Curva Tipica'!$E$1,FatorHorario[Hora],$F902)</f>
        <v>0.91644536836802337</v>
      </c>
      <c r="I902" s="45">
        <v>0.92</v>
      </c>
    </row>
    <row r="903" spans="1:9" x14ac:dyDescent="0.25">
      <c r="A903" s="32">
        <v>5723</v>
      </c>
      <c r="B903" s="32">
        <v>2</v>
      </c>
      <c r="C903" s="134" t="s">
        <v>92</v>
      </c>
      <c r="D903" s="33">
        <v>46722</v>
      </c>
      <c r="E903" s="43" t="s">
        <v>69</v>
      </c>
      <c r="F903" s="44">
        <f>SUMIFS(HoraCondCarga[Hora],HoraCondCarga[Condição de Carga],PrevisaoGD[[#This Row],[Condição de Carga]],HoraCondCarga[Mês],MONTH(PrevisaoGD[[#This Row],[Mês/Ano]]))</f>
        <v>7</v>
      </c>
      <c r="G903" s="258">
        <f>SUMIFS('Previsão Potência Instalada'!$C$4:$C$87,'Previsão Potência Instalada'!$B$4:$B$87,PrevisaoGD[[#This Row],[Mês/Ano]])*SUMIFS(RelPotInst[PU_PI],RelPotInst[Barra],PrevisaoGD[[#This Row],[Nº Barra]])</f>
        <v>55.010973281268392</v>
      </c>
      <c r="H903" s="136">
        <f>$G903*SUMIFS(FatorHorario[Fator],FatorHorario[Meses],TEXT($D903,"MMM"),FatorHorario[UF],'Curva Tipica'!$E$1,FatorHorario[Hora],$F903)</f>
        <v>5.6943314667876637</v>
      </c>
      <c r="I903" s="45">
        <v>0.92</v>
      </c>
    </row>
    <row r="904" spans="1:9" x14ac:dyDescent="0.25">
      <c r="A904" s="32">
        <v>5723</v>
      </c>
      <c r="B904" s="32">
        <v>2</v>
      </c>
      <c r="C904" s="134" t="s">
        <v>92</v>
      </c>
      <c r="D904" s="33">
        <v>46753</v>
      </c>
      <c r="E904" s="43" t="s">
        <v>69</v>
      </c>
      <c r="F904" s="44">
        <f>SUMIFS(HoraCondCarga[Hora],HoraCondCarga[Condição de Carga],PrevisaoGD[[#This Row],[Condição de Carga]],HoraCondCarga[Mês],MONTH(PrevisaoGD[[#This Row],[Mês/Ano]]))</f>
        <v>7</v>
      </c>
      <c r="G904" s="258">
        <f>SUMIFS('Previsão Potência Instalada'!$C$4:$C$87,'Previsão Potência Instalada'!$B$4:$B$87,PrevisaoGD[[#This Row],[Mês/Ano]])*SUMIFS(RelPotInst[PU_PI],RelPotInst[Barra],PrevisaoGD[[#This Row],[Nº Barra]])</f>
        <v>55.403506508000525</v>
      </c>
      <c r="H904" s="136">
        <f>$G904*SUMIFS(FatorHorario[Fator],FatorHorario[Meses],TEXT($D904,"MMM"),FatorHorario[UF],'Curva Tipica'!$E$1,FatorHorario[Hora],$F904)</f>
        <v>5.5061139368054777</v>
      </c>
      <c r="I904" s="45">
        <v>0.92</v>
      </c>
    </row>
    <row r="905" spans="1:9" x14ac:dyDescent="0.25">
      <c r="A905" s="32">
        <v>5723</v>
      </c>
      <c r="B905" s="32">
        <v>2</v>
      </c>
      <c r="C905" s="134" t="s">
        <v>92</v>
      </c>
      <c r="D905" s="33">
        <v>46784</v>
      </c>
      <c r="E905" s="43" t="s">
        <v>69</v>
      </c>
      <c r="F905" s="44">
        <f>SUMIFS(HoraCondCarga[Hora],HoraCondCarga[Condição de Carga],PrevisaoGD[[#This Row],[Condição de Carga]],HoraCondCarga[Mês],MONTH(PrevisaoGD[[#This Row],[Mês/Ano]]))</f>
        <v>7</v>
      </c>
      <c r="G905" s="258">
        <f>SUMIFS('Previsão Potência Instalada'!$C$4:$C$87,'Previsão Potência Instalada'!$B$4:$B$87,PrevisaoGD[[#This Row],[Mês/Ano]])*SUMIFS(RelPotInst[PU_PI],RelPotInst[Barra],PrevisaoGD[[#This Row],[Nº Barra]])</f>
        <v>55.787485787774003</v>
      </c>
      <c r="H905" s="136">
        <f>$G905*SUMIFS(FatorHorario[Fator],FatorHorario[Meses],TEXT($D905,"MMM"),FatorHorario[UF],'Curva Tipica'!$E$1,FatorHorario[Hora],$F905)</f>
        <v>5.2704439635467333</v>
      </c>
      <c r="I905" s="45">
        <v>0.92</v>
      </c>
    </row>
    <row r="906" spans="1:9" x14ac:dyDescent="0.25">
      <c r="A906" s="32">
        <v>5723</v>
      </c>
      <c r="B906" s="32">
        <v>2</v>
      </c>
      <c r="C906" s="134" t="s">
        <v>92</v>
      </c>
      <c r="D906" s="33">
        <v>46813</v>
      </c>
      <c r="E906" s="43" t="s">
        <v>69</v>
      </c>
      <c r="F906" s="44">
        <f>SUMIFS(HoraCondCarga[Hora],HoraCondCarga[Condição de Carga],PrevisaoGD[[#This Row],[Condição de Carga]],HoraCondCarga[Mês],MONTH(PrevisaoGD[[#This Row],[Mês/Ano]]))</f>
        <v>7</v>
      </c>
      <c r="G906" s="258">
        <f>SUMIFS('Previsão Potência Instalada'!$C$4:$C$87,'Previsão Potência Instalada'!$B$4:$B$87,PrevisaoGD[[#This Row],[Mês/Ano]])*SUMIFS(RelPotInst[PU_PI],RelPotInst[Barra],PrevisaoGD[[#This Row],[Nº Barra]])</f>
        <v>56.174917903597787</v>
      </c>
      <c r="H906" s="136">
        <f>$G906*SUMIFS(FatorHorario[Fator],FatorHorario[Meses],TEXT($D906,"MMM"),FatorHorario[UF],'Curva Tipica'!$E$1,FatorHorario[Hora],$F906)</f>
        <v>5.7203627879667476</v>
      </c>
      <c r="I906" s="45">
        <v>0.92</v>
      </c>
    </row>
    <row r="907" spans="1:9" x14ac:dyDescent="0.25">
      <c r="A907" s="32">
        <v>5723</v>
      </c>
      <c r="B907" s="32">
        <v>2</v>
      </c>
      <c r="C907" s="134" t="s">
        <v>92</v>
      </c>
      <c r="D907" s="33">
        <v>46844</v>
      </c>
      <c r="E907" s="43" t="s">
        <v>69</v>
      </c>
      <c r="F907" s="44">
        <f>SUMIFS(HoraCondCarga[Hora],HoraCondCarga[Condição de Carga],PrevisaoGD[[#This Row],[Condição de Carga]],HoraCondCarga[Mês],MONTH(PrevisaoGD[[#This Row],[Mês/Ano]]))</f>
        <v>8</v>
      </c>
      <c r="G907" s="258">
        <f>SUMIFS('Previsão Potência Instalada'!$C$4:$C$87,'Previsão Potência Instalada'!$B$4:$B$87,PrevisaoGD[[#This Row],[Mês/Ano]])*SUMIFS(RelPotInst[PU_PI],RelPotInst[Barra],PrevisaoGD[[#This Row],[Nº Barra]])</f>
        <v>56.565328123879297</v>
      </c>
      <c r="H907" s="136">
        <f>$G907*SUMIFS(FatorHorario[Fator],FatorHorario[Meses],TEXT($D907,"MMM"),FatorHorario[UF],'Curva Tipica'!$E$1,FatorHorario[Hora],$F907)</f>
        <v>13.244942376573094</v>
      </c>
      <c r="I907" s="45">
        <v>0.92</v>
      </c>
    </row>
    <row r="908" spans="1:9" x14ac:dyDescent="0.25">
      <c r="A908" s="32">
        <v>5723</v>
      </c>
      <c r="B908" s="32">
        <v>2</v>
      </c>
      <c r="C908" s="134" t="s">
        <v>92</v>
      </c>
      <c r="D908" s="33">
        <v>46874</v>
      </c>
      <c r="E908" s="43" t="s">
        <v>69</v>
      </c>
      <c r="F908" s="44">
        <f>SUMIFS(HoraCondCarga[Hora],HoraCondCarga[Condição de Carga],PrevisaoGD[[#This Row],[Condição de Carga]],HoraCondCarga[Mês],MONTH(PrevisaoGD[[#This Row],[Mês/Ano]]))</f>
        <v>7</v>
      </c>
      <c r="G908" s="258">
        <f>SUMIFS('Previsão Potência Instalada'!$C$4:$C$87,'Previsão Potência Instalada'!$B$4:$B$87,PrevisaoGD[[#This Row],[Mês/Ano]])*SUMIFS(RelPotInst[PU_PI],RelPotInst[Barra],PrevisaoGD[[#This Row],[Nº Barra]])</f>
        <v>56.987949070962934</v>
      </c>
      <c r="H908" s="136">
        <f>$G908*SUMIFS(FatorHorario[Fator],FatorHorario[Meses],TEXT($D908,"MMM"),FatorHorario[UF],'Curva Tipica'!$E$1,FatorHorario[Hora],$F908)</f>
        <v>4.2499688793176906</v>
      </c>
      <c r="I908" s="45">
        <v>0.92</v>
      </c>
    </row>
    <row r="909" spans="1:9" x14ac:dyDescent="0.25">
      <c r="A909" s="32">
        <v>5723</v>
      </c>
      <c r="B909" s="32">
        <v>2</v>
      </c>
      <c r="C909" s="134" t="s">
        <v>92</v>
      </c>
      <c r="D909" s="33">
        <v>46905</v>
      </c>
      <c r="E909" s="43" t="s">
        <v>69</v>
      </c>
      <c r="F909" s="44">
        <f>SUMIFS(HoraCondCarga[Hora],HoraCondCarga[Condição de Carga],PrevisaoGD[[#This Row],[Condição de Carga]],HoraCondCarga[Mês],MONTH(PrevisaoGD[[#This Row],[Mês/Ano]]))</f>
        <v>7</v>
      </c>
      <c r="G909" s="258">
        <f>SUMIFS('Previsão Potência Instalada'!$C$4:$C$87,'Previsão Potência Instalada'!$B$4:$B$87,PrevisaoGD[[#This Row],[Mês/Ano]])*SUMIFS(RelPotInst[PU_PI],RelPotInst[Barra],PrevisaoGD[[#This Row],[Nº Barra]])</f>
        <v>57.401738868818086</v>
      </c>
      <c r="H909" s="136">
        <f>$G909*SUMIFS(FatorHorario[Fator],FatorHorario[Meses],TEXT($D909,"MMM"),FatorHorario[UF],'Curva Tipica'!$E$1,FatorHorario[Hora],$F909)</f>
        <v>4.2330667509162403</v>
      </c>
      <c r="I909" s="45">
        <v>0.92</v>
      </c>
    </row>
    <row r="910" spans="1:9" x14ac:dyDescent="0.25">
      <c r="A910" s="32">
        <v>5723</v>
      </c>
      <c r="B910" s="32">
        <v>2</v>
      </c>
      <c r="C910" s="134" t="s">
        <v>92</v>
      </c>
      <c r="D910" s="33">
        <v>46935</v>
      </c>
      <c r="E910" s="43" t="s">
        <v>69</v>
      </c>
      <c r="F910" s="44">
        <f>SUMIFS(HoraCondCarga[Hora],HoraCondCarga[Condição de Carga],PrevisaoGD[[#This Row],[Condição de Carga]],HoraCondCarga[Mês],MONTH(PrevisaoGD[[#This Row],[Mês/Ano]]))</f>
        <v>7</v>
      </c>
      <c r="G910" s="258">
        <f>SUMIFS('Previsão Potência Instalada'!$C$4:$C$87,'Previsão Potência Instalada'!$B$4:$B$87,PrevisaoGD[[#This Row],[Mês/Ano]])*SUMIFS(RelPotInst[PU_PI],RelPotInst[Barra],PrevisaoGD[[#This Row],[Nº Barra]])</f>
        <v>57.794961053652536</v>
      </c>
      <c r="H910" s="136">
        <f>$G910*SUMIFS(FatorHorario[Fator],FatorHorario[Meses],TEXT($D910,"MMM"),FatorHorario[UF],'Curva Tipica'!$E$1,FatorHorario[Hora],$F910)</f>
        <v>4.6957011673126265</v>
      </c>
      <c r="I910" s="45">
        <v>0.92</v>
      </c>
    </row>
    <row r="911" spans="1:9" x14ac:dyDescent="0.25">
      <c r="A911" s="32">
        <v>5723</v>
      </c>
      <c r="B911" s="32">
        <v>2</v>
      </c>
      <c r="C911" s="134" t="s">
        <v>92</v>
      </c>
      <c r="D911" s="33">
        <v>46966</v>
      </c>
      <c r="E911" s="43" t="s">
        <v>69</v>
      </c>
      <c r="F911" s="44">
        <f>SUMIFS(HoraCondCarga[Hora],HoraCondCarga[Condição de Carga],PrevisaoGD[[#This Row],[Condição de Carga]],HoraCondCarga[Mês],MONTH(PrevisaoGD[[#This Row],[Mês/Ano]]))</f>
        <v>7</v>
      </c>
      <c r="G911" s="258">
        <f>SUMIFS('Previsão Potência Instalada'!$C$4:$C$87,'Previsão Potência Instalada'!$B$4:$B$87,PrevisaoGD[[#This Row],[Mês/Ano]])*SUMIFS(RelPotInst[PU_PI],RelPotInst[Barra],PrevisaoGD[[#This Row],[Nº Barra]])</f>
        <v>58.178134804242141</v>
      </c>
      <c r="H911" s="136">
        <f>$G911*SUMIFS(FatorHorario[Fator],FatorHorario[Meses],TEXT($D911,"MMM"),FatorHorario[UF],'Curva Tipica'!$E$1,FatorHorario[Hora],$F911)</f>
        <v>5.2751067691263893</v>
      </c>
      <c r="I911" s="45">
        <v>0.92</v>
      </c>
    </row>
    <row r="912" spans="1:9" x14ac:dyDescent="0.25">
      <c r="A912" s="32">
        <v>5723</v>
      </c>
      <c r="B912" s="32">
        <v>2</v>
      </c>
      <c r="C912" s="134" t="s">
        <v>92</v>
      </c>
      <c r="D912" s="33">
        <v>46997</v>
      </c>
      <c r="E912" s="43" t="s">
        <v>69</v>
      </c>
      <c r="F912" s="44">
        <f>SUMIFS(HoraCondCarga[Hora],HoraCondCarga[Condição de Carga],PrevisaoGD[[#This Row],[Condição de Carga]],HoraCondCarga[Mês],MONTH(PrevisaoGD[[#This Row],[Mês/Ano]]))</f>
        <v>7</v>
      </c>
      <c r="G912" s="258">
        <f>SUMIFS('Previsão Potência Instalada'!$C$4:$C$87,'Previsão Potência Instalada'!$B$4:$B$87,PrevisaoGD[[#This Row],[Mês/Ano]])*SUMIFS(RelPotInst[PU_PI],RelPotInst[Barra],PrevisaoGD[[#This Row],[Nº Barra]])</f>
        <v>58.559560564415307</v>
      </c>
      <c r="H912" s="136">
        <f>$G912*SUMIFS(FatorHorario[Fator],FatorHorario[Meses],TEXT($D912,"MMM"),FatorHorario[UF],'Curva Tipica'!$E$1,FatorHorario[Hora],$F912)</f>
        <v>6.0296711853650651</v>
      </c>
      <c r="I912" s="45">
        <v>0.92</v>
      </c>
    </row>
    <row r="913" spans="1:9" x14ac:dyDescent="0.25">
      <c r="A913" s="32">
        <v>5723</v>
      </c>
      <c r="B913" s="32">
        <v>2</v>
      </c>
      <c r="C913" s="134" t="s">
        <v>92</v>
      </c>
      <c r="D913" s="33">
        <v>47027</v>
      </c>
      <c r="E913" s="43" t="s">
        <v>69</v>
      </c>
      <c r="F913" s="44">
        <f>SUMIFS(HoraCondCarga[Hora],HoraCondCarga[Condição de Carga],PrevisaoGD[[#This Row],[Condição de Carga]],HoraCondCarga[Mês],MONTH(PrevisaoGD[[#This Row],[Mês/Ano]]))</f>
        <v>7</v>
      </c>
      <c r="G913" s="258">
        <f>SUMIFS('Previsão Potência Instalada'!$C$4:$C$87,'Previsão Potência Instalada'!$B$4:$B$87,PrevisaoGD[[#This Row],[Mês/Ano]])*SUMIFS(RelPotInst[PU_PI],RelPotInst[Barra],PrevisaoGD[[#This Row],[Nº Barra]])</f>
        <v>58.922234551584481</v>
      </c>
      <c r="H913" s="136">
        <f>$G913*SUMIFS(FatorHorario[Fator],FatorHorario[Meses],TEXT($D913,"MMM"),FatorHorario[UF],'Curva Tipica'!$E$1,FatorHorario[Hora],$F913)</f>
        <v>6.6746518662385688</v>
      </c>
      <c r="I913" s="45">
        <v>0.92</v>
      </c>
    </row>
    <row r="914" spans="1:9" x14ac:dyDescent="0.25">
      <c r="A914" s="32">
        <v>5723</v>
      </c>
      <c r="B914" s="32">
        <v>2</v>
      </c>
      <c r="C914" s="134" t="s">
        <v>92</v>
      </c>
      <c r="D914" s="33">
        <v>47058</v>
      </c>
      <c r="E914" s="43" t="s">
        <v>69</v>
      </c>
      <c r="F914" s="44">
        <f>SUMIFS(HoraCondCarga[Hora],HoraCondCarga[Condição de Carga],PrevisaoGD[[#This Row],[Condição de Carga]],HoraCondCarga[Mês],MONTH(PrevisaoGD[[#This Row],[Mês/Ano]]))</f>
        <v>6</v>
      </c>
      <c r="G914" s="258">
        <f>SUMIFS('Previsão Potência Instalada'!$C$4:$C$87,'Previsão Potência Instalada'!$B$4:$B$87,PrevisaoGD[[#This Row],[Mês/Ano]])*SUMIFS(RelPotInst[PU_PI],RelPotInst[Barra],PrevisaoGD[[#This Row],[Nº Barra]])</f>
        <v>59.284976229729928</v>
      </c>
      <c r="H914" s="136">
        <f>$G914*SUMIFS(FatorHorario[Fator],FatorHorario[Meses],TEXT($D914,"MMM"),FatorHorario[UF],'Curva Tipica'!$E$1,FatorHorario[Hora],$F914)</f>
        <v>0.99188577685084023</v>
      </c>
      <c r="I914" s="45">
        <v>0.92</v>
      </c>
    </row>
    <row r="915" spans="1:9" x14ac:dyDescent="0.25">
      <c r="A915" s="32">
        <v>5723</v>
      </c>
      <c r="B915" s="32">
        <v>2</v>
      </c>
      <c r="C915" s="134" t="s">
        <v>92</v>
      </c>
      <c r="D915" s="33">
        <v>47088</v>
      </c>
      <c r="E915" s="43" t="s">
        <v>69</v>
      </c>
      <c r="F915" s="44">
        <f>SUMIFS(HoraCondCarga[Hora],HoraCondCarga[Condição de Carga],PrevisaoGD[[#This Row],[Condição de Carga]],HoraCondCarga[Mês],MONTH(PrevisaoGD[[#This Row],[Mês/Ano]]))</f>
        <v>7</v>
      </c>
      <c r="G915" s="258">
        <f>SUMIFS('Previsão Potência Instalada'!$C$4:$C$87,'Previsão Potência Instalada'!$B$4:$B$87,PrevisaoGD[[#This Row],[Mês/Ano]])*SUMIFS(RelPotInst[PU_PI],RelPotInst[Barra],PrevisaoGD[[#This Row],[Nº Barra]])</f>
        <v>59.664950331482132</v>
      </c>
      <c r="H915" s="136">
        <f>$G915*SUMIFS(FatorHorario[Fator],FatorHorario[Meses],TEXT($D915,"MMM"),FatorHorario[UF],'Curva Tipica'!$E$1,FatorHorario[Hora],$F915)</f>
        <v>6.1760769510429583</v>
      </c>
      <c r="I915" s="45">
        <v>0.92</v>
      </c>
    </row>
    <row r="916" spans="1:9" x14ac:dyDescent="0.25">
      <c r="A916" s="32">
        <v>5723</v>
      </c>
      <c r="B916" s="32">
        <v>2</v>
      </c>
      <c r="C916" s="134" t="s">
        <v>92</v>
      </c>
      <c r="D916" s="33">
        <v>44562</v>
      </c>
      <c r="E916" s="43" t="s">
        <v>70</v>
      </c>
      <c r="F916" s="44">
        <f>SUMIFS(HoraCondCarga[Hora],HoraCondCarga[Condição de Carga],PrevisaoGD[[#This Row],[Condição de Carga]],HoraCondCarga[Mês],MONTH(PrevisaoGD[[#This Row],[Mês/Ano]]))</f>
        <v>20</v>
      </c>
      <c r="G916" s="258">
        <f>SUMIFS('Previsão Potência Instalada'!$C$4:$C$87,'Previsão Potência Instalada'!$B$4:$B$87,PrevisaoGD[[#This Row],[Mês/Ano]])*SUMIFS(RelPotInst[PU_PI],RelPotInst[Barra],PrevisaoGD[[#This Row],[Nº Barra]])</f>
        <v>20.532042302615359</v>
      </c>
      <c r="H916" s="136">
        <f>$G916*SUMIFS(FatorHorario[Fator],FatorHorario[Meses],TEXT($D916,"MMM"),FatorHorario[UF],'Curva Tipica'!$E$1,FatorHorario[Hora],$F916)</f>
        <v>0</v>
      </c>
      <c r="I916" s="45">
        <v>0.92</v>
      </c>
    </row>
    <row r="917" spans="1:9" x14ac:dyDescent="0.25">
      <c r="A917" s="32">
        <v>5723</v>
      </c>
      <c r="B917" s="32">
        <v>2</v>
      </c>
      <c r="C917" s="134" t="s">
        <v>92</v>
      </c>
      <c r="D917" s="33">
        <v>44593</v>
      </c>
      <c r="E917" s="43" t="s">
        <v>70</v>
      </c>
      <c r="F917" s="44">
        <f>SUMIFS(HoraCondCarga[Hora],HoraCondCarga[Condição de Carga],PrevisaoGD[[#This Row],[Condição de Carga]],HoraCondCarga[Mês],MONTH(PrevisaoGD[[#This Row],[Mês/Ano]]))</f>
        <v>20</v>
      </c>
      <c r="G917" s="258">
        <f>SUMIFS('Previsão Potência Instalada'!$C$4:$C$87,'Previsão Potência Instalada'!$B$4:$B$87,PrevisaoGD[[#This Row],[Mês/Ano]])*SUMIFS(RelPotInst[PU_PI],RelPotInst[Barra],PrevisaoGD[[#This Row],[Nº Barra]])</f>
        <v>21.434026401989449</v>
      </c>
      <c r="H917" s="136">
        <f>$G917*SUMIFS(FatorHorario[Fator],FatorHorario[Meses],TEXT($D917,"MMM"),FatorHorario[UF],'Curva Tipica'!$E$1,FatorHorario[Hora],$F917)</f>
        <v>0</v>
      </c>
      <c r="I917" s="45">
        <v>0.92</v>
      </c>
    </row>
    <row r="918" spans="1:9" x14ac:dyDescent="0.25">
      <c r="A918" s="32">
        <v>5723</v>
      </c>
      <c r="B918" s="32">
        <v>2</v>
      </c>
      <c r="C918" s="134" t="s">
        <v>92</v>
      </c>
      <c r="D918" s="33">
        <v>44621</v>
      </c>
      <c r="E918" s="43" t="s">
        <v>70</v>
      </c>
      <c r="F918" s="44">
        <f>SUMIFS(HoraCondCarga[Hora],HoraCondCarga[Condição de Carga],PrevisaoGD[[#This Row],[Condição de Carga]],HoraCondCarga[Mês],MONTH(PrevisaoGD[[#This Row],[Mês/Ano]]))</f>
        <v>20</v>
      </c>
      <c r="G918" s="258">
        <f>SUMIFS('Previsão Potência Instalada'!$C$4:$C$87,'Previsão Potência Instalada'!$B$4:$B$87,PrevisaoGD[[#This Row],[Mês/Ano]])*SUMIFS(RelPotInst[PU_PI],RelPotInst[Barra],PrevisaoGD[[#This Row],[Nº Barra]])</f>
        <v>22.344121364056338</v>
      </c>
      <c r="H918" s="136">
        <f>$G918*SUMIFS(FatorHorario[Fator],FatorHorario[Meses],TEXT($D918,"MMM"),FatorHorario[UF],'Curva Tipica'!$E$1,FatorHorario[Hora],$F918)</f>
        <v>0</v>
      </c>
      <c r="I918" s="45">
        <v>0.92</v>
      </c>
    </row>
    <row r="919" spans="1:9" x14ac:dyDescent="0.25">
      <c r="A919" s="32">
        <v>5723</v>
      </c>
      <c r="B919" s="32">
        <v>2</v>
      </c>
      <c r="C919" s="134" t="s">
        <v>92</v>
      </c>
      <c r="D919" s="33">
        <v>44652</v>
      </c>
      <c r="E919" s="43" t="s">
        <v>70</v>
      </c>
      <c r="F919" s="44">
        <f>SUMIFS(HoraCondCarga[Hora],HoraCondCarga[Condição de Carga],PrevisaoGD[[#This Row],[Condição de Carga]],HoraCondCarga[Mês],MONTH(PrevisaoGD[[#This Row],[Mês/Ano]]))</f>
        <v>19</v>
      </c>
      <c r="G919" s="258">
        <f>SUMIFS('Previsão Potência Instalada'!$C$4:$C$87,'Previsão Potência Instalada'!$B$4:$B$87,PrevisaoGD[[#This Row],[Mês/Ano]])*SUMIFS(RelPotInst[PU_PI],RelPotInst[Barra],PrevisaoGD[[#This Row],[Nº Barra]])</f>
        <v>23.261212023570039</v>
      </c>
      <c r="H919" s="136">
        <f>$G919*SUMIFS(FatorHorario[Fator],FatorHorario[Meses],TEXT($D919,"MMM"),FatorHorario[UF],'Curva Tipica'!$E$1,FatorHorario[Hora],$F919)</f>
        <v>0</v>
      </c>
      <c r="I919" s="45">
        <v>0.92</v>
      </c>
    </row>
    <row r="920" spans="1:9" x14ac:dyDescent="0.25">
      <c r="A920" s="32">
        <v>5723</v>
      </c>
      <c r="B920" s="32">
        <v>2</v>
      </c>
      <c r="C920" s="134" t="s">
        <v>92</v>
      </c>
      <c r="D920" s="33">
        <v>44682</v>
      </c>
      <c r="E920" s="43" t="s">
        <v>70</v>
      </c>
      <c r="F920" s="44">
        <f>SUMIFS(HoraCondCarga[Hora],HoraCondCarga[Condição de Carga],PrevisaoGD[[#This Row],[Condição de Carga]],HoraCondCarga[Mês],MONTH(PrevisaoGD[[#This Row],[Mês/Ano]]))</f>
        <v>19</v>
      </c>
      <c r="G920" s="258">
        <f>SUMIFS('Previsão Potência Instalada'!$C$4:$C$87,'Previsão Potência Instalada'!$B$4:$B$87,PrevisaoGD[[#This Row],[Mês/Ano]])*SUMIFS(RelPotInst[PU_PI],RelPotInst[Barra],PrevisaoGD[[#This Row],[Nº Barra]])</f>
        <v>24.253967087220186</v>
      </c>
      <c r="H920" s="136">
        <f>$G920*SUMIFS(FatorHorario[Fator],FatorHorario[Meses],TEXT($D920,"MMM"),FatorHorario[UF],'Curva Tipica'!$E$1,FatorHorario[Hora],$F920)</f>
        <v>0</v>
      </c>
      <c r="I920" s="45">
        <v>0.92</v>
      </c>
    </row>
    <row r="921" spans="1:9" x14ac:dyDescent="0.25">
      <c r="A921" s="32">
        <v>5723</v>
      </c>
      <c r="B921" s="32">
        <v>2</v>
      </c>
      <c r="C921" s="134" t="s">
        <v>92</v>
      </c>
      <c r="D921" s="33">
        <v>44713</v>
      </c>
      <c r="E921" s="43" t="s">
        <v>70</v>
      </c>
      <c r="F921" s="44">
        <f>SUMIFS(HoraCondCarga[Hora],HoraCondCarga[Condição de Carga],PrevisaoGD[[#This Row],[Condição de Carga]],HoraCondCarga[Mês],MONTH(PrevisaoGD[[#This Row],[Mês/Ano]]))</f>
        <v>19</v>
      </c>
      <c r="G921" s="258">
        <f>SUMIFS('Previsão Potência Instalada'!$C$4:$C$87,'Previsão Potência Instalada'!$B$4:$B$87,PrevisaoGD[[#This Row],[Mês/Ano]])*SUMIFS(RelPotInst[PU_PI],RelPotInst[Barra],PrevisaoGD[[#This Row],[Nº Barra]])</f>
        <v>25.225977395611693</v>
      </c>
      <c r="H921" s="136">
        <f>$G921*SUMIFS(FatorHorario[Fator],FatorHorario[Meses],TEXT($D921,"MMM"),FatorHorario[UF],'Curva Tipica'!$E$1,FatorHorario[Hora],$F921)</f>
        <v>0</v>
      </c>
      <c r="I921" s="45">
        <v>0.92</v>
      </c>
    </row>
    <row r="922" spans="1:9" x14ac:dyDescent="0.25">
      <c r="A922" s="32">
        <v>5723</v>
      </c>
      <c r="B922" s="32">
        <v>2</v>
      </c>
      <c r="C922" s="134" t="s">
        <v>92</v>
      </c>
      <c r="D922" s="33">
        <v>44743</v>
      </c>
      <c r="E922" s="43" t="s">
        <v>70</v>
      </c>
      <c r="F922" s="44">
        <f>SUMIFS(HoraCondCarga[Hora],HoraCondCarga[Condição de Carga],PrevisaoGD[[#This Row],[Condição de Carga]],HoraCondCarga[Mês],MONTH(PrevisaoGD[[#This Row],[Mês/Ano]]))</f>
        <v>19</v>
      </c>
      <c r="G922" s="258">
        <f>SUMIFS('Previsão Potência Instalada'!$C$4:$C$87,'Previsão Potência Instalada'!$B$4:$B$87,PrevisaoGD[[#This Row],[Mês/Ano]])*SUMIFS(RelPotInst[PU_PI],RelPotInst[Barra],PrevisaoGD[[#This Row],[Nº Barra]])</f>
        <v>26.149673482679336</v>
      </c>
      <c r="H922" s="136">
        <f>$G922*SUMIFS(FatorHorario[Fator],FatorHorario[Meses],TEXT($D922,"MMM"),FatorHorario[UF],'Curva Tipica'!$E$1,FatorHorario[Hora],$F922)</f>
        <v>0</v>
      </c>
      <c r="I922" s="45">
        <v>0.92</v>
      </c>
    </row>
    <row r="923" spans="1:9" x14ac:dyDescent="0.25">
      <c r="A923" s="32">
        <v>5723</v>
      </c>
      <c r="B923" s="32">
        <v>2</v>
      </c>
      <c r="C923" s="134" t="s">
        <v>92</v>
      </c>
      <c r="D923" s="33">
        <v>44774</v>
      </c>
      <c r="E923" s="43" t="s">
        <v>70</v>
      </c>
      <c r="F923" s="44">
        <f>SUMIFS(HoraCondCarga[Hora],HoraCondCarga[Condição de Carga],PrevisaoGD[[#This Row],[Condição de Carga]],HoraCondCarga[Mês],MONTH(PrevisaoGD[[#This Row],[Mês/Ano]]))</f>
        <v>19</v>
      </c>
      <c r="G923" s="258">
        <f>SUMIFS('Previsão Potência Instalada'!$C$4:$C$87,'Previsão Potência Instalada'!$B$4:$B$87,PrevisaoGD[[#This Row],[Mês/Ano]])*SUMIFS(RelPotInst[PU_PI],RelPotInst[Barra],PrevisaoGD[[#This Row],[Nº Barra]])</f>
        <v>27.049765358817147</v>
      </c>
      <c r="H923" s="136">
        <f>$G923*SUMIFS(FatorHorario[Fator],FatorHorario[Meses],TEXT($D923,"MMM"),FatorHorario[UF],'Curva Tipica'!$E$1,FatorHorario[Hora],$F923)</f>
        <v>0</v>
      </c>
      <c r="I923" s="45">
        <v>0.92</v>
      </c>
    </row>
    <row r="924" spans="1:9" x14ac:dyDescent="0.25">
      <c r="A924" s="32">
        <v>5723</v>
      </c>
      <c r="B924" s="32">
        <v>2</v>
      </c>
      <c r="C924" s="134" t="s">
        <v>92</v>
      </c>
      <c r="D924" s="33">
        <v>44805</v>
      </c>
      <c r="E924" s="43" t="s">
        <v>70</v>
      </c>
      <c r="F924" s="44">
        <f>SUMIFS(HoraCondCarga[Hora],HoraCondCarga[Condição de Carga],PrevisaoGD[[#This Row],[Condição de Carga]],HoraCondCarga[Mês],MONTH(PrevisaoGD[[#This Row],[Mês/Ano]]))</f>
        <v>19</v>
      </c>
      <c r="G924" s="258">
        <f>SUMIFS('Previsão Potência Instalada'!$C$4:$C$87,'Previsão Potência Instalada'!$B$4:$B$87,PrevisaoGD[[#This Row],[Mês/Ano]])*SUMIFS(RelPotInst[PU_PI],RelPotInst[Barra],PrevisaoGD[[#This Row],[Nº Barra]])</f>
        <v>27.945751129119234</v>
      </c>
      <c r="H924" s="136">
        <f>$G924*SUMIFS(FatorHorario[Fator],FatorHorario[Meses],TEXT($D924,"MMM"),FatorHorario[UF],'Curva Tipica'!$E$1,FatorHorario[Hora],$F924)</f>
        <v>0</v>
      </c>
      <c r="I924" s="45">
        <v>0.92</v>
      </c>
    </row>
    <row r="925" spans="1:9" x14ac:dyDescent="0.25">
      <c r="A925" s="32">
        <v>5723</v>
      </c>
      <c r="B925" s="32">
        <v>2</v>
      </c>
      <c r="C925" s="134" t="s">
        <v>92</v>
      </c>
      <c r="D925" s="33">
        <v>44835</v>
      </c>
      <c r="E925" s="43" t="s">
        <v>70</v>
      </c>
      <c r="F925" s="44">
        <f>SUMIFS(HoraCondCarga[Hora],HoraCondCarga[Condição de Carga],PrevisaoGD[[#This Row],[Condição de Carga]],HoraCondCarga[Mês],MONTH(PrevisaoGD[[#This Row],[Mês/Ano]]))</f>
        <v>19</v>
      </c>
      <c r="G925" s="258">
        <f>SUMIFS('Previsão Potência Instalada'!$C$4:$C$87,'Previsão Potência Instalada'!$B$4:$B$87,PrevisaoGD[[#This Row],[Mês/Ano]])*SUMIFS(RelPotInst[PU_PI],RelPotInst[Barra],PrevisaoGD[[#This Row],[Nº Barra]])</f>
        <v>28.797688165607706</v>
      </c>
      <c r="H925" s="136">
        <f>$G925*SUMIFS(FatorHorario[Fator],FatorHorario[Meses],TEXT($D925,"MMM"),FatorHorario[UF],'Curva Tipica'!$E$1,FatorHorario[Hora],$F925)</f>
        <v>0</v>
      </c>
      <c r="I925" s="45">
        <v>0.92</v>
      </c>
    </row>
    <row r="926" spans="1:9" x14ac:dyDescent="0.25">
      <c r="A926" s="32">
        <v>5723</v>
      </c>
      <c r="B926" s="32">
        <v>2</v>
      </c>
      <c r="C926" s="134" t="s">
        <v>92</v>
      </c>
      <c r="D926" s="33">
        <v>44866</v>
      </c>
      <c r="E926" s="43" t="s">
        <v>70</v>
      </c>
      <c r="F926" s="44">
        <f>SUMIFS(HoraCondCarga[Hora],HoraCondCarga[Condição de Carga],PrevisaoGD[[#This Row],[Condição de Carga]],HoraCondCarga[Mês],MONTH(PrevisaoGD[[#This Row],[Mês/Ano]]))</f>
        <v>19</v>
      </c>
      <c r="G926" s="258">
        <f>SUMIFS('Previsão Potência Instalada'!$C$4:$C$87,'Previsão Potência Instalada'!$B$4:$B$87,PrevisaoGD[[#This Row],[Mês/Ano]])*SUMIFS(RelPotInst[PU_PI],RelPotInst[Barra],PrevisaoGD[[#This Row],[Nº Barra]])</f>
        <v>29.649784211156014</v>
      </c>
      <c r="H926" s="136">
        <f>$G926*SUMIFS(FatorHorario[Fator],FatorHorario[Meses],TEXT($D926,"MMM"),FatorHorario[UF],'Curva Tipica'!$E$1,FatorHorario[Hora],$F926)</f>
        <v>0</v>
      </c>
      <c r="I926" s="45">
        <v>0.92</v>
      </c>
    </row>
    <row r="927" spans="1:9" x14ac:dyDescent="0.25">
      <c r="A927" s="32">
        <v>5723</v>
      </c>
      <c r="B927" s="32">
        <v>2</v>
      </c>
      <c r="C927" s="134" t="s">
        <v>92</v>
      </c>
      <c r="D927" s="33">
        <v>44896</v>
      </c>
      <c r="E927" s="43" t="s">
        <v>70</v>
      </c>
      <c r="F927" s="44">
        <f>SUMIFS(HoraCondCarga[Hora],HoraCondCarga[Condição de Carga],PrevisaoGD[[#This Row],[Condição de Carga]],HoraCondCarga[Mês],MONTH(PrevisaoGD[[#This Row],[Mês/Ano]]))</f>
        <v>20</v>
      </c>
      <c r="G927" s="258">
        <f>SUMIFS('Previsão Potência Instalada'!$C$4:$C$87,'Previsão Potência Instalada'!$B$4:$B$87,PrevisaoGD[[#This Row],[Mês/Ano]])*SUMIFS(RelPotInst[PU_PI],RelPotInst[Barra],PrevisaoGD[[#This Row],[Nº Barra]])</f>
        <v>30.542359972422702</v>
      </c>
      <c r="H927" s="136">
        <f>$G927*SUMIFS(FatorHorario[Fator],FatorHorario[Meses],TEXT($D927,"MMM"),FatorHorario[UF],'Curva Tipica'!$E$1,FatorHorario[Hora],$F927)</f>
        <v>0</v>
      </c>
      <c r="I927" s="45">
        <v>0.92</v>
      </c>
    </row>
    <row r="928" spans="1:9" x14ac:dyDescent="0.25">
      <c r="A928" s="32">
        <v>5723</v>
      </c>
      <c r="B928" s="32">
        <v>2</v>
      </c>
      <c r="C928" s="134" t="s">
        <v>92</v>
      </c>
      <c r="D928" s="33">
        <v>44927</v>
      </c>
      <c r="E928" s="43" t="s">
        <v>70</v>
      </c>
      <c r="F928" s="44">
        <f>SUMIFS(HoraCondCarga[Hora],HoraCondCarga[Condição de Carga],PrevisaoGD[[#This Row],[Condição de Carga]],HoraCondCarga[Mês],MONTH(PrevisaoGD[[#This Row],[Mês/Ano]]))</f>
        <v>20</v>
      </c>
      <c r="G928" s="258">
        <f>SUMIFS('Previsão Potência Instalada'!$C$4:$C$87,'Previsão Potência Instalada'!$B$4:$B$87,PrevisaoGD[[#This Row],[Mês/Ano]])*SUMIFS(RelPotInst[PU_PI],RelPotInst[Barra],PrevisaoGD[[#This Row],[Nº Barra]])</f>
        <v>30.848357834253214</v>
      </c>
      <c r="H928" s="136">
        <f>$G928*SUMIFS(FatorHorario[Fator],FatorHorario[Meses],TEXT($D928,"MMM"),FatorHorario[UF],'Curva Tipica'!$E$1,FatorHorario[Hora],$F928)</f>
        <v>0</v>
      </c>
      <c r="I928" s="45">
        <v>0.92</v>
      </c>
    </row>
    <row r="929" spans="1:9" x14ac:dyDescent="0.25">
      <c r="A929" s="32">
        <v>5723</v>
      </c>
      <c r="B929" s="32">
        <v>2</v>
      </c>
      <c r="C929" s="134" t="s">
        <v>92</v>
      </c>
      <c r="D929" s="33">
        <v>44958</v>
      </c>
      <c r="E929" s="43" t="s">
        <v>70</v>
      </c>
      <c r="F929" s="44">
        <f>SUMIFS(HoraCondCarga[Hora],HoraCondCarga[Condição de Carga],PrevisaoGD[[#This Row],[Condição de Carga]],HoraCondCarga[Mês],MONTH(PrevisaoGD[[#This Row],[Mês/Ano]]))</f>
        <v>20</v>
      </c>
      <c r="G929" s="258">
        <f>SUMIFS('Previsão Potência Instalada'!$C$4:$C$87,'Previsão Potência Instalada'!$B$4:$B$87,PrevisaoGD[[#This Row],[Mês/Ano]])*SUMIFS(RelPotInst[PU_PI],RelPotInst[Barra],PrevisaoGD[[#This Row],[Nº Barra]])</f>
        <v>31.147687497568779</v>
      </c>
      <c r="H929" s="136">
        <f>$G929*SUMIFS(FatorHorario[Fator],FatorHorario[Meses],TEXT($D929,"MMM"),FatorHorario[UF],'Curva Tipica'!$E$1,FatorHorario[Hora],$F929)</f>
        <v>0</v>
      </c>
      <c r="I929" s="45">
        <v>0.92</v>
      </c>
    </row>
    <row r="930" spans="1:9" x14ac:dyDescent="0.25">
      <c r="A930" s="32">
        <v>5723</v>
      </c>
      <c r="B930" s="32">
        <v>2</v>
      </c>
      <c r="C930" s="134" t="s">
        <v>92</v>
      </c>
      <c r="D930" s="33">
        <v>44986</v>
      </c>
      <c r="E930" s="43" t="s">
        <v>70</v>
      </c>
      <c r="F930" s="44">
        <f>SUMIFS(HoraCondCarga[Hora],HoraCondCarga[Condição de Carga],PrevisaoGD[[#This Row],[Condição de Carga]],HoraCondCarga[Mês],MONTH(PrevisaoGD[[#This Row],[Mês/Ano]]))</f>
        <v>20</v>
      </c>
      <c r="G930" s="258">
        <f>SUMIFS('Previsão Potência Instalada'!$C$4:$C$87,'Previsão Potência Instalada'!$B$4:$B$87,PrevisaoGD[[#This Row],[Mês/Ano]])*SUMIFS(RelPotInst[PU_PI],RelPotInst[Barra],PrevisaoGD[[#This Row],[Nº Barra]])</f>
        <v>31.449708806780006</v>
      </c>
      <c r="H930" s="136">
        <f>$G930*SUMIFS(FatorHorario[Fator],FatorHorario[Meses],TEXT($D930,"MMM"),FatorHorario[UF],'Curva Tipica'!$E$1,FatorHorario[Hora],$F930)</f>
        <v>0</v>
      </c>
      <c r="I930" s="45">
        <v>0.92</v>
      </c>
    </row>
    <row r="931" spans="1:9" x14ac:dyDescent="0.25">
      <c r="A931" s="32">
        <v>5723</v>
      </c>
      <c r="B931" s="32">
        <v>2</v>
      </c>
      <c r="C931" s="134" t="s">
        <v>92</v>
      </c>
      <c r="D931" s="33">
        <v>45017</v>
      </c>
      <c r="E931" s="43" t="s">
        <v>70</v>
      </c>
      <c r="F931" s="44">
        <f>SUMIFS(HoraCondCarga[Hora],HoraCondCarga[Condição de Carga],PrevisaoGD[[#This Row],[Condição de Carga]],HoraCondCarga[Mês],MONTH(PrevisaoGD[[#This Row],[Mês/Ano]]))</f>
        <v>19</v>
      </c>
      <c r="G931" s="258">
        <f>SUMIFS('Previsão Potência Instalada'!$C$4:$C$87,'Previsão Potência Instalada'!$B$4:$B$87,PrevisaoGD[[#This Row],[Mês/Ano]])*SUMIFS(RelPotInst[PU_PI],RelPotInst[Barra],PrevisaoGD[[#This Row],[Nº Barra]])</f>
        <v>31.754051686585285</v>
      </c>
      <c r="H931" s="136">
        <f>$G931*SUMIFS(FatorHorario[Fator],FatorHorario[Meses],TEXT($D931,"MMM"),FatorHorario[UF],'Curva Tipica'!$E$1,FatorHorario[Hora],$F931)</f>
        <v>0</v>
      </c>
      <c r="I931" s="45">
        <v>0.92</v>
      </c>
    </row>
    <row r="932" spans="1:9" x14ac:dyDescent="0.25">
      <c r="A932" s="32">
        <v>5723</v>
      </c>
      <c r="B932" s="32">
        <v>2</v>
      </c>
      <c r="C932" s="134" t="s">
        <v>92</v>
      </c>
      <c r="D932" s="33">
        <v>45047</v>
      </c>
      <c r="E932" s="43" t="s">
        <v>70</v>
      </c>
      <c r="F932" s="44">
        <f>SUMIFS(HoraCondCarga[Hora],HoraCondCarga[Condição de Carga],PrevisaoGD[[#This Row],[Condição de Carga]],HoraCondCarga[Mês],MONTH(PrevisaoGD[[#This Row],[Mês/Ano]]))</f>
        <v>19</v>
      </c>
      <c r="G932" s="258">
        <f>SUMIFS('Previsão Potência Instalada'!$C$4:$C$87,'Previsão Potência Instalada'!$B$4:$B$87,PrevisaoGD[[#This Row],[Mês/Ano]])*SUMIFS(RelPotInst[PU_PI],RelPotInst[Barra],PrevisaoGD[[#This Row],[Nº Barra]])</f>
        <v>32.083504322350628</v>
      </c>
      <c r="H932" s="136">
        <f>$G932*SUMIFS(FatorHorario[Fator],FatorHorario[Meses],TEXT($D932,"MMM"),FatorHorario[UF],'Curva Tipica'!$E$1,FatorHorario[Hora],$F932)</f>
        <v>0</v>
      </c>
      <c r="I932" s="45">
        <v>0.92</v>
      </c>
    </row>
    <row r="933" spans="1:9" x14ac:dyDescent="0.25">
      <c r="A933" s="32">
        <v>5723</v>
      </c>
      <c r="B933" s="32">
        <v>2</v>
      </c>
      <c r="C933" s="134" t="s">
        <v>92</v>
      </c>
      <c r="D933" s="33">
        <v>45078</v>
      </c>
      <c r="E933" s="43" t="s">
        <v>70</v>
      </c>
      <c r="F933" s="44">
        <f>SUMIFS(HoraCondCarga[Hora],HoraCondCarga[Condição de Carga],PrevisaoGD[[#This Row],[Condição de Carga]],HoraCondCarga[Mês],MONTH(PrevisaoGD[[#This Row],[Mês/Ano]]))</f>
        <v>19</v>
      </c>
      <c r="G933" s="258">
        <f>SUMIFS('Previsão Potência Instalada'!$C$4:$C$87,'Previsão Potência Instalada'!$B$4:$B$87,PrevisaoGD[[#This Row],[Mês/Ano]])*SUMIFS(RelPotInst[PU_PI],RelPotInst[Barra],PrevisaoGD[[#This Row],[Nº Barra]])</f>
        <v>32.406072667570882</v>
      </c>
      <c r="H933" s="136">
        <f>$G933*SUMIFS(FatorHorario[Fator],FatorHorario[Meses],TEXT($D933,"MMM"),FatorHorario[UF],'Curva Tipica'!$E$1,FatorHorario[Hora],$F933)</f>
        <v>0</v>
      </c>
      <c r="I933" s="45">
        <v>0.92</v>
      </c>
    </row>
    <row r="934" spans="1:9" x14ac:dyDescent="0.25">
      <c r="A934" s="32">
        <v>5723</v>
      </c>
      <c r="B934" s="32">
        <v>2</v>
      </c>
      <c r="C934" s="134" t="s">
        <v>92</v>
      </c>
      <c r="D934" s="33">
        <v>45108</v>
      </c>
      <c r="E934" s="43" t="s">
        <v>70</v>
      </c>
      <c r="F934" s="44">
        <f>SUMIFS(HoraCondCarga[Hora],HoraCondCarga[Condição de Carga],PrevisaoGD[[#This Row],[Condição de Carga]],HoraCondCarga[Mês],MONTH(PrevisaoGD[[#This Row],[Mês/Ano]]))</f>
        <v>19</v>
      </c>
      <c r="G934" s="258">
        <f>SUMIFS('Previsão Potência Instalada'!$C$4:$C$87,'Previsão Potência Instalada'!$B$4:$B$87,PrevisaoGD[[#This Row],[Mês/Ano]])*SUMIFS(RelPotInst[PU_PI],RelPotInst[Barra],PrevisaoGD[[#This Row],[Nº Barra]])</f>
        <v>32.712607604206383</v>
      </c>
      <c r="H934" s="136">
        <f>$G934*SUMIFS(FatorHorario[Fator],FatorHorario[Meses],TEXT($D934,"MMM"),FatorHorario[UF],'Curva Tipica'!$E$1,FatorHorario[Hora],$F934)</f>
        <v>0</v>
      </c>
      <c r="I934" s="45">
        <v>0.92</v>
      </c>
    </row>
    <row r="935" spans="1:9" x14ac:dyDescent="0.25">
      <c r="A935" s="32">
        <v>5723</v>
      </c>
      <c r="B935" s="32">
        <v>2</v>
      </c>
      <c r="C935" s="134" t="s">
        <v>92</v>
      </c>
      <c r="D935" s="33">
        <v>45139</v>
      </c>
      <c r="E935" s="43" t="s">
        <v>70</v>
      </c>
      <c r="F935" s="44">
        <f>SUMIFS(HoraCondCarga[Hora],HoraCondCarga[Condição de Carga],PrevisaoGD[[#This Row],[Condição de Carga]],HoraCondCarga[Mês],MONTH(PrevisaoGD[[#This Row],[Mês/Ano]]))</f>
        <v>19</v>
      </c>
      <c r="G935" s="258">
        <f>SUMIFS('Previsão Potência Instalada'!$C$4:$C$87,'Previsão Potência Instalada'!$B$4:$B$87,PrevisaoGD[[#This Row],[Mês/Ano]])*SUMIFS(RelPotInst[PU_PI],RelPotInst[Barra],PrevisaoGD[[#This Row],[Nº Barra]])</f>
        <v>33.011309320150559</v>
      </c>
      <c r="H935" s="136">
        <f>$G935*SUMIFS(FatorHorario[Fator],FatorHorario[Meses],TEXT($D935,"MMM"),FatorHorario[UF],'Curva Tipica'!$E$1,FatorHorario[Hora],$F935)</f>
        <v>0</v>
      </c>
      <c r="I935" s="45">
        <v>0.92</v>
      </c>
    </row>
    <row r="936" spans="1:9" x14ac:dyDescent="0.25">
      <c r="A936" s="32">
        <v>5723</v>
      </c>
      <c r="B936" s="32">
        <v>2</v>
      </c>
      <c r="C936" s="134" t="s">
        <v>92</v>
      </c>
      <c r="D936" s="33">
        <v>45170</v>
      </c>
      <c r="E936" s="43" t="s">
        <v>70</v>
      </c>
      <c r="F936" s="44">
        <f>SUMIFS(HoraCondCarga[Hora],HoraCondCarga[Condição de Carga],PrevisaoGD[[#This Row],[Condição de Carga]],HoraCondCarga[Mês],MONTH(PrevisaoGD[[#This Row],[Mês/Ano]]))</f>
        <v>19</v>
      </c>
      <c r="G936" s="258">
        <f>SUMIFS('Previsão Potência Instalada'!$C$4:$C$87,'Previsão Potência Instalada'!$B$4:$B$87,PrevisaoGD[[#This Row],[Mês/Ano]])*SUMIFS(RelPotInst[PU_PI],RelPotInst[Barra],PrevisaoGD[[#This Row],[Nº Barra]])</f>
        <v>33.308648396467056</v>
      </c>
      <c r="H936" s="136">
        <f>$G936*SUMIFS(FatorHorario[Fator],FatorHorario[Meses],TEXT($D936,"MMM"),FatorHorario[UF],'Curva Tipica'!$E$1,FatorHorario[Hora],$F936)</f>
        <v>0</v>
      </c>
      <c r="I936" s="45">
        <v>0.92</v>
      </c>
    </row>
    <row r="937" spans="1:9" x14ac:dyDescent="0.25">
      <c r="A937" s="32">
        <v>5723</v>
      </c>
      <c r="B937" s="32">
        <v>2</v>
      </c>
      <c r="C937" s="134" t="s">
        <v>92</v>
      </c>
      <c r="D937" s="33">
        <v>45200</v>
      </c>
      <c r="E937" s="43" t="s">
        <v>70</v>
      </c>
      <c r="F937" s="44">
        <f>SUMIFS(HoraCondCarga[Hora],HoraCondCarga[Condição de Carga],PrevisaoGD[[#This Row],[Condição de Carga]],HoraCondCarga[Mês],MONTH(PrevisaoGD[[#This Row],[Mês/Ano]]))</f>
        <v>19</v>
      </c>
      <c r="G937" s="258">
        <f>SUMIFS('Previsão Potência Instalada'!$C$4:$C$87,'Previsão Potência Instalada'!$B$4:$B$87,PrevisaoGD[[#This Row],[Mês/Ano]])*SUMIFS(RelPotInst[PU_PI],RelPotInst[Barra],PrevisaoGD[[#This Row],[Nº Barra]])</f>
        <v>33.59136959573776</v>
      </c>
      <c r="H937" s="136">
        <f>$G937*SUMIFS(FatorHorario[Fator],FatorHorario[Meses],TEXT($D937,"MMM"),FatorHorario[UF],'Curva Tipica'!$E$1,FatorHorario[Hora],$F937)</f>
        <v>0</v>
      </c>
      <c r="I937" s="45">
        <v>0.92</v>
      </c>
    </row>
    <row r="938" spans="1:9" x14ac:dyDescent="0.25">
      <c r="A938" s="32">
        <v>5723</v>
      </c>
      <c r="B938" s="32">
        <v>2</v>
      </c>
      <c r="C938" s="134" t="s">
        <v>92</v>
      </c>
      <c r="D938" s="33">
        <v>45231</v>
      </c>
      <c r="E938" s="43" t="s">
        <v>70</v>
      </c>
      <c r="F938" s="44">
        <f>SUMIFS(HoraCondCarga[Hora],HoraCondCarga[Condição de Carga],PrevisaoGD[[#This Row],[Condição de Carga]],HoraCondCarga[Mês],MONTH(PrevisaoGD[[#This Row],[Mês/Ano]]))</f>
        <v>19</v>
      </c>
      <c r="G938" s="258">
        <f>SUMIFS('Previsão Potência Instalada'!$C$4:$C$87,'Previsão Potência Instalada'!$B$4:$B$87,PrevisaoGD[[#This Row],[Mês/Ano]])*SUMIFS(RelPotInst[PU_PI],RelPotInst[Barra],PrevisaoGD[[#This Row],[Nº Barra]])</f>
        <v>33.874143563265001</v>
      </c>
      <c r="H938" s="136">
        <f>$G938*SUMIFS(FatorHorario[Fator],FatorHorario[Meses],TEXT($D938,"MMM"),FatorHorario[UF],'Curva Tipica'!$E$1,FatorHorario[Hora],$F938)</f>
        <v>0</v>
      </c>
      <c r="I938" s="45">
        <v>0.92</v>
      </c>
    </row>
    <row r="939" spans="1:9" x14ac:dyDescent="0.25">
      <c r="A939" s="32">
        <v>5723</v>
      </c>
      <c r="B939" s="32">
        <v>2</v>
      </c>
      <c r="C939" s="134" t="s">
        <v>92</v>
      </c>
      <c r="D939" s="33">
        <v>45261</v>
      </c>
      <c r="E939" s="43" t="s">
        <v>70</v>
      </c>
      <c r="F939" s="44">
        <f>SUMIFS(HoraCondCarga[Hora],HoraCondCarga[Condição de Carga],PrevisaoGD[[#This Row],[Condição de Carga]],HoraCondCarga[Mês],MONTH(PrevisaoGD[[#This Row],[Mês/Ano]]))</f>
        <v>20</v>
      </c>
      <c r="G939" s="258">
        <f>SUMIFS('Previsão Potência Instalada'!$C$4:$C$87,'Previsão Potência Instalada'!$B$4:$B$87,PrevisaoGD[[#This Row],[Mês/Ano]])*SUMIFS(RelPotInst[PU_PI],RelPotInst[Barra],PrevisaoGD[[#This Row],[Nº Barra]])</f>
        <v>34.170351004492616</v>
      </c>
      <c r="H939" s="136">
        <f>$G939*SUMIFS(FatorHorario[Fator],FatorHorario[Meses],TEXT($D939,"MMM"),FatorHorario[UF],'Curva Tipica'!$E$1,FatorHorario[Hora],$F939)</f>
        <v>0</v>
      </c>
      <c r="I939" s="45">
        <v>0.92</v>
      </c>
    </row>
    <row r="940" spans="1:9" x14ac:dyDescent="0.25">
      <c r="A940" s="32">
        <v>5723</v>
      </c>
      <c r="B940" s="32">
        <v>2</v>
      </c>
      <c r="C940" s="134" t="s">
        <v>92</v>
      </c>
      <c r="D940" s="33">
        <v>45292</v>
      </c>
      <c r="E940" s="43" t="s">
        <v>70</v>
      </c>
      <c r="F940" s="44">
        <f>SUMIFS(HoraCondCarga[Hora],HoraCondCarga[Condição de Carga],PrevisaoGD[[#This Row],[Condição de Carga]],HoraCondCarga[Mês],MONTH(PrevisaoGD[[#This Row],[Mês/Ano]]))</f>
        <v>20</v>
      </c>
      <c r="G940" s="258">
        <f>SUMIFS('Previsão Potência Instalada'!$C$4:$C$87,'Previsão Potência Instalada'!$B$4:$B$87,PrevisaoGD[[#This Row],[Mês/Ano]])*SUMIFS(RelPotInst[PU_PI],RelPotInst[Barra],PrevisaoGD[[#This Row],[Nº Barra]])</f>
        <v>34.777905881116943</v>
      </c>
      <c r="H940" s="136">
        <f>$G940*SUMIFS(FatorHorario[Fator],FatorHorario[Meses],TEXT($D940,"MMM"),FatorHorario[UF],'Curva Tipica'!$E$1,FatorHorario[Hora],$F940)</f>
        <v>0</v>
      </c>
      <c r="I940" s="45">
        <v>0.92</v>
      </c>
    </row>
    <row r="941" spans="1:9" x14ac:dyDescent="0.25">
      <c r="A941" s="32">
        <v>5723</v>
      </c>
      <c r="B941" s="32">
        <v>2</v>
      </c>
      <c r="C941" s="134" t="s">
        <v>92</v>
      </c>
      <c r="D941" s="33">
        <v>45323</v>
      </c>
      <c r="E941" s="43" t="s">
        <v>70</v>
      </c>
      <c r="F941" s="44">
        <f>SUMIFS(HoraCondCarga[Hora],HoraCondCarga[Condição de Carga],PrevisaoGD[[#This Row],[Condição de Carga]],HoraCondCarga[Mês],MONTH(PrevisaoGD[[#This Row],[Mês/Ano]]))</f>
        <v>20</v>
      </c>
      <c r="G941" s="258">
        <f>SUMIFS('Previsão Potência Instalada'!$C$4:$C$87,'Previsão Potência Instalada'!$B$4:$B$87,PrevisaoGD[[#This Row],[Mês/Ano]])*SUMIFS(RelPotInst[PU_PI],RelPotInst[Barra],PrevisaoGD[[#This Row],[Nº Barra]])</f>
        <v>35.372221134098737</v>
      </c>
      <c r="H941" s="136">
        <f>$G941*SUMIFS(FatorHorario[Fator],FatorHorario[Meses],TEXT($D941,"MMM"),FatorHorario[UF],'Curva Tipica'!$E$1,FatorHorario[Hora],$F941)</f>
        <v>0</v>
      </c>
      <c r="I941" s="45">
        <v>0.92</v>
      </c>
    </row>
    <row r="942" spans="1:9" x14ac:dyDescent="0.25">
      <c r="A942" s="32">
        <v>5723</v>
      </c>
      <c r="B942" s="32">
        <v>2</v>
      </c>
      <c r="C942" s="134" t="s">
        <v>92</v>
      </c>
      <c r="D942" s="33">
        <v>45352</v>
      </c>
      <c r="E942" s="43" t="s">
        <v>70</v>
      </c>
      <c r="F942" s="44">
        <f>SUMIFS(HoraCondCarga[Hora],HoraCondCarga[Condição de Carga],PrevisaoGD[[#This Row],[Condição de Carga]],HoraCondCarga[Mês],MONTH(PrevisaoGD[[#This Row],[Mês/Ano]]))</f>
        <v>20</v>
      </c>
      <c r="G942" s="258">
        <f>SUMIFS('Previsão Potência Instalada'!$C$4:$C$87,'Previsão Potência Instalada'!$B$4:$B$87,PrevisaoGD[[#This Row],[Mês/Ano]])*SUMIFS(RelPotInst[PU_PI],RelPotInst[Barra],PrevisaoGD[[#This Row],[Nº Barra]])</f>
        <v>35.971880615894008</v>
      </c>
      <c r="H942" s="136">
        <f>$G942*SUMIFS(FatorHorario[Fator],FatorHorario[Meses],TEXT($D942,"MMM"),FatorHorario[UF],'Curva Tipica'!$E$1,FatorHorario[Hora],$F942)</f>
        <v>0</v>
      </c>
      <c r="I942" s="45">
        <v>0.92</v>
      </c>
    </row>
    <row r="943" spans="1:9" x14ac:dyDescent="0.25">
      <c r="A943" s="32">
        <v>5723</v>
      </c>
      <c r="B943" s="32">
        <v>2</v>
      </c>
      <c r="C943" s="134" t="s">
        <v>92</v>
      </c>
      <c r="D943" s="33">
        <v>45383</v>
      </c>
      <c r="E943" s="43" t="s">
        <v>70</v>
      </c>
      <c r="F943" s="44">
        <f>SUMIFS(HoraCondCarga[Hora],HoraCondCarga[Condição de Carga],PrevisaoGD[[#This Row],[Condição de Carga]],HoraCondCarga[Mês],MONTH(PrevisaoGD[[#This Row],[Mês/Ano]]))</f>
        <v>19</v>
      </c>
      <c r="G943" s="258">
        <f>SUMIFS('Previsão Potência Instalada'!$C$4:$C$87,'Previsão Potência Instalada'!$B$4:$B$87,PrevisaoGD[[#This Row],[Mês/Ano]])*SUMIFS(RelPotInst[PU_PI],RelPotInst[Barra],PrevisaoGD[[#This Row],[Nº Barra]])</f>
        <v>36.576149546681535</v>
      </c>
      <c r="H943" s="136">
        <f>$G943*SUMIFS(FatorHorario[Fator],FatorHorario[Meses],TEXT($D943,"MMM"),FatorHorario[UF],'Curva Tipica'!$E$1,FatorHorario[Hora],$F943)</f>
        <v>0</v>
      </c>
      <c r="I943" s="45">
        <v>0.92</v>
      </c>
    </row>
    <row r="944" spans="1:9" x14ac:dyDescent="0.25">
      <c r="A944" s="32">
        <v>5723</v>
      </c>
      <c r="B944" s="32">
        <v>2</v>
      </c>
      <c r="C944" s="134" t="s">
        <v>92</v>
      </c>
      <c r="D944" s="33">
        <v>45413</v>
      </c>
      <c r="E944" s="43" t="s">
        <v>70</v>
      </c>
      <c r="F944" s="44">
        <f>SUMIFS(HoraCondCarga[Hora],HoraCondCarga[Condição de Carga],PrevisaoGD[[#This Row],[Condição de Carga]],HoraCondCarga[Mês],MONTH(PrevisaoGD[[#This Row],[Mês/Ano]]))</f>
        <v>19</v>
      </c>
      <c r="G944" s="258">
        <f>SUMIFS('Previsão Potência Instalada'!$C$4:$C$87,'Previsão Potência Instalada'!$B$4:$B$87,PrevisaoGD[[#This Row],[Mês/Ano]])*SUMIFS(RelPotInst[PU_PI],RelPotInst[Barra],PrevisaoGD[[#This Row],[Nº Barra]])</f>
        <v>37.230273579701205</v>
      </c>
      <c r="H944" s="136">
        <f>$G944*SUMIFS(FatorHorario[Fator],FatorHorario[Meses],TEXT($D944,"MMM"),FatorHorario[UF],'Curva Tipica'!$E$1,FatorHorario[Hora],$F944)</f>
        <v>0</v>
      </c>
      <c r="I944" s="45">
        <v>0.92</v>
      </c>
    </row>
    <row r="945" spans="1:9" x14ac:dyDescent="0.25">
      <c r="A945" s="32">
        <v>5723</v>
      </c>
      <c r="B945" s="32">
        <v>2</v>
      </c>
      <c r="C945" s="134" t="s">
        <v>92</v>
      </c>
      <c r="D945" s="33">
        <v>45444</v>
      </c>
      <c r="E945" s="43" t="s">
        <v>70</v>
      </c>
      <c r="F945" s="44">
        <f>SUMIFS(HoraCondCarga[Hora],HoraCondCarga[Condição de Carga],PrevisaoGD[[#This Row],[Condição de Carga]],HoraCondCarga[Mês],MONTH(PrevisaoGD[[#This Row],[Mês/Ano]]))</f>
        <v>19</v>
      </c>
      <c r="G945" s="258">
        <f>SUMIFS('Previsão Potência Instalada'!$C$4:$C$87,'Previsão Potência Instalada'!$B$4:$B$87,PrevisaoGD[[#This Row],[Mês/Ano]])*SUMIFS(RelPotInst[PU_PI],RelPotInst[Barra],PrevisaoGD[[#This Row],[Nº Barra]])</f>
        <v>37.870728941091137</v>
      </c>
      <c r="H945" s="136">
        <f>$G945*SUMIFS(FatorHorario[Fator],FatorHorario[Meses],TEXT($D945,"MMM"),FatorHorario[UF],'Curva Tipica'!$E$1,FatorHorario[Hora],$F945)</f>
        <v>0</v>
      </c>
      <c r="I945" s="45">
        <v>0.92</v>
      </c>
    </row>
    <row r="946" spans="1:9" x14ac:dyDescent="0.25">
      <c r="A946" s="32">
        <v>5723</v>
      </c>
      <c r="B946" s="32">
        <v>2</v>
      </c>
      <c r="C946" s="134" t="s">
        <v>92</v>
      </c>
      <c r="D946" s="33">
        <v>45474</v>
      </c>
      <c r="E946" s="43" t="s">
        <v>70</v>
      </c>
      <c r="F946" s="44">
        <f>SUMIFS(HoraCondCarga[Hora],HoraCondCarga[Condição de Carga],PrevisaoGD[[#This Row],[Condição de Carga]],HoraCondCarga[Mês],MONTH(PrevisaoGD[[#This Row],[Mês/Ano]]))</f>
        <v>19</v>
      </c>
      <c r="G946" s="258">
        <f>SUMIFS('Previsão Potência Instalada'!$C$4:$C$87,'Previsão Potência Instalada'!$B$4:$B$87,PrevisaoGD[[#This Row],[Mês/Ano]])*SUMIFS(RelPotInst[PU_PI],RelPotInst[Barra],PrevisaoGD[[#This Row],[Nº Barra]])</f>
        <v>38.47935017293419</v>
      </c>
      <c r="H946" s="136">
        <f>$G946*SUMIFS(FatorHorario[Fator],FatorHorario[Meses],TEXT($D946,"MMM"),FatorHorario[UF],'Curva Tipica'!$E$1,FatorHorario[Hora],$F946)</f>
        <v>0</v>
      </c>
      <c r="I946" s="45">
        <v>0.92</v>
      </c>
    </row>
    <row r="947" spans="1:9" x14ac:dyDescent="0.25">
      <c r="A947" s="32">
        <v>5723</v>
      </c>
      <c r="B947" s="32">
        <v>2</v>
      </c>
      <c r="C947" s="134" t="s">
        <v>92</v>
      </c>
      <c r="D947" s="33">
        <v>45505</v>
      </c>
      <c r="E947" s="43" t="s">
        <v>70</v>
      </c>
      <c r="F947" s="44">
        <f>SUMIFS(HoraCondCarga[Hora],HoraCondCarga[Condição de Carga],PrevisaoGD[[#This Row],[Condição de Carga]],HoraCondCarga[Mês],MONTH(PrevisaoGD[[#This Row],[Mês/Ano]]))</f>
        <v>19</v>
      </c>
      <c r="G947" s="258">
        <f>SUMIFS('Previsão Potência Instalada'!$C$4:$C$87,'Previsão Potência Instalada'!$B$4:$B$87,PrevisaoGD[[#This Row],[Mês/Ano]])*SUMIFS(RelPotInst[PU_PI],RelPotInst[Barra],PrevisaoGD[[#This Row],[Nº Barra]])</f>
        <v>39.072418644368341</v>
      </c>
      <c r="H947" s="136">
        <f>$G947*SUMIFS(FatorHorario[Fator],FatorHorario[Meses],TEXT($D947,"MMM"),FatorHorario[UF],'Curva Tipica'!$E$1,FatorHorario[Hora],$F947)</f>
        <v>0</v>
      </c>
      <c r="I947" s="45">
        <v>0.92</v>
      </c>
    </row>
    <row r="948" spans="1:9" x14ac:dyDescent="0.25">
      <c r="A948" s="32">
        <v>5723</v>
      </c>
      <c r="B948" s="32">
        <v>2</v>
      </c>
      <c r="C948" s="134" t="s">
        <v>92</v>
      </c>
      <c r="D948" s="33">
        <v>45536</v>
      </c>
      <c r="E948" s="43" t="s">
        <v>70</v>
      </c>
      <c r="F948" s="44">
        <f>SUMIFS(HoraCondCarga[Hora],HoraCondCarga[Condição de Carga],PrevisaoGD[[#This Row],[Condição de Carga]],HoraCondCarga[Mês],MONTH(PrevisaoGD[[#This Row],[Mês/Ano]]))</f>
        <v>19</v>
      </c>
      <c r="G948" s="258">
        <f>SUMIFS('Previsão Potência Instalada'!$C$4:$C$87,'Previsão Potência Instalada'!$B$4:$B$87,PrevisaoGD[[#This Row],[Mês/Ano]])*SUMIFS(RelPotInst[PU_PI],RelPotInst[Barra],PrevisaoGD[[#This Row],[Nº Barra]])</f>
        <v>39.662781612091038</v>
      </c>
      <c r="H948" s="136">
        <f>$G948*SUMIFS(FatorHorario[Fator],FatorHorario[Meses],TEXT($D948,"MMM"),FatorHorario[UF],'Curva Tipica'!$E$1,FatorHorario[Hora],$F948)</f>
        <v>0</v>
      </c>
      <c r="I948" s="45">
        <v>0.92</v>
      </c>
    </row>
    <row r="949" spans="1:9" x14ac:dyDescent="0.25">
      <c r="A949" s="32">
        <v>5723</v>
      </c>
      <c r="B949" s="32">
        <v>2</v>
      </c>
      <c r="C949" s="134" t="s">
        <v>92</v>
      </c>
      <c r="D949" s="33">
        <v>45566</v>
      </c>
      <c r="E949" s="43" t="s">
        <v>70</v>
      </c>
      <c r="F949" s="44">
        <f>SUMIFS(HoraCondCarga[Hora],HoraCondCarga[Condição de Carga],PrevisaoGD[[#This Row],[Condição de Carga]],HoraCondCarga[Mês],MONTH(PrevisaoGD[[#This Row],[Mês/Ano]]))</f>
        <v>19</v>
      </c>
      <c r="G949" s="258">
        <f>SUMIFS('Previsão Potência Instalada'!$C$4:$C$87,'Previsão Potência Instalada'!$B$4:$B$87,PrevisaoGD[[#This Row],[Mês/Ano]])*SUMIFS(RelPotInst[PU_PI],RelPotInst[Barra],PrevisaoGD[[#This Row],[Nº Barra]])</f>
        <v>40.224120970197859</v>
      </c>
      <c r="H949" s="136">
        <f>$G949*SUMIFS(FatorHorario[Fator],FatorHorario[Meses],TEXT($D949,"MMM"),FatorHorario[UF],'Curva Tipica'!$E$1,FatorHorario[Hora],$F949)</f>
        <v>0</v>
      </c>
      <c r="I949" s="45">
        <v>0.92</v>
      </c>
    </row>
    <row r="950" spans="1:9" x14ac:dyDescent="0.25">
      <c r="A950" s="32">
        <v>5723</v>
      </c>
      <c r="B950" s="32">
        <v>2</v>
      </c>
      <c r="C950" s="134" t="s">
        <v>92</v>
      </c>
      <c r="D950" s="33">
        <v>45597</v>
      </c>
      <c r="E950" s="43" t="s">
        <v>70</v>
      </c>
      <c r="F950" s="44">
        <f>SUMIFS(HoraCondCarga[Hora],HoraCondCarga[Condição de Carga],PrevisaoGD[[#This Row],[Condição de Carga]],HoraCondCarga[Mês],MONTH(PrevisaoGD[[#This Row],[Mês/Ano]]))</f>
        <v>19</v>
      </c>
      <c r="G950" s="258">
        <f>SUMIFS('Previsão Potência Instalada'!$C$4:$C$87,'Previsão Potência Instalada'!$B$4:$B$87,PrevisaoGD[[#This Row],[Mês/Ano]])*SUMIFS(RelPotInst[PU_PI],RelPotInst[Barra],PrevisaoGD[[#This Row],[Nº Barra]])</f>
        <v>40.785565099009268</v>
      </c>
      <c r="H950" s="136">
        <f>$G950*SUMIFS(FatorHorario[Fator],FatorHorario[Meses],TEXT($D950,"MMM"),FatorHorario[UF],'Curva Tipica'!$E$1,FatorHorario[Hora],$F950)</f>
        <v>0</v>
      </c>
      <c r="I950" s="45">
        <v>0.92</v>
      </c>
    </row>
    <row r="951" spans="1:9" x14ac:dyDescent="0.25">
      <c r="A951" s="32">
        <v>5723</v>
      </c>
      <c r="B951" s="32">
        <v>2</v>
      </c>
      <c r="C951" s="134" t="s">
        <v>92</v>
      </c>
      <c r="D951" s="33">
        <v>45627</v>
      </c>
      <c r="E951" s="43" t="s">
        <v>70</v>
      </c>
      <c r="F951" s="44">
        <f>SUMIFS(HoraCondCarga[Hora],HoraCondCarga[Condição de Carga],PrevisaoGD[[#This Row],[Condição de Carga]],HoraCondCarga[Mês],MONTH(PrevisaoGD[[#This Row],[Mês/Ano]]))</f>
        <v>20</v>
      </c>
      <c r="G951" s="258">
        <f>SUMIFS('Previsão Potência Instalada'!$C$4:$C$87,'Previsão Potência Instalada'!$B$4:$B$87,PrevisaoGD[[#This Row],[Mês/Ano]])*SUMIFS(RelPotInst[PU_PI],RelPotInst[Barra],PrevisaoGD[[#This Row],[Nº Barra]])</f>
        <v>41.373681219604677</v>
      </c>
      <c r="H951" s="136">
        <f>$G951*SUMIFS(FatorHorario[Fator],FatorHorario[Meses],TEXT($D951,"MMM"),FatorHorario[UF],'Curva Tipica'!$E$1,FatorHorario[Hora],$F951)</f>
        <v>0</v>
      </c>
      <c r="I951" s="45">
        <v>0.92</v>
      </c>
    </row>
    <row r="952" spans="1:9" x14ac:dyDescent="0.25">
      <c r="A952" s="32">
        <v>5723</v>
      </c>
      <c r="B952" s="32">
        <v>2</v>
      </c>
      <c r="C952" s="134" t="s">
        <v>92</v>
      </c>
      <c r="D952" s="33">
        <v>45658</v>
      </c>
      <c r="E952" s="43" t="s">
        <v>70</v>
      </c>
      <c r="F952" s="44">
        <f>SUMIFS(HoraCondCarga[Hora],HoraCondCarga[Condição de Carga],PrevisaoGD[[#This Row],[Condição de Carga]],HoraCondCarga[Mês],MONTH(PrevisaoGD[[#This Row],[Mês/Ano]]))</f>
        <v>20</v>
      </c>
      <c r="G952" s="258">
        <f>SUMIFS('Previsão Potência Instalada'!$C$4:$C$87,'Previsão Potência Instalada'!$B$4:$B$87,PrevisaoGD[[#This Row],[Mês/Ano]])*SUMIFS(RelPotInst[PU_PI],RelPotInst[Barra],PrevisaoGD[[#This Row],[Nº Barra]])</f>
        <v>42.069440935076855</v>
      </c>
      <c r="H952" s="136">
        <f>$G952*SUMIFS(FatorHorario[Fator],FatorHorario[Meses],TEXT($D952,"MMM"),FatorHorario[UF],'Curva Tipica'!$E$1,FatorHorario[Hora],$F952)</f>
        <v>0</v>
      </c>
      <c r="I952" s="45">
        <v>0.92</v>
      </c>
    </row>
    <row r="953" spans="1:9" x14ac:dyDescent="0.25">
      <c r="A953" s="32">
        <v>5723</v>
      </c>
      <c r="B953" s="32">
        <v>2</v>
      </c>
      <c r="C953" s="134" t="s">
        <v>92</v>
      </c>
      <c r="D953" s="33">
        <v>45689</v>
      </c>
      <c r="E953" s="43" t="s">
        <v>70</v>
      </c>
      <c r="F953" s="44">
        <f>SUMIFS(HoraCondCarga[Hora],HoraCondCarga[Condição de Carga],PrevisaoGD[[#This Row],[Condição de Carga]],HoraCondCarga[Mês],MONTH(PrevisaoGD[[#This Row],[Mês/Ano]]))</f>
        <v>20</v>
      </c>
      <c r="G953" s="258">
        <f>SUMIFS('Previsão Potência Instalada'!$C$4:$C$87,'Previsão Potência Instalada'!$B$4:$B$87,PrevisaoGD[[#This Row],[Mês/Ano]])*SUMIFS(RelPotInst[PU_PI],RelPotInst[Barra],PrevisaoGD[[#This Row],[Nº Barra]])</f>
        <v>42.750038897869729</v>
      </c>
      <c r="H953" s="136">
        <f>$G953*SUMIFS(FatorHorario[Fator],FatorHorario[Meses],TEXT($D953,"MMM"),FatorHorario[UF],'Curva Tipica'!$E$1,FatorHorario[Hora],$F953)</f>
        <v>0</v>
      </c>
      <c r="I953" s="45">
        <v>0.92</v>
      </c>
    </row>
    <row r="954" spans="1:9" x14ac:dyDescent="0.25">
      <c r="A954" s="32">
        <v>5723</v>
      </c>
      <c r="B954" s="32">
        <v>2</v>
      </c>
      <c r="C954" s="134" t="s">
        <v>92</v>
      </c>
      <c r="D954" s="33">
        <v>45717</v>
      </c>
      <c r="E954" s="43" t="s">
        <v>70</v>
      </c>
      <c r="F954" s="44">
        <f>SUMIFS(HoraCondCarga[Hora],HoraCondCarga[Condição de Carga],PrevisaoGD[[#This Row],[Condição de Carga]],HoraCondCarga[Mês],MONTH(PrevisaoGD[[#This Row],[Mês/Ano]]))</f>
        <v>20</v>
      </c>
      <c r="G954" s="258">
        <f>SUMIFS('Previsão Potência Instalada'!$C$4:$C$87,'Previsão Potência Instalada'!$B$4:$B$87,PrevisaoGD[[#This Row],[Mês/Ano]])*SUMIFS(RelPotInst[PU_PI],RelPotInst[Barra],PrevisaoGD[[#This Row],[Nº Barra]])</f>
        <v>43.436756964807508</v>
      </c>
      <c r="H954" s="136">
        <f>$G954*SUMIFS(FatorHorario[Fator],FatorHorario[Meses],TEXT($D954,"MMM"),FatorHorario[UF],'Curva Tipica'!$E$1,FatorHorario[Hora],$F954)</f>
        <v>0</v>
      </c>
      <c r="I954" s="45">
        <v>0.92</v>
      </c>
    </row>
    <row r="955" spans="1:9" x14ac:dyDescent="0.25">
      <c r="A955" s="32">
        <v>5723</v>
      </c>
      <c r="B955" s="32">
        <v>2</v>
      </c>
      <c r="C955" s="134" t="s">
        <v>92</v>
      </c>
      <c r="D955" s="33">
        <v>45748</v>
      </c>
      <c r="E955" s="43" t="s">
        <v>70</v>
      </c>
      <c r="F955" s="44">
        <f>SUMIFS(HoraCondCarga[Hora],HoraCondCarga[Condição de Carga],PrevisaoGD[[#This Row],[Condição de Carga]],HoraCondCarga[Mês],MONTH(PrevisaoGD[[#This Row],[Mês/Ano]]))</f>
        <v>19</v>
      </c>
      <c r="G955" s="258">
        <f>SUMIFS('Previsão Potência Instalada'!$C$4:$C$87,'Previsão Potência Instalada'!$B$4:$B$87,PrevisaoGD[[#This Row],[Mês/Ano]])*SUMIFS(RelPotInst[PU_PI],RelPotInst[Barra],PrevisaoGD[[#This Row],[Nº Barra]])</f>
        <v>44.128753680708073</v>
      </c>
      <c r="H955" s="136">
        <f>$G955*SUMIFS(FatorHorario[Fator],FatorHorario[Meses],TEXT($D955,"MMM"),FatorHorario[UF],'Curva Tipica'!$E$1,FatorHorario[Hora],$F955)</f>
        <v>0</v>
      </c>
      <c r="I955" s="45">
        <v>0.92</v>
      </c>
    </row>
    <row r="956" spans="1:9" x14ac:dyDescent="0.25">
      <c r="A956" s="32">
        <v>5723</v>
      </c>
      <c r="B956" s="32">
        <v>2</v>
      </c>
      <c r="C956" s="134" t="s">
        <v>92</v>
      </c>
      <c r="D956" s="33">
        <v>45778</v>
      </c>
      <c r="E956" s="43" t="s">
        <v>70</v>
      </c>
      <c r="F956" s="44">
        <f>SUMIFS(HoraCondCarga[Hora],HoraCondCarga[Condição de Carga],PrevisaoGD[[#This Row],[Condição de Carga]],HoraCondCarga[Mês],MONTH(PrevisaoGD[[#This Row],[Mês/Ano]]))</f>
        <v>19</v>
      </c>
      <c r="G956" s="258">
        <f>SUMIFS('Previsão Potência Instalada'!$C$4:$C$87,'Previsão Potência Instalada'!$B$4:$B$87,PrevisaoGD[[#This Row],[Mês/Ano]])*SUMIFS(RelPotInst[PU_PI],RelPotInst[Barra],PrevisaoGD[[#This Row],[Nº Barra]])</f>
        <v>44.877843464376618</v>
      </c>
      <c r="H956" s="136">
        <f>$G956*SUMIFS(FatorHorario[Fator],FatorHorario[Meses],TEXT($D956,"MMM"),FatorHorario[UF],'Curva Tipica'!$E$1,FatorHorario[Hora],$F956)</f>
        <v>0</v>
      </c>
      <c r="I956" s="45">
        <v>0.92</v>
      </c>
    </row>
    <row r="957" spans="1:9" x14ac:dyDescent="0.25">
      <c r="A957" s="32">
        <v>5723</v>
      </c>
      <c r="B957" s="32">
        <v>2</v>
      </c>
      <c r="C957" s="134" t="s">
        <v>92</v>
      </c>
      <c r="D957" s="33">
        <v>45809</v>
      </c>
      <c r="E957" s="43" t="s">
        <v>70</v>
      </c>
      <c r="F957" s="44">
        <f>SUMIFS(HoraCondCarga[Hora],HoraCondCarga[Condição de Carga],PrevisaoGD[[#This Row],[Condição de Carga]],HoraCondCarga[Mês],MONTH(PrevisaoGD[[#This Row],[Mês/Ano]]))</f>
        <v>19</v>
      </c>
      <c r="G957" s="258">
        <f>SUMIFS('Previsão Potência Instalada'!$C$4:$C$87,'Previsão Potência Instalada'!$B$4:$B$87,PrevisaoGD[[#This Row],[Mês/Ano]])*SUMIFS(RelPotInst[PU_PI],RelPotInst[Barra],PrevisaoGD[[#This Row],[Nº Barra]])</f>
        <v>45.611280158176427</v>
      </c>
      <c r="H957" s="136">
        <f>$G957*SUMIFS(FatorHorario[Fator],FatorHorario[Meses],TEXT($D957,"MMM"),FatorHorario[UF],'Curva Tipica'!$E$1,FatorHorario[Hora],$F957)</f>
        <v>0</v>
      </c>
      <c r="I957" s="45">
        <v>0.92</v>
      </c>
    </row>
    <row r="958" spans="1:9" x14ac:dyDescent="0.25">
      <c r="A958" s="32">
        <v>5723</v>
      </c>
      <c r="B958" s="32">
        <v>2</v>
      </c>
      <c r="C958" s="134" t="s">
        <v>92</v>
      </c>
      <c r="D958" s="33">
        <v>45839</v>
      </c>
      <c r="E958" s="43" t="s">
        <v>70</v>
      </c>
      <c r="F958" s="44">
        <f>SUMIFS(HoraCondCarga[Hora],HoraCondCarga[Condição de Carga],PrevisaoGD[[#This Row],[Condição de Carga]],HoraCondCarga[Mês],MONTH(PrevisaoGD[[#This Row],[Mês/Ano]]))</f>
        <v>19</v>
      </c>
      <c r="G958" s="258">
        <f>SUMIFS('Previsão Potência Instalada'!$C$4:$C$87,'Previsão Potência Instalada'!$B$4:$B$87,PrevisaoGD[[#This Row],[Mês/Ano]])*SUMIFS(RelPotInst[PU_PI],RelPotInst[Barra],PrevisaoGD[[#This Row],[Nº Barra]])</f>
        <v>46.308261042356357</v>
      </c>
      <c r="H958" s="136">
        <f>$G958*SUMIFS(FatorHorario[Fator],FatorHorario[Meses],TEXT($D958,"MMM"),FatorHorario[UF],'Curva Tipica'!$E$1,FatorHorario[Hora],$F958)</f>
        <v>0</v>
      </c>
      <c r="I958" s="45">
        <v>0.92</v>
      </c>
    </row>
    <row r="959" spans="1:9" x14ac:dyDescent="0.25">
      <c r="A959" s="32">
        <v>5723</v>
      </c>
      <c r="B959" s="32">
        <v>2</v>
      </c>
      <c r="C959" s="134" t="s">
        <v>92</v>
      </c>
      <c r="D959" s="33">
        <v>45870</v>
      </c>
      <c r="E959" s="43" t="s">
        <v>70</v>
      </c>
      <c r="F959" s="44">
        <f>SUMIFS(HoraCondCarga[Hora],HoraCondCarga[Condição de Carga],PrevisaoGD[[#This Row],[Condição de Carga]],HoraCondCarga[Mês],MONTH(PrevisaoGD[[#This Row],[Mês/Ano]]))</f>
        <v>19</v>
      </c>
      <c r="G959" s="258">
        <f>SUMIFS('Previsão Potência Instalada'!$C$4:$C$87,'Previsão Potência Instalada'!$B$4:$B$87,PrevisaoGD[[#This Row],[Mês/Ano]])*SUMIFS(RelPotInst[PU_PI],RelPotInst[Barra],PrevisaoGD[[#This Row],[Nº Barra]])</f>
        <v>46.987431215811647</v>
      </c>
      <c r="H959" s="136">
        <f>$G959*SUMIFS(FatorHorario[Fator],FatorHorario[Meses],TEXT($D959,"MMM"),FatorHorario[UF],'Curva Tipica'!$E$1,FatorHorario[Hora],$F959)</f>
        <v>0</v>
      </c>
      <c r="I959" s="45">
        <v>0.92</v>
      </c>
    </row>
    <row r="960" spans="1:9" x14ac:dyDescent="0.25">
      <c r="A960" s="32">
        <v>5723</v>
      </c>
      <c r="B960" s="32">
        <v>2</v>
      </c>
      <c r="C960" s="134" t="s">
        <v>92</v>
      </c>
      <c r="D960" s="33">
        <v>45901</v>
      </c>
      <c r="E960" s="43" t="s">
        <v>70</v>
      </c>
      <c r="F960" s="44">
        <f>SUMIFS(HoraCondCarga[Hora],HoraCondCarga[Condição de Carga],PrevisaoGD[[#This Row],[Condição de Carga]],HoraCondCarga[Mês],MONTH(PrevisaoGD[[#This Row],[Mês/Ano]]))</f>
        <v>19</v>
      </c>
      <c r="G960" s="258">
        <f>SUMIFS('Previsão Potência Instalada'!$C$4:$C$87,'Previsão Potência Instalada'!$B$4:$B$87,PrevisaoGD[[#This Row],[Mês/Ano]])*SUMIFS(RelPotInst[PU_PI],RelPotInst[Barra],PrevisaoGD[[#This Row],[Nº Barra]])</f>
        <v>47.663503100429303</v>
      </c>
      <c r="H960" s="136">
        <f>$G960*SUMIFS(FatorHorario[Fator],FatorHorario[Meses],TEXT($D960,"MMM"),FatorHorario[UF],'Curva Tipica'!$E$1,FatorHorario[Hora],$F960)</f>
        <v>0</v>
      </c>
      <c r="I960" s="45">
        <v>0.92</v>
      </c>
    </row>
    <row r="961" spans="1:9" x14ac:dyDescent="0.25">
      <c r="A961" s="32">
        <v>5723</v>
      </c>
      <c r="B961" s="32">
        <v>2</v>
      </c>
      <c r="C961" s="134" t="s">
        <v>92</v>
      </c>
      <c r="D961" s="33">
        <v>45931</v>
      </c>
      <c r="E961" s="43" t="s">
        <v>70</v>
      </c>
      <c r="F961" s="44">
        <f>SUMIFS(HoraCondCarga[Hora],HoraCondCarga[Condição de Carga],PrevisaoGD[[#This Row],[Condição de Carga]],HoraCondCarga[Mês],MONTH(PrevisaoGD[[#This Row],[Mês/Ano]]))</f>
        <v>19</v>
      </c>
      <c r="G961" s="258">
        <f>SUMIFS('Previsão Potência Instalada'!$C$4:$C$87,'Previsão Potência Instalada'!$B$4:$B$87,PrevisaoGD[[#This Row],[Mês/Ano]])*SUMIFS(RelPotInst[PU_PI],RelPotInst[Barra],PrevisaoGD[[#This Row],[Nº Barra]])</f>
        <v>48.306337726742797</v>
      </c>
      <c r="H961" s="136">
        <f>$G961*SUMIFS(FatorHorario[Fator],FatorHorario[Meses],TEXT($D961,"MMM"),FatorHorario[UF],'Curva Tipica'!$E$1,FatorHorario[Hora],$F961)</f>
        <v>0</v>
      </c>
      <c r="I961" s="45">
        <v>0.92</v>
      </c>
    </row>
    <row r="962" spans="1:9" x14ac:dyDescent="0.25">
      <c r="A962" s="32">
        <v>5723</v>
      </c>
      <c r="B962" s="32">
        <v>2</v>
      </c>
      <c r="C962" s="134" t="s">
        <v>92</v>
      </c>
      <c r="D962" s="33">
        <v>45962</v>
      </c>
      <c r="E962" s="43" t="s">
        <v>70</v>
      </c>
      <c r="F962" s="44">
        <f>SUMIFS(HoraCondCarga[Hora],HoraCondCarga[Condição de Carga],PrevisaoGD[[#This Row],[Condição de Carga]],HoraCondCarga[Mês],MONTH(PrevisaoGD[[#This Row],[Mês/Ano]]))</f>
        <v>19</v>
      </c>
      <c r="G962" s="258">
        <f>SUMIFS('Previsão Potência Instalada'!$C$4:$C$87,'Previsão Potência Instalada'!$B$4:$B$87,PrevisaoGD[[#This Row],[Mês/Ano]])*SUMIFS(RelPotInst[PU_PI],RelPotInst[Barra],PrevisaoGD[[#This Row],[Nº Barra]])</f>
        <v>48.949292334375542</v>
      </c>
      <c r="H962" s="136">
        <f>$G962*SUMIFS(FatorHorario[Fator],FatorHorario[Meses],TEXT($D962,"MMM"),FatorHorario[UF],'Curva Tipica'!$E$1,FatorHorario[Hora],$F962)</f>
        <v>0</v>
      </c>
      <c r="I962" s="45">
        <v>0.92</v>
      </c>
    </row>
    <row r="963" spans="1:9" x14ac:dyDescent="0.25">
      <c r="A963" s="32">
        <v>5723</v>
      </c>
      <c r="B963" s="32">
        <v>2</v>
      </c>
      <c r="C963" s="134" t="s">
        <v>92</v>
      </c>
      <c r="D963" s="33">
        <v>45992</v>
      </c>
      <c r="E963" s="43" t="s">
        <v>70</v>
      </c>
      <c r="F963" s="44">
        <f>SUMIFS(HoraCondCarga[Hora],HoraCondCarga[Condição de Carga],PrevisaoGD[[#This Row],[Condição de Carga]],HoraCondCarga[Mês],MONTH(PrevisaoGD[[#This Row],[Mês/Ano]]))</f>
        <v>20</v>
      </c>
      <c r="G963" s="258">
        <f>SUMIFS('Previsão Potência Instalada'!$C$4:$C$87,'Previsão Potência Instalada'!$B$4:$B$87,PrevisaoGD[[#This Row],[Mês/Ano]])*SUMIFS(RelPotInst[PU_PI],RelPotInst[Barra],PrevisaoGD[[#This Row],[Nº Barra]])</f>
        <v>49.622791174519129</v>
      </c>
      <c r="H963" s="136">
        <f>$G963*SUMIFS(FatorHorario[Fator],FatorHorario[Meses],TEXT($D963,"MMM"),FatorHorario[UF],'Curva Tipica'!$E$1,FatorHorario[Hora],$F963)</f>
        <v>0</v>
      </c>
      <c r="I963" s="45">
        <v>0.92</v>
      </c>
    </row>
    <row r="964" spans="1:9" x14ac:dyDescent="0.25">
      <c r="A964" s="32">
        <v>5723</v>
      </c>
      <c r="B964" s="32">
        <v>2</v>
      </c>
      <c r="C964" s="134" t="s">
        <v>92</v>
      </c>
      <c r="D964" s="33">
        <v>46023</v>
      </c>
      <c r="E964" s="43" t="s">
        <v>70</v>
      </c>
      <c r="F964" s="44">
        <f>SUMIFS(HoraCondCarga[Hora],HoraCondCarga[Condição de Carga],PrevisaoGD[[#This Row],[Condição de Carga]],HoraCondCarga[Mês],MONTH(PrevisaoGD[[#This Row],[Mês/Ano]]))</f>
        <v>20</v>
      </c>
      <c r="G964" s="258">
        <f>SUMIFS('Previsão Potência Instalada'!$C$4:$C$87,'Previsão Potência Instalada'!$B$4:$B$87,PrevisaoGD[[#This Row],[Mês/Ano]])*SUMIFS(RelPotInst[PU_PI],RelPotInst[Barra],PrevisaoGD[[#This Row],[Nº Barra]])</f>
        <v>49.834412840573087</v>
      </c>
      <c r="H964" s="136">
        <f>$G964*SUMIFS(FatorHorario[Fator],FatorHorario[Meses],TEXT($D964,"MMM"),FatorHorario[UF],'Curva Tipica'!$E$1,FatorHorario[Hora],$F964)</f>
        <v>0</v>
      </c>
      <c r="I964" s="45">
        <v>0.92</v>
      </c>
    </row>
    <row r="965" spans="1:9" x14ac:dyDescent="0.25">
      <c r="A965" s="32">
        <v>5723</v>
      </c>
      <c r="B965" s="32">
        <v>2</v>
      </c>
      <c r="C965" s="134" t="s">
        <v>92</v>
      </c>
      <c r="D965" s="33">
        <v>46054</v>
      </c>
      <c r="E965" s="43" t="s">
        <v>70</v>
      </c>
      <c r="F965" s="44">
        <f>SUMIFS(HoraCondCarga[Hora],HoraCondCarga[Condição de Carga],PrevisaoGD[[#This Row],[Condição de Carga]],HoraCondCarga[Mês],MONTH(PrevisaoGD[[#This Row],[Mês/Ano]]))</f>
        <v>20</v>
      </c>
      <c r="G965" s="258">
        <f>SUMIFS('Previsão Potência Instalada'!$C$4:$C$87,'Previsão Potência Instalada'!$B$4:$B$87,PrevisaoGD[[#This Row],[Mês/Ano]])*SUMIFS(RelPotInst[PU_PI],RelPotInst[Barra],PrevisaoGD[[#This Row],[Nº Barra]])</f>
        <v>50.041422921203306</v>
      </c>
      <c r="H965" s="136">
        <f>$G965*SUMIFS(FatorHorario[Fator],FatorHorario[Meses],TEXT($D965,"MMM"),FatorHorario[UF],'Curva Tipica'!$E$1,FatorHorario[Hora],$F965)</f>
        <v>0</v>
      </c>
      <c r="I965" s="45">
        <v>0.92</v>
      </c>
    </row>
    <row r="966" spans="1:9" x14ac:dyDescent="0.25">
      <c r="A966" s="32">
        <v>5723</v>
      </c>
      <c r="B966" s="32">
        <v>2</v>
      </c>
      <c r="C966" s="134" t="s">
        <v>92</v>
      </c>
      <c r="D966" s="33">
        <v>46082</v>
      </c>
      <c r="E966" s="43" t="s">
        <v>70</v>
      </c>
      <c r="F966" s="44">
        <f>SUMIFS(HoraCondCarga[Hora],HoraCondCarga[Condição de Carga],PrevisaoGD[[#This Row],[Condição de Carga]],HoraCondCarga[Mês],MONTH(PrevisaoGD[[#This Row],[Mês/Ano]]))</f>
        <v>20</v>
      </c>
      <c r="G966" s="258">
        <f>SUMIFS('Previsão Potência Instalada'!$C$4:$C$87,'Previsão Potência Instalada'!$B$4:$B$87,PrevisaoGD[[#This Row],[Mês/Ano]])*SUMIFS(RelPotInst[PU_PI],RelPotInst[Barra],PrevisaoGD[[#This Row],[Nº Barra]])</f>
        <v>50.250294487353266</v>
      </c>
      <c r="H966" s="136">
        <f>$G966*SUMIFS(FatorHorario[Fator],FatorHorario[Meses],TEXT($D966,"MMM"),FatorHorario[UF],'Curva Tipica'!$E$1,FatorHorario[Hora],$F966)</f>
        <v>0</v>
      </c>
      <c r="I966" s="45">
        <v>0.92</v>
      </c>
    </row>
    <row r="967" spans="1:9" x14ac:dyDescent="0.25">
      <c r="A967" s="32">
        <v>5723</v>
      </c>
      <c r="B967" s="32">
        <v>2</v>
      </c>
      <c r="C967" s="134" t="s">
        <v>92</v>
      </c>
      <c r="D967" s="33">
        <v>46113</v>
      </c>
      <c r="E967" s="43" t="s">
        <v>70</v>
      </c>
      <c r="F967" s="44">
        <f>SUMIFS(HoraCondCarga[Hora],HoraCondCarga[Condição de Carga],PrevisaoGD[[#This Row],[Condição de Carga]],HoraCondCarga[Mês],MONTH(PrevisaoGD[[#This Row],[Mês/Ano]]))</f>
        <v>19</v>
      </c>
      <c r="G967" s="258">
        <f>SUMIFS('Previsão Potência Instalada'!$C$4:$C$87,'Previsão Potência Instalada'!$B$4:$B$87,PrevisaoGD[[#This Row],[Mês/Ano]])*SUMIFS(RelPotInst[PU_PI],RelPotInst[Barra],PrevisaoGD[[#This Row],[Nº Barra]])</f>
        <v>50.460771602751294</v>
      </c>
      <c r="H967" s="136">
        <f>$G967*SUMIFS(FatorHorario[Fator],FatorHorario[Meses],TEXT($D967,"MMM"),FatorHorario[UF],'Curva Tipica'!$E$1,FatorHorario[Hora],$F967)</f>
        <v>0</v>
      </c>
      <c r="I967" s="45">
        <v>0.92</v>
      </c>
    </row>
    <row r="968" spans="1:9" x14ac:dyDescent="0.25">
      <c r="A968" s="32">
        <v>5723</v>
      </c>
      <c r="B968" s="32">
        <v>2</v>
      </c>
      <c r="C968" s="134" t="s">
        <v>92</v>
      </c>
      <c r="D968" s="33">
        <v>46143</v>
      </c>
      <c r="E968" s="43" t="s">
        <v>70</v>
      </c>
      <c r="F968" s="44">
        <f>SUMIFS(HoraCondCarga[Hora],HoraCondCarga[Condição de Carga],PrevisaoGD[[#This Row],[Condição de Carga]],HoraCondCarga[Mês],MONTH(PrevisaoGD[[#This Row],[Mês/Ano]]))</f>
        <v>19</v>
      </c>
      <c r="G968" s="258">
        <f>SUMIFS('Previsão Potência Instalada'!$C$4:$C$87,'Previsão Potência Instalada'!$B$4:$B$87,PrevisaoGD[[#This Row],[Mês/Ano]])*SUMIFS(RelPotInst[PU_PI],RelPotInst[Barra],PrevisaoGD[[#This Row],[Nº Barra]])</f>
        <v>50.688614095667617</v>
      </c>
      <c r="H968" s="136">
        <f>$G968*SUMIFS(FatorHorario[Fator],FatorHorario[Meses],TEXT($D968,"MMM"),FatorHorario[UF],'Curva Tipica'!$E$1,FatorHorario[Hora],$F968)</f>
        <v>0</v>
      </c>
      <c r="I968" s="45">
        <v>0.92</v>
      </c>
    </row>
    <row r="969" spans="1:9" x14ac:dyDescent="0.25">
      <c r="A969" s="32">
        <v>5723</v>
      </c>
      <c r="B969" s="32">
        <v>2</v>
      </c>
      <c r="C969" s="134" t="s">
        <v>92</v>
      </c>
      <c r="D969" s="33">
        <v>46174</v>
      </c>
      <c r="E969" s="43" t="s">
        <v>70</v>
      </c>
      <c r="F969" s="44">
        <f>SUMIFS(HoraCondCarga[Hora],HoraCondCarga[Condição de Carga],PrevisaoGD[[#This Row],[Condição de Carga]],HoraCondCarga[Mês],MONTH(PrevisaoGD[[#This Row],[Mês/Ano]]))</f>
        <v>19</v>
      </c>
      <c r="G969" s="258">
        <f>SUMIFS('Previsão Potência Instalada'!$C$4:$C$87,'Previsão Potência Instalada'!$B$4:$B$87,PrevisaoGD[[#This Row],[Mês/Ano]])*SUMIFS(RelPotInst[PU_PI],RelPotInst[Barra],PrevisaoGD[[#This Row],[Nº Barra]])</f>
        <v>50.911695558470747</v>
      </c>
      <c r="H969" s="136">
        <f>$G969*SUMIFS(FatorHorario[Fator],FatorHorario[Meses],TEXT($D969,"MMM"),FatorHorario[UF],'Curva Tipica'!$E$1,FatorHorario[Hora],$F969)</f>
        <v>0</v>
      </c>
      <c r="I969" s="45">
        <v>0.92</v>
      </c>
    </row>
    <row r="970" spans="1:9" x14ac:dyDescent="0.25">
      <c r="A970" s="32">
        <v>5723</v>
      </c>
      <c r="B970" s="32">
        <v>2</v>
      </c>
      <c r="C970" s="134" t="s">
        <v>92</v>
      </c>
      <c r="D970" s="33">
        <v>46204</v>
      </c>
      <c r="E970" s="43" t="s">
        <v>70</v>
      </c>
      <c r="F970" s="44">
        <f>SUMIFS(HoraCondCarga[Hora],HoraCondCarga[Condição de Carga],PrevisaoGD[[#This Row],[Condição de Carga]],HoraCondCarga[Mês],MONTH(PrevisaoGD[[#This Row],[Mês/Ano]]))</f>
        <v>19</v>
      </c>
      <c r="G970" s="258">
        <f>SUMIFS('Previsão Potência Instalada'!$C$4:$C$87,'Previsão Potência Instalada'!$B$4:$B$87,PrevisaoGD[[#This Row],[Mês/Ano]])*SUMIFS(RelPotInst[PU_PI],RelPotInst[Barra],PrevisaoGD[[#This Row],[Nº Barra]])</f>
        <v>51.12368865412995</v>
      </c>
      <c r="H970" s="136">
        <f>$G970*SUMIFS(FatorHorario[Fator],FatorHorario[Meses],TEXT($D970,"MMM"),FatorHorario[UF],'Curva Tipica'!$E$1,FatorHorario[Hora],$F970)</f>
        <v>0</v>
      </c>
      <c r="I970" s="45">
        <v>0.92</v>
      </c>
    </row>
    <row r="971" spans="1:9" x14ac:dyDescent="0.25">
      <c r="A971" s="32">
        <v>5723</v>
      </c>
      <c r="B971" s="32">
        <v>2</v>
      </c>
      <c r="C971" s="134" t="s">
        <v>92</v>
      </c>
      <c r="D971" s="33">
        <v>46235</v>
      </c>
      <c r="E971" s="43" t="s">
        <v>70</v>
      </c>
      <c r="F971" s="44">
        <f>SUMIFS(HoraCondCarga[Hora],HoraCondCarga[Condição de Carga],PrevisaoGD[[#This Row],[Condição de Carga]],HoraCondCarga[Mês],MONTH(PrevisaoGD[[#This Row],[Mês/Ano]]))</f>
        <v>19</v>
      </c>
      <c r="G971" s="258">
        <f>SUMIFS('Previsão Potência Instalada'!$C$4:$C$87,'Previsão Potência Instalada'!$B$4:$B$87,PrevisaoGD[[#This Row],[Mês/Ano]])*SUMIFS(RelPotInst[PU_PI],RelPotInst[Barra],PrevisaoGD[[#This Row],[Nº Barra]])</f>
        <v>51.330264459605004</v>
      </c>
      <c r="H971" s="136">
        <f>$G971*SUMIFS(FatorHorario[Fator],FatorHorario[Meses],TEXT($D971,"MMM"),FatorHorario[UF],'Curva Tipica'!$E$1,FatorHorario[Hora],$F971)</f>
        <v>0</v>
      </c>
      <c r="I971" s="45">
        <v>0.92</v>
      </c>
    </row>
    <row r="972" spans="1:9" x14ac:dyDescent="0.25">
      <c r="A972" s="32">
        <v>5723</v>
      </c>
      <c r="B972" s="32">
        <v>2</v>
      </c>
      <c r="C972" s="134" t="s">
        <v>92</v>
      </c>
      <c r="D972" s="33">
        <v>46266</v>
      </c>
      <c r="E972" s="43" t="s">
        <v>70</v>
      </c>
      <c r="F972" s="44">
        <f>SUMIFS(HoraCondCarga[Hora],HoraCondCarga[Condição de Carga],PrevisaoGD[[#This Row],[Condição de Carga]],HoraCondCarga[Mês],MONTH(PrevisaoGD[[#This Row],[Mês/Ano]]))</f>
        <v>19</v>
      </c>
      <c r="G972" s="258">
        <f>SUMIFS('Previsão Potência Instalada'!$C$4:$C$87,'Previsão Potência Instalada'!$B$4:$B$87,PrevisaoGD[[#This Row],[Mês/Ano]])*SUMIFS(RelPotInst[PU_PI],RelPotInst[Barra],PrevisaoGD[[#This Row],[Nº Barra]])</f>
        <v>51.535897892259165</v>
      </c>
      <c r="H972" s="136">
        <f>$G972*SUMIFS(FatorHorario[Fator],FatorHorario[Meses],TEXT($D972,"MMM"),FatorHorario[UF],'Curva Tipica'!$E$1,FatorHorario[Hora],$F972)</f>
        <v>0</v>
      </c>
      <c r="I972" s="45">
        <v>0.92</v>
      </c>
    </row>
    <row r="973" spans="1:9" x14ac:dyDescent="0.25">
      <c r="A973" s="32">
        <v>5723</v>
      </c>
      <c r="B973" s="32">
        <v>2</v>
      </c>
      <c r="C973" s="134" t="s">
        <v>92</v>
      </c>
      <c r="D973" s="33">
        <v>46296</v>
      </c>
      <c r="E973" s="43" t="s">
        <v>70</v>
      </c>
      <c r="F973" s="44">
        <f>SUMIFS(HoraCondCarga[Hora],HoraCondCarga[Condição de Carga],PrevisaoGD[[#This Row],[Condição de Carga]],HoraCondCarga[Mês],MONTH(PrevisaoGD[[#This Row],[Mês/Ano]]))</f>
        <v>19</v>
      </c>
      <c r="G973" s="258">
        <f>SUMIFS('Previsão Potência Instalada'!$C$4:$C$87,'Previsão Potência Instalada'!$B$4:$B$87,PrevisaoGD[[#This Row],[Mês/Ano]])*SUMIFS(RelPotInst[PU_PI],RelPotInst[Barra],PrevisaoGD[[#This Row],[Nº Barra]])</f>
        <v>51.731421909520364</v>
      </c>
      <c r="H973" s="136">
        <f>$G973*SUMIFS(FatorHorario[Fator],FatorHorario[Meses],TEXT($D973,"MMM"),FatorHorario[UF],'Curva Tipica'!$E$1,FatorHorario[Hora],$F973)</f>
        <v>0</v>
      </c>
      <c r="I973" s="45">
        <v>0.92</v>
      </c>
    </row>
    <row r="974" spans="1:9" x14ac:dyDescent="0.25">
      <c r="A974" s="32">
        <v>5723</v>
      </c>
      <c r="B974" s="32">
        <v>2</v>
      </c>
      <c r="C974" s="134" t="s">
        <v>92</v>
      </c>
      <c r="D974" s="33">
        <v>46327</v>
      </c>
      <c r="E974" s="43" t="s">
        <v>70</v>
      </c>
      <c r="F974" s="44">
        <f>SUMIFS(HoraCondCarga[Hora],HoraCondCarga[Condição de Carga],PrevisaoGD[[#This Row],[Condição de Carga]],HoraCondCarga[Mês],MONTH(PrevisaoGD[[#This Row],[Mês/Ano]]))</f>
        <v>19</v>
      </c>
      <c r="G974" s="258">
        <f>SUMIFS('Previsão Potência Instalada'!$C$4:$C$87,'Previsão Potência Instalada'!$B$4:$B$87,PrevisaoGD[[#This Row],[Mês/Ano]])*SUMIFS(RelPotInst[PU_PI],RelPotInst[Barra],PrevisaoGD[[#This Row],[Nº Barra]])</f>
        <v>51.926982420194612</v>
      </c>
      <c r="H974" s="136">
        <f>$G974*SUMIFS(FatorHorario[Fator],FatorHorario[Meses],TEXT($D974,"MMM"),FatorHorario[UF],'Curva Tipica'!$E$1,FatorHorario[Hora],$F974)</f>
        <v>0</v>
      </c>
      <c r="I974" s="45">
        <v>0.92</v>
      </c>
    </row>
    <row r="975" spans="1:9" x14ac:dyDescent="0.25">
      <c r="A975" s="32">
        <v>5723</v>
      </c>
      <c r="B975" s="32">
        <v>2</v>
      </c>
      <c r="C975" s="134" t="s">
        <v>92</v>
      </c>
      <c r="D975" s="33">
        <v>46357</v>
      </c>
      <c r="E975" s="43" t="s">
        <v>70</v>
      </c>
      <c r="F975" s="44">
        <f>SUMIFS(HoraCondCarga[Hora],HoraCondCarga[Condição de Carga],PrevisaoGD[[#This Row],[Condição de Carga]],HoraCondCarga[Mês],MONTH(PrevisaoGD[[#This Row],[Mês/Ano]]))</f>
        <v>20</v>
      </c>
      <c r="G975" s="258">
        <f>SUMIFS('Previsão Potência Instalada'!$C$4:$C$87,'Previsão Potência Instalada'!$B$4:$B$87,PrevisaoGD[[#This Row],[Mês/Ano]])*SUMIFS(RelPotInst[PU_PI],RelPotInst[Barra],PrevisaoGD[[#This Row],[Nº Barra]])</f>
        <v>52.131833237893744</v>
      </c>
      <c r="H975" s="136">
        <f>$G975*SUMIFS(FatorHorario[Fator],FatorHorario[Meses],TEXT($D975,"MMM"),FatorHorario[UF],'Curva Tipica'!$E$1,FatorHorario[Hora],$F975)</f>
        <v>0</v>
      </c>
      <c r="I975" s="45">
        <v>0.92</v>
      </c>
    </row>
    <row r="976" spans="1:9" x14ac:dyDescent="0.25">
      <c r="A976" s="32">
        <v>5723</v>
      </c>
      <c r="B976" s="32">
        <v>2</v>
      </c>
      <c r="C976" s="134" t="s">
        <v>92</v>
      </c>
      <c r="D976" s="33">
        <v>46388</v>
      </c>
      <c r="E976" s="43" t="s">
        <v>70</v>
      </c>
      <c r="F976" s="44">
        <f>SUMIFS(HoraCondCarga[Hora],HoraCondCarga[Condição de Carga],PrevisaoGD[[#This Row],[Condição de Carga]],HoraCondCarga[Mês],MONTH(PrevisaoGD[[#This Row],[Mês/Ano]]))</f>
        <v>20</v>
      </c>
      <c r="G976" s="258">
        <f>SUMIFS('Previsão Potência Instalada'!$C$4:$C$87,'Previsão Potência Instalada'!$B$4:$B$87,PrevisaoGD[[#This Row],[Mês/Ano]])*SUMIFS(RelPotInst[PU_PI],RelPotInst[Barra],PrevisaoGD[[#This Row],[Nº Barra]])</f>
        <v>52.374670303750705</v>
      </c>
      <c r="H976" s="136">
        <f>$G976*SUMIFS(FatorHorario[Fator],FatorHorario[Meses],TEXT($D976,"MMM"),FatorHorario[UF],'Curva Tipica'!$E$1,FatorHorario[Hora],$F976)</f>
        <v>0</v>
      </c>
      <c r="I976" s="45">
        <v>0.92</v>
      </c>
    </row>
    <row r="977" spans="1:9" x14ac:dyDescent="0.25">
      <c r="A977" s="32">
        <v>5723</v>
      </c>
      <c r="B977" s="32">
        <v>2</v>
      </c>
      <c r="C977" s="134" t="s">
        <v>92</v>
      </c>
      <c r="D977" s="33">
        <v>46419</v>
      </c>
      <c r="E977" s="43" t="s">
        <v>70</v>
      </c>
      <c r="F977" s="44">
        <f>SUMIFS(HoraCondCarga[Hora],HoraCondCarga[Condição de Carga],PrevisaoGD[[#This Row],[Condição de Carga]],HoraCondCarga[Mês],MONTH(PrevisaoGD[[#This Row],[Mês/Ano]]))</f>
        <v>20</v>
      </c>
      <c r="G977" s="258">
        <f>SUMIFS('Previsão Potência Instalada'!$C$4:$C$87,'Previsão Potência Instalada'!$B$4:$B$87,PrevisaoGD[[#This Row],[Mês/Ano]])*SUMIFS(RelPotInst[PU_PI],RelPotInst[Barra],PrevisaoGD[[#This Row],[Nº Barra]])</f>
        <v>52.612215549095481</v>
      </c>
      <c r="H977" s="136">
        <f>$G977*SUMIFS(FatorHorario[Fator],FatorHorario[Meses],TEXT($D977,"MMM"),FatorHorario[UF],'Curva Tipica'!$E$1,FatorHorario[Hora],$F977)</f>
        <v>0</v>
      </c>
      <c r="I977" s="45">
        <v>0.92</v>
      </c>
    </row>
    <row r="978" spans="1:9" x14ac:dyDescent="0.25">
      <c r="A978" s="32">
        <v>5723</v>
      </c>
      <c r="B978" s="32">
        <v>2</v>
      </c>
      <c r="C978" s="134" t="s">
        <v>92</v>
      </c>
      <c r="D978" s="33">
        <v>46447</v>
      </c>
      <c r="E978" s="43" t="s">
        <v>70</v>
      </c>
      <c r="F978" s="44">
        <f>SUMIFS(HoraCondCarga[Hora],HoraCondCarga[Condição de Carga],PrevisaoGD[[#This Row],[Condição de Carga]],HoraCondCarga[Mês],MONTH(PrevisaoGD[[#This Row],[Mês/Ano]]))</f>
        <v>20</v>
      </c>
      <c r="G978" s="258">
        <f>SUMIFS('Previsão Potência Instalada'!$C$4:$C$87,'Previsão Potência Instalada'!$B$4:$B$87,PrevisaoGD[[#This Row],[Mês/Ano]])*SUMIFS(RelPotInst[PU_PI],RelPotInst[Barra],PrevisaoGD[[#This Row],[Nº Barra]])</f>
        <v>52.851896859665416</v>
      </c>
      <c r="H978" s="136">
        <f>$G978*SUMIFS(FatorHorario[Fator],FatorHorario[Meses],TEXT($D978,"MMM"),FatorHorario[UF],'Curva Tipica'!$E$1,FatorHorario[Hora],$F978)</f>
        <v>0</v>
      </c>
      <c r="I978" s="45">
        <v>0.92</v>
      </c>
    </row>
    <row r="979" spans="1:9" x14ac:dyDescent="0.25">
      <c r="A979" s="32">
        <v>5723</v>
      </c>
      <c r="B979" s="32">
        <v>2</v>
      </c>
      <c r="C979" s="134" t="s">
        <v>92</v>
      </c>
      <c r="D979" s="33">
        <v>46478</v>
      </c>
      <c r="E979" s="43" t="s">
        <v>70</v>
      </c>
      <c r="F979" s="44">
        <f>SUMIFS(HoraCondCarga[Hora],HoraCondCarga[Condição de Carga],PrevisaoGD[[#This Row],[Condição de Carga]],HoraCondCarga[Mês],MONTH(PrevisaoGD[[#This Row],[Mês/Ano]]))</f>
        <v>19</v>
      </c>
      <c r="G979" s="258">
        <f>SUMIFS('Previsão Potência Instalada'!$C$4:$C$87,'Previsão Potência Instalada'!$B$4:$B$87,PrevisaoGD[[#This Row],[Mês/Ano]])*SUMIFS(RelPotInst[PU_PI],RelPotInst[Barra],PrevisaoGD[[#This Row],[Nº Barra]])</f>
        <v>53.093420547132588</v>
      </c>
      <c r="H979" s="136">
        <f>$G979*SUMIFS(FatorHorario[Fator],FatorHorario[Meses],TEXT($D979,"MMM"),FatorHorario[UF],'Curva Tipica'!$E$1,FatorHorario[Hora],$F979)</f>
        <v>0</v>
      </c>
      <c r="I979" s="45">
        <v>0.92</v>
      </c>
    </row>
    <row r="980" spans="1:9" x14ac:dyDescent="0.25">
      <c r="A980" s="32">
        <v>5723</v>
      </c>
      <c r="B980" s="32">
        <v>2</v>
      </c>
      <c r="C980" s="134" t="s">
        <v>92</v>
      </c>
      <c r="D980" s="33">
        <v>46508</v>
      </c>
      <c r="E980" s="43" t="s">
        <v>70</v>
      </c>
      <c r="F980" s="44">
        <f>SUMIFS(HoraCondCarga[Hora],HoraCondCarga[Condição de Carga],PrevisaoGD[[#This Row],[Condição de Carga]],HoraCondCarga[Mês],MONTH(PrevisaoGD[[#This Row],[Mês/Ano]]))</f>
        <v>19</v>
      </c>
      <c r="G980" s="258">
        <f>SUMIFS('Previsão Potência Instalada'!$C$4:$C$87,'Previsão Potência Instalada'!$B$4:$B$87,PrevisaoGD[[#This Row],[Mês/Ano]])*SUMIFS(RelPotInst[PU_PI],RelPotInst[Barra],PrevisaoGD[[#This Row],[Nº Barra]])</f>
        <v>53.35487110410547</v>
      </c>
      <c r="H980" s="136">
        <f>$G980*SUMIFS(FatorHorario[Fator],FatorHorario[Meses],TEXT($D980,"MMM"),FatorHorario[UF],'Curva Tipica'!$E$1,FatorHorario[Hora],$F980)</f>
        <v>0</v>
      </c>
      <c r="I980" s="45">
        <v>0.92</v>
      </c>
    </row>
    <row r="981" spans="1:9" x14ac:dyDescent="0.25">
      <c r="A981" s="32">
        <v>5723</v>
      </c>
      <c r="B981" s="32">
        <v>2</v>
      </c>
      <c r="C981" s="134" t="s">
        <v>92</v>
      </c>
      <c r="D981" s="33">
        <v>46539</v>
      </c>
      <c r="E981" s="43" t="s">
        <v>70</v>
      </c>
      <c r="F981" s="44">
        <f>SUMIFS(HoraCondCarga[Hora],HoraCondCarga[Condição de Carga],PrevisaoGD[[#This Row],[Condição de Carga]],HoraCondCarga[Mês],MONTH(PrevisaoGD[[#This Row],[Mês/Ano]]))</f>
        <v>19</v>
      </c>
      <c r="G981" s="258">
        <f>SUMIFS('Previsão Potência Instalada'!$C$4:$C$87,'Previsão Potência Instalada'!$B$4:$B$87,PrevisaoGD[[#This Row],[Mês/Ano]])*SUMIFS(RelPotInst[PU_PI],RelPotInst[Barra],PrevisaoGD[[#This Row],[Nº Barra]])</f>
        <v>53.610858351934716</v>
      </c>
      <c r="H981" s="136">
        <f>$G981*SUMIFS(FatorHorario[Fator],FatorHorario[Meses],TEXT($D981,"MMM"),FatorHorario[UF],'Curva Tipica'!$E$1,FatorHorario[Hora],$F981)</f>
        <v>0</v>
      </c>
      <c r="I981" s="45">
        <v>0.92</v>
      </c>
    </row>
    <row r="982" spans="1:9" x14ac:dyDescent="0.25">
      <c r="A982" s="32">
        <v>5723</v>
      </c>
      <c r="B982" s="32">
        <v>2</v>
      </c>
      <c r="C982" s="134" t="s">
        <v>92</v>
      </c>
      <c r="D982" s="33">
        <v>46569</v>
      </c>
      <c r="E982" s="43" t="s">
        <v>70</v>
      </c>
      <c r="F982" s="44">
        <f>SUMIFS(HoraCondCarga[Hora],HoraCondCarga[Condição de Carga],PrevisaoGD[[#This Row],[Condição de Carga]],HoraCondCarga[Mês],MONTH(PrevisaoGD[[#This Row],[Mês/Ano]]))</f>
        <v>19</v>
      </c>
      <c r="G982" s="258">
        <f>SUMIFS('Previsão Potência Instalada'!$C$4:$C$87,'Previsão Potência Instalada'!$B$4:$B$87,PrevisaoGD[[#This Row],[Mês/Ano]])*SUMIFS(RelPotInst[PU_PI],RelPotInst[Barra],PrevisaoGD[[#This Row],[Nº Barra]])</f>
        <v>53.85412163537702</v>
      </c>
      <c r="H982" s="136">
        <f>$G982*SUMIFS(FatorHorario[Fator],FatorHorario[Meses],TEXT($D982,"MMM"),FatorHorario[UF],'Curva Tipica'!$E$1,FatorHorario[Hora],$F982)</f>
        <v>0</v>
      </c>
      <c r="I982" s="45">
        <v>0.92</v>
      </c>
    </row>
    <row r="983" spans="1:9" x14ac:dyDescent="0.25">
      <c r="A983" s="32">
        <v>5723</v>
      </c>
      <c r="B983" s="32">
        <v>2</v>
      </c>
      <c r="C983" s="134" t="s">
        <v>92</v>
      </c>
      <c r="D983" s="33">
        <v>46600</v>
      </c>
      <c r="E983" s="43" t="s">
        <v>70</v>
      </c>
      <c r="F983" s="44">
        <f>SUMIFS(HoraCondCarga[Hora],HoraCondCarga[Condição de Carga],PrevisaoGD[[#This Row],[Condição de Carga]],HoraCondCarga[Mês],MONTH(PrevisaoGD[[#This Row],[Mês/Ano]]))</f>
        <v>19</v>
      </c>
      <c r="G983" s="258">
        <f>SUMIFS('Previsão Potência Instalada'!$C$4:$C$87,'Previsão Potência Instalada'!$B$4:$B$87,PrevisaoGD[[#This Row],[Mês/Ano]])*SUMIFS(RelPotInst[PU_PI],RelPotInst[Barra],PrevisaoGD[[#This Row],[Nº Barra]])</f>
        <v>54.091168547510357</v>
      </c>
      <c r="H983" s="136">
        <f>$G983*SUMIFS(FatorHorario[Fator],FatorHorario[Meses],TEXT($D983,"MMM"),FatorHorario[UF],'Curva Tipica'!$E$1,FatorHorario[Hora],$F983)</f>
        <v>0</v>
      </c>
      <c r="I983" s="45">
        <v>0.92</v>
      </c>
    </row>
    <row r="984" spans="1:9" x14ac:dyDescent="0.25">
      <c r="A984" s="32">
        <v>5723</v>
      </c>
      <c r="B984" s="32">
        <v>2</v>
      </c>
      <c r="C984" s="134" t="s">
        <v>92</v>
      </c>
      <c r="D984" s="33">
        <v>46631</v>
      </c>
      <c r="E984" s="43" t="s">
        <v>70</v>
      </c>
      <c r="F984" s="44">
        <f>SUMIFS(HoraCondCarga[Hora],HoraCondCarga[Condição de Carga],PrevisaoGD[[#This Row],[Condição de Carga]],HoraCondCarga[Mês],MONTH(PrevisaoGD[[#This Row],[Mês/Ano]]))</f>
        <v>19</v>
      </c>
      <c r="G984" s="258">
        <f>SUMIFS('Previsão Potência Instalada'!$C$4:$C$87,'Previsão Potência Instalada'!$B$4:$B$87,PrevisaoGD[[#This Row],[Mês/Ano]])*SUMIFS(RelPotInst[PU_PI],RelPotInst[Barra],PrevisaoGD[[#This Row],[Nº Barra]])</f>
        <v>54.327134081469907</v>
      </c>
      <c r="H984" s="136">
        <f>$G984*SUMIFS(FatorHorario[Fator],FatorHorario[Meses],TEXT($D984,"MMM"),FatorHorario[UF],'Curva Tipica'!$E$1,FatorHorario[Hora],$F984)</f>
        <v>0</v>
      </c>
      <c r="I984" s="45">
        <v>0.92</v>
      </c>
    </row>
    <row r="985" spans="1:9" x14ac:dyDescent="0.25">
      <c r="A985" s="32">
        <v>5723</v>
      </c>
      <c r="B985" s="32">
        <v>2</v>
      </c>
      <c r="C985" s="134" t="s">
        <v>92</v>
      </c>
      <c r="D985" s="33">
        <v>46661</v>
      </c>
      <c r="E985" s="43" t="s">
        <v>70</v>
      </c>
      <c r="F985" s="44">
        <f>SUMIFS(HoraCondCarga[Hora],HoraCondCarga[Condição de Carga],PrevisaoGD[[#This Row],[Condição de Carga]],HoraCondCarga[Mês],MONTH(PrevisaoGD[[#This Row],[Mês/Ano]]))</f>
        <v>19</v>
      </c>
      <c r="G985" s="258">
        <f>SUMIFS('Previsão Potência Instalada'!$C$4:$C$87,'Previsão Potência Instalada'!$B$4:$B$87,PrevisaoGD[[#This Row],[Mês/Ano]])*SUMIFS(RelPotInst[PU_PI],RelPotInst[Barra],PrevisaoGD[[#This Row],[Nº Barra]])</f>
        <v>54.551499003746684</v>
      </c>
      <c r="H985" s="136">
        <f>$G985*SUMIFS(FatorHorario[Fator],FatorHorario[Meses],TEXT($D985,"MMM"),FatorHorario[UF],'Curva Tipica'!$E$1,FatorHorario[Hora],$F985)</f>
        <v>0</v>
      </c>
      <c r="I985" s="45">
        <v>0.92</v>
      </c>
    </row>
    <row r="986" spans="1:9" x14ac:dyDescent="0.25">
      <c r="A986" s="32">
        <v>5723</v>
      </c>
      <c r="B986" s="32">
        <v>2</v>
      </c>
      <c r="C986" s="134" t="s">
        <v>92</v>
      </c>
      <c r="D986" s="33">
        <v>46692</v>
      </c>
      <c r="E986" s="43" t="s">
        <v>70</v>
      </c>
      <c r="F986" s="44">
        <f>SUMIFS(HoraCondCarga[Hora],HoraCondCarga[Condição de Carga],PrevisaoGD[[#This Row],[Condição de Carga]],HoraCondCarga[Mês],MONTH(PrevisaoGD[[#This Row],[Mês/Ano]]))</f>
        <v>19</v>
      </c>
      <c r="G986" s="258">
        <f>SUMIFS('Previsão Potência Instalada'!$C$4:$C$87,'Previsão Potência Instalada'!$B$4:$B$87,PrevisaoGD[[#This Row],[Mês/Ano]])*SUMIFS(RelPotInst[PU_PI],RelPotInst[Barra],PrevisaoGD[[#This Row],[Nº Barra]])</f>
        <v>54.775905802422564</v>
      </c>
      <c r="H986" s="136">
        <f>$G986*SUMIFS(FatorHorario[Fator],FatorHorario[Meses],TEXT($D986,"MMM"),FatorHorario[UF],'Curva Tipica'!$E$1,FatorHorario[Hora],$F986)</f>
        <v>0</v>
      </c>
      <c r="I986" s="45">
        <v>0.92</v>
      </c>
    </row>
    <row r="987" spans="1:9" x14ac:dyDescent="0.25">
      <c r="A987" s="32">
        <v>5723</v>
      </c>
      <c r="B987" s="32">
        <v>2</v>
      </c>
      <c r="C987" s="134" t="s">
        <v>92</v>
      </c>
      <c r="D987" s="33">
        <v>46722</v>
      </c>
      <c r="E987" s="43" t="s">
        <v>70</v>
      </c>
      <c r="F987" s="44">
        <f>SUMIFS(HoraCondCarga[Hora],HoraCondCarga[Condição de Carga],PrevisaoGD[[#This Row],[Condição de Carga]],HoraCondCarga[Mês],MONTH(PrevisaoGD[[#This Row],[Mês/Ano]]))</f>
        <v>20</v>
      </c>
      <c r="G987" s="258">
        <f>SUMIFS('Previsão Potência Instalada'!$C$4:$C$87,'Previsão Potência Instalada'!$B$4:$B$87,PrevisaoGD[[#This Row],[Mês/Ano]])*SUMIFS(RelPotInst[PU_PI],RelPotInst[Barra],PrevisaoGD[[#This Row],[Nº Barra]])</f>
        <v>55.010973281268392</v>
      </c>
      <c r="H987" s="136">
        <f>$G987*SUMIFS(FatorHorario[Fator],FatorHorario[Meses],TEXT($D987,"MMM"),FatorHorario[UF],'Curva Tipica'!$E$1,FatorHorario[Hora],$F987)</f>
        <v>0</v>
      </c>
      <c r="I987" s="45">
        <v>0.92</v>
      </c>
    </row>
    <row r="988" spans="1:9" x14ac:dyDescent="0.25">
      <c r="A988" s="32">
        <v>5723</v>
      </c>
      <c r="B988" s="32">
        <v>2</v>
      </c>
      <c r="C988" s="134" t="s">
        <v>92</v>
      </c>
      <c r="D988" s="33">
        <v>46753</v>
      </c>
      <c r="E988" s="43" t="s">
        <v>70</v>
      </c>
      <c r="F988" s="44">
        <f>SUMIFS(HoraCondCarga[Hora],HoraCondCarga[Condição de Carga],PrevisaoGD[[#This Row],[Condição de Carga]],HoraCondCarga[Mês],MONTH(PrevisaoGD[[#This Row],[Mês/Ano]]))</f>
        <v>20</v>
      </c>
      <c r="G988" s="258">
        <f>SUMIFS('Previsão Potência Instalada'!$C$4:$C$87,'Previsão Potência Instalada'!$B$4:$B$87,PrevisaoGD[[#This Row],[Mês/Ano]])*SUMIFS(RelPotInst[PU_PI],RelPotInst[Barra],PrevisaoGD[[#This Row],[Nº Barra]])</f>
        <v>55.403506508000525</v>
      </c>
      <c r="H988" s="136">
        <f>$G988*SUMIFS(FatorHorario[Fator],FatorHorario[Meses],TEXT($D988,"MMM"),FatorHorario[UF],'Curva Tipica'!$E$1,FatorHorario[Hora],$F988)</f>
        <v>0</v>
      </c>
      <c r="I988" s="45">
        <v>0.92</v>
      </c>
    </row>
    <row r="989" spans="1:9" x14ac:dyDescent="0.25">
      <c r="A989" s="32">
        <v>5723</v>
      </c>
      <c r="B989" s="32">
        <v>2</v>
      </c>
      <c r="C989" s="134" t="s">
        <v>92</v>
      </c>
      <c r="D989" s="33">
        <v>46784</v>
      </c>
      <c r="E989" s="43" t="s">
        <v>70</v>
      </c>
      <c r="F989" s="44">
        <f>SUMIFS(HoraCondCarga[Hora],HoraCondCarga[Condição de Carga],PrevisaoGD[[#This Row],[Condição de Carga]],HoraCondCarga[Mês],MONTH(PrevisaoGD[[#This Row],[Mês/Ano]]))</f>
        <v>20</v>
      </c>
      <c r="G989" s="258">
        <f>SUMIFS('Previsão Potência Instalada'!$C$4:$C$87,'Previsão Potência Instalada'!$B$4:$B$87,PrevisaoGD[[#This Row],[Mês/Ano]])*SUMIFS(RelPotInst[PU_PI],RelPotInst[Barra],PrevisaoGD[[#This Row],[Nº Barra]])</f>
        <v>55.787485787774003</v>
      </c>
      <c r="H989" s="136">
        <f>$G989*SUMIFS(FatorHorario[Fator],FatorHorario[Meses],TEXT($D989,"MMM"),FatorHorario[UF],'Curva Tipica'!$E$1,FatorHorario[Hora],$F989)</f>
        <v>0</v>
      </c>
      <c r="I989" s="45">
        <v>0.92</v>
      </c>
    </row>
    <row r="990" spans="1:9" x14ac:dyDescent="0.25">
      <c r="A990" s="32">
        <v>5723</v>
      </c>
      <c r="B990" s="32">
        <v>2</v>
      </c>
      <c r="C990" s="134" t="s">
        <v>92</v>
      </c>
      <c r="D990" s="33">
        <v>46813</v>
      </c>
      <c r="E990" s="43" t="s">
        <v>70</v>
      </c>
      <c r="F990" s="44">
        <f>SUMIFS(HoraCondCarga[Hora],HoraCondCarga[Condição de Carga],PrevisaoGD[[#This Row],[Condição de Carga]],HoraCondCarga[Mês],MONTH(PrevisaoGD[[#This Row],[Mês/Ano]]))</f>
        <v>20</v>
      </c>
      <c r="G990" s="258">
        <f>SUMIFS('Previsão Potência Instalada'!$C$4:$C$87,'Previsão Potência Instalada'!$B$4:$B$87,PrevisaoGD[[#This Row],[Mês/Ano]])*SUMIFS(RelPotInst[PU_PI],RelPotInst[Barra],PrevisaoGD[[#This Row],[Nº Barra]])</f>
        <v>56.174917903597787</v>
      </c>
      <c r="H990" s="136">
        <f>$G990*SUMIFS(FatorHorario[Fator],FatorHorario[Meses],TEXT($D990,"MMM"),FatorHorario[UF],'Curva Tipica'!$E$1,FatorHorario[Hora],$F990)</f>
        <v>0</v>
      </c>
      <c r="I990" s="45">
        <v>0.92</v>
      </c>
    </row>
    <row r="991" spans="1:9" x14ac:dyDescent="0.25">
      <c r="A991" s="32">
        <v>5723</v>
      </c>
      <c r="B991" s="32">
        <v>2</v>
      </c>
      <c r="C991" s="134" t="s">
        <v>92</v>
      </c>
      <c r="D991" s="33">
        <v>46844</v>
      </c>
      <c r="E991" s="43" t="s">
        <v>70</v>
      </c>
      <c r="F991" s="44">
        <f>SUMIFS(HoraCondCarga[Hora],HoraCondCarga[Condição de Carga],PrevisaoGD[[#This Row],[Condição de Carga]],HoraCondCarga[Mês],MONTH(PrevisaoGD[[#This Row],[Mês/Ano]]))</f>
        <v>19</v>
      </c>
      <c r="G991" s="258">
        <f>SUMIFS('Previsão Potência Instalada'!$C$4:$C$87,'Previsão Potência Instalada'!$B$4:$B$87,PrevisaoGD[[#This Row],[Mês/Ano]])*SUMIFS(RelPotInst[PU_PI],RelPotInst[Barra],PrevisaoGD[[#This Row],[Nº Barra]])</f>
        <v>56.565328123879297</v>
      </c>
      <c r="H991" s="136">
        <f>$G991*SUMIFS(FatorHorario[Fator],FatorHorario[Meses],TEXT($D991,"MMM"),FatorHorario[UF],'Curva Tipica'!$E$1,FatorHorario[Hora],$F991)</f>
        <v>0</v>
      </c>
      <c r="I991" s="45">
        <v>0.92</v>
      </c>
    </row>
    <row r="992" spans="1:9" x14ac:dyDescent="0.25">
      <c r="A992" s="32">
        <v>5723</v>
      </c>
      <c r="B992" s="32">
        <v>2</v>
      </c>
      <c r="C992" s="134" t="s">
        <v>92</v>
      </c>
      <c r="D992" s="33">
        <v>46874</v>
      </c>
      <c r="E992" s="43" t="s">
        <v>70</v>
      </c>
      <c r="F992" s="44">
        <f>SUMIFS(HoraCondCarga[Hora],HoraCondCarga[Condição de Carga],PrevisaoGD[[#This Row],[Condição de Carga]],HoraCondCarga[Mês],MONTH(PrevisaoGD[[#This Row],[Mês/Ano]]))</f>
        <v>19</v>
      </c>
      <c r="G992" s="258">
        <f>SUMIFS('Previsão Potência Instalada'!$C$4:$C$87,'Previsão Potência Instalada'!$B$4:$B$87,PrevisaoGD[[#This Row],[Mês/Ano]])*SUMIFS(RelPotInst[PU_PI],RelPotInst[Barra],PrevisaoGD[[#This Row],[Nº Barra]])</f>
        <v>56.987949070962934</v>
      </c>
      <c r="H992" s="136">
        <f>$G992*SUMIFS(FatorHorario[Fator],FatorHorario[Meses],TEXT($D992,"MMM"),FatorHorario[UF],'Curva Tipica'!$E$1,FatorHorario[Hora],$F992)</f>
        <v>0</v>
      </c>
      <c r="I992" s="45">
        <v>0.92</v>
      </c>
    </row>
    <row r="993" spans="1:9" x14ac:dyDescent="0.25">
      <c r="A993" s="32">
        <v>5723</v>
      </c>
      <c r="B993" s="32">
        <v>2</v>
      </c>
      <c r="C993" s="134" t="s">
        <v>92</v>
      </c>
      <c r="D993" s="33">
        <v>46905</v>
      </c>
      <c r="E993" s="43" t="s">
        <v>70</v>
      </c>
      <c r="F993" s="44">
        <f>SUMIFS(HoraCondCarga[Hora],HoraCondCarga[Condição de Carga],PrevisaoGD[[#This Row],[Condição de Carga]],HoraCondCarga[Mês],MONTH(PrevisaoGD[[#This Row],[Mês/Ano]]))</f>
        <v>19</v>
      </c>
      <c r="G993" s="258">
        <f>SUMIFS('Previsão Potência Instalada'!$C$4:$C$87,'Previsão Potência Instalada'!$B$4:$B$87,PrevisaoGD[[#This Row],[Mês/Ano]])*SUMIFS(RelPotInst[PU_PI],RelPotInst[Barra],PrevisaoGD[[#This Row],[Nº Barra]])</f>
        <v>57.401738868818086</v>
      </c>
      <c r="H993" s="136">
        <f>$G993*SUMIFS(FatorHorario[Fator],FatorHorario[Meses],TEXT($D993,"MMM"),FatorHorario[UF],'Curva Tipica'!$E$1,FatorHorario[Hora],$F993)</f>
        <v>0</v>
      </c>
      <c r="I993" s="45">
        <v>0.92</v>
      </c>
    </row>
    <row r="994" spans="1:9" x14ac:dyDescent="0.25">
      <c r="A994" s="32">
        <v>5723</v>
      </c>
      <c r="B994" s="32">
        <v>2</v>
      </c>
      <c r="C994" s="134" t="s">
        <v>92</v>
      </c>
      <c r="D994" s="33">
        <v>46935</v>
      </c>
      <c r="E994" s="43" t="s">
        <v>70</v>
      </c>
      <c r="F994" s="44">
        <f>SUMIFS(HoraCondCarga[Hora],HoraCondCarga[Condição de Carga],PrevisaoGD[[#This Row],[Condição de Carga]],HoraCondCarga[Mês],MONTH(PrevisaoGD[[#This Row],[Mês/Ano]]))</f>
        <v>19</v>
      </c>
      <c r="G994" s="258">
        <f>SUMIFS('Previsão Potência Instalada'!$C$4:$C$87,'Previsão Potência Instalada'!$B$4:$B$87,PrevisaoGD[[#This Row],[Mês/Ano]])*SUMIFS(RelPotInst[PU_PI],RelPotInst[Barra],PrevisaoGD[[#This Row],[Nº Barra]])</f>
        <v>57.794961053652536</v>
      </c>
      <c r="H994" s="136">
        <f>$G994*SUMIFS(FatorHorario[Fator],FatorHorario[Meses],TEXT($D994,"MMM"),FatorHorario[UF],'Curva Tipica'!$E$1,FatorHorario[Hora],$F994)</f>
        <v>0</v>
      </c>
      <c r="I994" s="45">
        <v>0.92</v>
      </c>
    </row>
    <row r="995" spans="1:9" x14ac:dyDescent="0.25">
      <c r="A995" s="32">
        <v>5723</v>
      </c>
      <c r="B995" s="32">
        <v>2</v>
      </c>
      <c r="C995" s="134" t="s">
        <v>92</v>
      </c>
      <c r="D995" s="33">
        <v>46966</v>
      </c>
      <c r="E995" s="43" t="s">
        <v>70</v>
      </c>
      <c r="F995" s="44">
        <f>SUMIFS(HoraCondCarga[Hora],HoraCondCarga[Condição de Carga],PrevisaoGD[[#This Row],[Condição de Carga]],HoraCondCarga[Mês],MONTH(PrevisaoGD[[#This Row],[Mês/Ano]]))</f>
        <v>19</v>
      </c>
      <c r="G995" s="258">
        <f>SUMIFS('Previsão Potência Instalada'!$C$4:$C$87,'Previsão Potência Instalada'!$B$4:$B$87,PrevisaoGD[[#This Row],[Mês/Ano]])*SUMIFS(RelPotInst[PU_PI],RelPotInst[Barra],PrevisaoGD[[#This Row],[Nº Barra]])</f>
        <v>58.178134804242141</v>
      </c>
      <c r="H995" s="136">
        <f>$G995*SUMIFS(FatorHorario[Fator],FatorHorario[Meses],TEXT($D995,"MMM"),FatorHorario[UF],'Curva Tipica'!$E$1,FatorHorario[Hora],$F995)</f>
        <v>0</v>
      </c>
      <c r="I995" s="45">
        <v>0.92</v>
      </c>
    </row>
    <row r="996" spans="1:9" x14ac:dyDescent="0.25">
      <c r="A996" s="32">
        <v>5723</v>
      </c>
      <c r="B996" s="32">
        <v>2</v>
      </c>
      <c r="C996" s="134" t="s">
        <v>92</v>
      </c>
      <c r="D996" s="33">
        <v>46997</v>
      </c>
      <c r="E996" s="43" t="s">
        <v>70</v>
      </c>
      <c r="F996" s="44">
        <f>SUMIFS(HoraCondCarga[Hora],HoraCondCarga[Condição de Carga],PrevisaoGD[[#This Row],[Condição de Carga]],HoraCondCarga[Mês],MONTH(PrevisaoGD[[#This Row],[Mês/Ano]]))</f>
        <v>19</v>
      </c>
      <c r="G996" s="258">
        <f>SUMIFS('Previsão Potência Instalada'!$C$4:$C$87,'Previsão Potência Instalada'!$B$4:$B$87,PrevisaoGD[[#This Row],[Mês/Ano]])*SUMIFS(RelPotInst[PU_PI],RelPotInst[Barra],PrevisaoGD[[#This Row],[Nº Barra]])</f>
        <v>58.559560564415307</v>
      </c>
      <c r="H996" s="136">
        <f>$G996*SUMIFS(FatorHorario[Fator],FatorHorario[Meses],TEXT($D996,"MMM"),FatorHorario[UF],'Curva Tipica'!$E$1,FatorHorario[Hora],$F996)</f>
        <v>0</v>
      </c>
      <c r="I996" s="45">
        <v>0.92</v>
      </c>
    </row>
    <row r="997" spans="1:9" x14ac:dyDescent="0.25">
      <c r="A997" s="32">
        <v>5723</v>
      </c>
      <c r="B997" s="32">
        <v>2</v>
      </c>
      <c r="C997" s="134" t="s">
        <v>92</v>
      </c>
      <c r="D997" s="33">
        <v>47027</v>
      </c>
      <c r="E997" s="43" t="s">
        <v>70</v>
      </c>
      <c r="F997" s="44">
        <f>SUMIFS(HoraCondCarga[Hora],HoraCondCarga[Condição de Carga],PrevisaoGD[[#This Row],[Condição de Carga]],HoraCondCarga[Mês],MONTH(PrevisaoGD[[#This Row],[Mês/Ano]]))</f>
        <v>19</v>
      </c>
      <c r="G997" s="258">
        <f>SUMIFS('Previsão Potência Instalada'!$C$4:$C$87,'Previsão Potência Instalada'!$B$4:$B$87,PrevisaoGD[[#This Row],[Mês/Ano]])*SUMIFS(RelPotInst[PU_PI],RelPotInst[Barra],PrevisaoGD[[#This Row],[Nº Barra]])</f>
        <v>58.922234551584481</v>
      </c>
      <c r="H997" s="136">
        <f>$G997*SUMIFS(FatorHorario[Fator],FatorHorario[Meses],TEXT($D997,"MMM"),FatorHorario[UF],'Curva Tipica'!$E$1,FatorHorario[Hora],$F997)</f>
        <v>0</v>
      </c>
      <c r="I997" s="45">
        <v>0.92</v>
      </c>
    </row>
    <row r="998" spans="1:9" x14ac:dyDescent="0.25">
      <c r="A998" s="32">
        <v>5723</v>
      </c>
      <c r="B998" s="32">
        <v>2</v>
      </c>
      <c r="C998" s="134" t="s">
        <v>92</v>
      </c>
      <c r="D998" s="33">
        <v>47058</v>
      </c>
      <c r="E998" s="43" t="s">
        <v>70</v>
      </c>
      <c r="F998" s="44">
        <f>SUMIFS(HoraCondCarga[Hora],HoraCondCarga[Condição de Carga],PrevisaoGD[[#This Row],[Condição de Carga]],HoraCondCarga[Mês],MONTH(PrevisaoGD[[#This Row],[Mês/Ano]]))</f>
        <v>19</v>
      </c>
      <c r="G998" s="258">
        <f>SUMIFS('Previsão Potência Instalada'!$C$4:$C$87,'Previsão Potência Instalada'!$B$4:$B$87,PrevisaoGD[[#This Row],[Mês/Ano]])*SUMIFS(RelPotInst[PU_PI],RelPotInst[Barra],PrevisaoGD[[#This Row],[Nº Barra]])</f>
        <v>59.284976229729928</v>
      </c>
      <c r="H998" s="136">
        <f>$G998*SUMIFS(FatorHorario[Fator],FatorHorario[Meses],TEXT($D998,"MMM"),FatorHorario[UF],'Curva Tipica'!$E$1,FatorHorario[Hora],$F998)</f>
        <v>0</v>
      </c>
      <c r="I998" s="45">
        <v>0.92</v>
      </c>
    </row>
    <row r="999" spans="1:9" x14ac:dyDescent="0.25">
      <c r="A999" s="32">
        <v>5723</v>
      </c>
      <c r="B999" s="32">
        <v>2</v>
      </c>
      <c r="C999" s="134" t="s">
        <v>92</v>
      </c>
      <c r="D999" s="33">
        <v>47088</v>
      </c>
      <c r="E999" s="43" t="s">
        <v>70</v>
      </c>
      <c r="F999" s="44">
        <f>SUMIFS(HoraCondCarga[Hora],HoraCondCarga[Condição de Carga],PrevisaoGD[[#This Row],[Condição de Carga]],HoraCondCarga[Mês],MONTH(PrevisaoGD[[#This Row],[Mês/Ano]]))</f>
        <v>20</v>
      </c>
      <c r="G999" s="258">
        <f>SUMIFS('Previsão Potência Instalada'!$C$4:$C$87,'Previsão Potência Instalada'!$B$4:$B$87,PrevisaoGD[[#This Row],[Mês/Ano]])*SUMIFS(RelPotInst[PU_PI],RelPotInst[Barra],PrevisaoGD[[#This Row],[Nº Barra]])</f>
        <v>59.664950331482132</v>
      </c>
      <c r="H999" s="136">
        <f>$G999*SUMIFS(FatorHorario[Fator],FatorHorario[Meses],TEXT($D999,"MMM"),FatorHorario[UF],'Curva Tipica'!$E$1,FatorHorario[Hora],$F999)</f>
        <v>0</v>
      </c>
      <c r="I999" s="45">
        <v>0.92</v>
      </c>
    </row>
    <row r="1000" spans="1:9" x14ac:dyDescent="0.25">
      <c r="A1000" s="32">
        <v>5723</v>
      </c>
      <c r="B1000" s="32">
        <v>2</v>
      </c>
      <c r="C1000" s="134" t="s">
        <v>92</v>
      </c>
      <c r="D1000" s="33">
        <v>44562</v>
      </c>
      <c r="E1000" s="43" t="s">
        <v>71</v>
      </c>
      <c r="F1000" s="44">
        <f>SUMIFS(HoraCondCarga[Hora],HoraCondCarga[Condição de Carga],PrevisaoGD[[#This Row],[Condição de Carga]],HoraCondCarga[Mês],MONTH(PrevisaoGD[[#This Row],[Mês/Ano]]))</f>
        <v>11</v>
      </c>
      <c r="G1000" s="258">
        <f>SUMIFS('Previsão Potência Instalada'!$C$4:$C$87,'Previsão Potência Instalada'!$B$4:$B$87,PrevisaoGD[[#This Row],[Mês/Ano]])*SUMIFS(RelPotInst[PU_PI],RelPotInst[Barra],PrevisaoGD[[#This Row],[Nº Barra]])</f>
        <v>20.532042302615359</v>
      </c>
      <c r="H1000" s="136">
        <f>$G1000*SUMIFS(FatorHorario[Fator],FatorHorario[Meses],TEXT($D1000,"MMM"),FatorHorario[UF],'Curva Tipica'!$E$1,FatorHorario[Hora],$F1000)</f>
        <v>11.769520195500824</v>
      </c>
      <c r="I1000" s="45">
        <v>0.92</v>
      </c>
    </row>
    <row r="1001" spans="1:9" x14ac:dyDescent="0.25">
      <c r="A1001" s="32">
        <v>5723</v>
      </c>
      <c r="B1001" s="32">
        <v>2</v>
      </c>
      <c r="C1001" s="134" t="s">
        <v>92</v>
      </c>
      <c r="D1001" s="33">
        <v>44593</v>
      </c>
      <c r="E1001" s="43" t="s">
        <v>71</v>
      </c>
      <c r="F1001" s="44">
        <f>SUMIFS(HoraCondCarga[Hora],HoraCondCarga[Condição de Carga],PrevisaoGD[[#This Row],[Condição de Carga]],HoraCondCarga[Mês],MONTH(PrevisaoGD[[#This Row],[Mês/Ano]]))</f>
        <v>12</v>
      </c>
      <c r="G1001" s="258">
        <f>SUMIFS('Previsão Potência Instalada'!$C$4:$C$87,'Previsão Potência Instalada'!$B$4:$B$87,PrevisaoGD[[#This Row],[Mês/Ano]])*SUMIFS(RelPotInst[PU_PI],RelPotInst[Barra],PrevisaoGD[[#This Row],[Nº Barra]])</f>
        <v>21.434026401989449</v>
      </c>
      <c r="H1001" s="136">
        <f>$G1001*SUMIFS(FatorHorario[Fator],FatorHorario[Meses],TEXT($D1001,"MMM"),FatorHorario[UF],'Curva Tipica'!$E$1,FatorHorario[Hora],$F1001)</f>
        <v>12.771460800893244</v>
      </c>
      <c r="I1001" s="45">
        <v>0.92</v>
      </c>
    </row>
    <row r="1002" spans="1:9" x14ac:dyDescent="0.25">
      <c r="A1002" s="32">
        <v>5723</v>
      </c>
      <c r="B1002" s="32">
        <v>2</v>
      </c>
      <c r="C1002" s="134" t="s">
        <v>92</v>
      </c>
      <c r="D1002" s="33">
        <v>44621</v>
      </c>
      <c r="E1002" s="43" t="s">
        <v>71</v>
      </c>
      <c r="F1002" s="44">
        <f>SUMIFS(HoraCondCarga[Hora],HoraCondCarga[Condição de Carga],PrevisaoGD[[#This Row],[Condição de Carga]],HoraCondCarga[Mês],MONTH(PrevisaoGD[[#This Row],[Mês/Ano]]))</f>
        <v>11</v>
      </c>
      <c r="G1002" s="258">
        <f>SUMIFS('Previsão Potência Instalada'!$C$4:$C$87,'Previsão Potência Instalada'!$B$4:$B$87,PrevisaoGD[[#This Row],[Mês/Ano]])*SUMIFS(RelPotInst[PU_PI],RelPotInst[Barra],PrevisaoGD[[#This Row],[Nº Barra]])</f>
        <v>22.344121364056338</v>
      </c>
      <c r="H1002" s="136">
        <f>$G1002*SUMIFS(FatorHorario[Fator],FatorHorario[Meses],TEXT($D1002,"MMM"),FatorHorario[UF],'Curva Tipica'!$E$1,FatorHorario[Hora],$F1002)</f>
        <v>13.131826367667134</v>
      </c>
      <c r="I1002" s="45">
        <v>0.92</v>
      </c>
    </row>
    <row r="1003" spans="1:9" x14ac:dyDescent="0.25">
      <c r="A1003" s="32">
        <v>5723</v>
      </c>
      <c r="B1003" s="32">
        <v>2</v>
      </c>
      <c r="C1003" s="134" t="s">
        <v>92</v>
      </c>
      <c r="D1003" s="33">
        <v>44652</v>
      </c>
      <c r="E1003" s="43" t="s">
        <v>71</v>
      </c>
      <c r="F1003" s="44">
        <f>SUMIFS(HoraCondCarga[Hora],HoraCondCarga[Condição de Carga],PrevisaoGD[[#This Row],[Condição de Carga]],HoraCondCarga[Mês],MONTH(PrevisaoGD[[#This Row],[Mês/Ano]]))</f>
        <v>11</v>
      </c>
      <c r="G1003" s="258">
        <f>SUMIFS('Previsão Potência Instalada'!$C$4:$C$87,'Previsão Potência Instalada'!$B$4:$B$87,PrevisaoGD[[#This Row],[Mês/Ano]])*SUMIFS(RelPotInst[PU_PI],RelPotInst[Barra],PrevisaoGD[[#This Row],[Nº Barra]])</f>
        <v>23.261212023570039</v>
      </c>
      <c r="H1003" s="136">
        <f>$G1003*SUMIFS(FatorHorario[Fator],FatorHorario[Meses],TEXT($D1003,"MMM"),FatorHorario[UF],'Curva Tipica'!$E$1,FatorHorario[Hora],$F1003)</f>
        <v>12.24725892100591</v>
      </c>
      <c r="I1003" s="45">
        <v>0.92</v>
      </c>
    </row>
    <row r="1004" spans="1:9" x14ac:dyDescent="0.25">
      <c r="A1004" s="32">
        <v>5723</v>
      </c>
      <c r="B1004" s="32">
        <v>2</v>
      </c>
      <c r="C1004" s="134" t="s">
        <v>92</v>
      </c>
      <c r="D1004" s="33">
        <v>44682</v>
      </c>
      <c r="E1004" s="43" t="s">
        <v>71</v>
      </c>
      <c r="F1004" s="44">
        <f>SUMIFS(HoraCondCarga[Hora],HoraCondCarga[Condição de Carga],PrevisaoGD[[#This Row],[Condição de Carga]],HoraCondCarga[Mês],MONTH(PrevisaoGD[[#This Row],[Mês/Ano]]))</f>
        <v>12</v>
      </c>
      <c r="G1004" s="258">
        <f>SUMIFS('Previsão Potência Instalada'!$C$4:$C$87,'Previsão Potência Instalada'!$B$4:$B$87,PrevisaoGD[[#This Row],[Mês/Ano]])*SUMIFS(RelPotInst[PU_PI],RelPotInst[Barra],PrevisaoGD[[#This Row],[Nº Barra]])</f>
        <v>24.253967087220186</v>
      </c>
      <c r="H1004" s="136">
        <f>$G1004*SUMIFS(FatorHorario[Fator],FatorHorario[Meses],TEXT($D1004,"MMM"),FatorHorario[UF],'Curva Tipica'!$E$1,FatorHorario[Hora],$F1004)</f>
        <v>11.453054721812034</v>
      </c>
      <c r="I1004" s="45">
        <v>0.92</v>
      </c>
    </row>
    <row r="1005" spans="1:9" x14ac:dyDescent="0.25">
      <c r="A1005" s="32">
        <v>5723</v>
      </c>
      <c r="B1005" s="32">
        <v>2</v>
      </c>
      <c r="C1005" s="134" t="s">
        <v>92</v>
      </c>
      <c r="D1005" s="33">
        <v>44713</v>
      </c>
      <c r="E1005" s="43" t="s">
        <v>71</v>
      </c>
      <c r="F1005" s="44">
        <f>SUMIFS(HoraCondCarga[Hora],HoraCondCarga[Condição de Carga],PrevisaoGD[[#This Row],[Condição de Carga]],HoraCondCarga[Mês],MONTH(PrevisaoGD[[#This Row],[Mês/Ano]]))</f>
        <v>12</v>
      </c>
      <c r="G1005" s="258">
        <f>SUMIFS('Previsão Potência Instalada'!$C$4:$C$87,'Previsão Potência Instalada'!$B$4:$B$87,PrevisaoGD[[#This Row],[Mês/Ano]])*SUMIFS(RelPotInst[PU_PI],RelPotInst[Barra],PrevisaoGD[[#This Row],[Nº Barra]])</f>
        <v>25.225977395611693</v>
      </c>
      <c r="H1005" s="136">
        <f>$G1005*SUMIFS(FatorHorario[Fator],FatorHorario[Meses],TEXT($D1005,"MMM"),FatorHorario[UF],'Curva Tipica'!$E$1,FatorHorario[Hora],$F1005)</f>
        <v>11.26552030550676</v>
      </c>
      <c r="I1005" s="45">
        <v>0.92</v>
      </c>
    </row>
    <row r="1006" spans="1:9" x14ac:dyDescent="0.25">
      <c r="A1006" s="32">
        <v>5723</v>
      </c>
      <c r="B1006" s="32">
        <v>2</v>
      </c>
      <c r="C1006" s="134" t="s">
        <v>92</v>
      </c>
      <c r="D1006" s="33">
        <v>44743</v>
      </c>
      <c r="E1006" s="43" t="s">
        <v>71</v>
      </c>
      <c r="F1006" s="44">
        <f>SUMIFS(HoraCondCarga[Hora],HoraCondCarga[Condição de Carga],PrevisaoGD[[#This Row],[Condição de Carga]],HoraCondCarga[Mês],MONTH(PrevisaoGD[[#This Row],[Mês/Ano]]))</f>
        <v>12</v>
      </c>
      <c r="G1006" s="258">
        <f>SUMIFS('Previsão Potência Instalada'!$C$4:$C$87,'Previsão Potência Instalada'!$B$4:$B$87,PrevisaoGD[[#This Row],[Mês/Ano]])*SUMIFS(RelPotInst[PU_PI],RelPotInst[Barra],PrevisaoGD[[#This Row],[Nº Barra]])</f>
        <v>26.149673482679336</v>
      </c>
      <c r="H1006" s="136">
        <f>$G1006*SUMIFS(FatorHorario[Fator],FatorHorario[Meses],TEXT($D1006,"MMM"),FatorHorario[UF],'Curva Tipica'!$E$1,FatorHorario[Hora],$F1006)</f>
        <v>11.778503092653086</v>
      </c>
      <c r="I1006" s="45">
        <v>0.92</v>
      </c>
    </row>
    <row r="1007" spans="1:9" x14ac:dyDescent="0.25">
      <c r="A1007" s="32">
        <v>5723</v>
      </c>
      <c r="B1007" s="32">
        <v>2</v>
      </c>
      <c r="C1007" s="134" t="s">
        <v>92</v>
      </c>
      <c r="D1007" s="33">
        <v>44774</v>
      </c>
      <c r="E1007" s="43" t="s">
        <v>71</v>
      </c>
      <c r="F1007" s="44">
        <f>SUMIFS(HoraCondCarga[Hora],HoraCondCarga[Condição de Carga],PrevisaoGD[[#This Row],[Condição de Carga]],HoraCondCarga[Mês],MONTH(PrevisaoGD[[#This Row],[Mês/Ano]]))</f>
        <v>11</v>
      </c>
      <c r="G1007" s="258">
        <f>SUMIFS('Previsão Potência Instalada'!$C$4:$C$87,'Previsão Potência Instalada'!$B$4:$B$87,PrevisaoGD[[#This Row],[Mês/Ano]])*SUMIFS(RelPotInst[PU_PI],RelPotInst[Barra],PrevisaoGD[[#This Row],[Nº Barra]])</f>
        <v>27.049765358817147</v>
      </c>
      <c r="H1007" s="136">
        <f>$G1007*SUMIFS(FatorHorario[Fator],FatorHorario[Meses],TEXT($D1007,"MMM"),FatorHorario[UF],'Curva Tipica'!$E$1,FatorHorario[Hora],$F1007)</f>
        <v>12.952584843010538</v>
      </c>
      <c r="I1007" s="45">
        <v>0.92</v>
      </c>
    </row>
    <row r="1008" spans="1:9" x14ac:dyDescent="0.25">
      <c r="A1008" s="32">
        <v>5723</v>
      </c>
      <c r="B1008" s="32">
        <v>2</v>
      </c>
      <c r="C1008" s="134" t="s">
        <v>92</v>
      </c>
      <c r="D1008" s="33">
        <v>44805</v>
      </c>
      <c r="E1008" s="43" t="s">
        <v>71</v>
      </c>
      <c r="F1008" s="44">
        <f>SUMIFS(HoraCondCarga[Hora],HoraCondCarga[Condição de Carga],PrevisaoGD[[#This Row],[Condição de Carga]],HoraCondCarga[Mês],MONTH(PrevisaoGD[[#This Row],[Mês/Ano]]))</f>
        <v>12</v>
      </c>
      <c r="G1008" s="258">
        <f>SUMIFS('Previsão Potência Instalada'!$C$4:$C$87,'Previsão Potência Instalada'!$B$4:$B$87,PrevisaoGD[[#This Row],[Mês/Ano]])*SUMIFS(RelPotInst[PU_PI],RelPotInst[Barra],PrevisaoGD[[#This Row],[Nº Barra]])</f>
        <v>27.945751129119234</v>
      </c>
      <c r="H1008" s="136">
        <f>$G1008*SUMIFS(FatorHorario[Fator],FatorHorario[Meses],TEXT($D1008,"MMM"),FatorHorario[UF],'Curva Tipica'!$E$1,FatorHorario[Hora],$F1008)</f>
        <v>15.401997037543435</v>
      </c>
      <c r="I1008" s="45">
        <v>0.92</v>
      </c>
    </row>
    <row r="1009" spans="1:9" x14ac:dyDescent="0.25">
      <c r="A1009" s="32">
        <v>5723</v>
      </c>
      <c r="B1009" s="32">
        <v>2</v>
      </c>
      <c r="C1009" s="134" t="s">
        <v>92</v>
      </c>
      <c r="D1009" s="33">
        <v>44835</v>
      </c>
      <c r="E1009" s="43" t="s">
        <v>71</v>
      </c>
      <c r="F1009" s="44">
        <f>SUMIFS(HoraCondCarga[Hora],HoraCondCarga[Condição de Carga],PrevisaoGD[[#This Row],[Condição de Carga]],HoraCondCarga[Mês],MONTH(PrevisaoGD[[#This Row],[Mês/Ano]]))</f>
        <v>11</v>
      </c>
      <c r="G1009" s="258">
        <f>SUMIFS('Previsão Potência Instalada'!$C$4:$C$87,'Previsão Potência Instalada'!$B$4:$B$87,PrevisaoGD[[#This Row],[Mês/Ano]])*SUMIFS(RelPotInst[PU_PI],RelPotInst[Barra],PrevisaoGD[[#This Row],[Nº Barra]])</f>
        <v>28.797688165607706</v>
      </c>
      <c r="H1009" s="136">
        <f>$G1009*SUMIFS(FatorHorario[Fator],FatorHorario[Meses],TEXT($D1009,"MMM"),FatorHorario[UF],'Curva Tipica'!$E$1,FatorHorario[Hora],$F1009)</f>
        <v>15.862545559897233</v>
      </c>
      <c r="I1009" s="45">
        <v>0.92</v>
      </c>
    </row>
    <row r="1010" spans="1:9" x14ac:dyDescent="0.25">
      <c r="A1010" s="32">
        <v>5723</v>
      </c>
      <c r="B1010" s="32">
        <v>2</v>
      </c>
      <c r="C1010" s="134" t="s">
        <v>92</v>
      </c>
      <c r="D1010" s="33">
        <v>44866</v>
      </c>
      <c r="E1010" s="43" t="s">
        <v>71</v>
      </c>
      <c r="F1010" s="44">
        <f>SUMIFS(HoraCondCarga[Hora],HoraCondCarga[Condição de Carga],PrevisaoGD[[#This Row],[Condição de Carga]],HoraCondCarga[Mês],MONTH(PrevisaoGD[[#This Row],[Mês/Ano]]))</f>
        <v>12</v>
      </c>
      <c r="G1010" s="258">
        <f>SUMIFS('Previsão Potência Instalada'!$C$4:$C$87,'Previsão Potência Instalada'!$B$4:$B$87,PrevisaoGD[[#This Row],[Mês/Ano]])*SUMIFS(RelPotInst[PU_PI],RelPotInst[Barra],PrevisaoGD[[#This Row],[Nº Barra]])</f>
        <v>29.649784211156014</v>
      </c>
      <c r="H1010" s="136">
        <f>$G1010*SUMIFS(FatorHorario[Fator],FatorHorario[Meses],TEXT($D1010,"MMM"),FatorHorario[UF],'Curva Tipica'!$E$1,FatorHorario[Hora],$F1010)</f>
        <v>17.879004905773453</v>
      </c>
      <c r="I1010" s="45">
        <v>0.92</v>
      </c>
    </row>
    <row r="1011" spans="1:9" x14ac:dyDescent="0.25">
      <c r="A1011" s="32">
        <v>5723</v>
      </c>
      <c r="B1011" s="32">
        <v>2</v>
      </c>
      <c r="C1011" s="134" t="s">
        <v>92</v>
      </c>
      <c r="D1011" s="33">
        <v>44896</v>
      </c>
      <c r="E1011" s="43" t="s">
        <v>71</v>
      </c>
      <c r="F1011" s="44">
        <f>SUMIFS(HoraCondCarga[Hora],HoraCondCarga[Condição de Carga],PrevisaoGD[[#This Row],[Condição de Carga]],HoraCondCarga[Mês],MONTH(PrevisaoGD[[#This Row],[Mês/Ano]]))</f>
        <v>12</v>
      </c>
      <c r="G1011" s="258">
        <f>SUMIFS('Previsão Potência Instalada'!$C$4:$C$87,'Previsão Potência Instalada'!$B$4:$B$87,PrevisaoGD[[#This Row],[Mês/Ano]])*SUMIFS(RelPotInst[PU_PI],RelPotInst[Barra],PrevisaoGD[[#This Row],[Nº Barra]])</f>
        <v>30.542359972422702</v>
      </c>
      <c r="H1011" s="136">
        <f>$G1011*SUMIFS(FatorHorario[Fator],FatorHorario[Meses],TEXT($D1011,"MMM"),FatorHorario[UF],'Curva Tipica'!$E$1,FatorHorario[Hora],$F1011)</f>
        <v>18.272107256645249</v>
      </c>
      <c r="I1011" s="45">
        <v>0.92</v>
      </c>
    </row>
    <row r="1012" spans="1:9" x14ac:dyDescent="0.25">
      <c r="A1012" s="32">
        <v>5723</v>
      </c>
      <c r="B1012" s="32">
        <v>2</v>
      </c>
      <c r="C1012" s="134" t="s">
        <v>92</v>
      </c>
      <c r="D1012" s="33">
        <v>44927</v>
      </c>
      <c r="E1012" s="43" t="s">
        <v>71</v>
      </c>
      <c r="F1012" s="44">
        <f>SUMIFS(HoraCondCarga[Hora],HoraCondCarga[Condição de Carga],PrevisaoGD[[#This Row],[Condição de Carga]],HoraCondCarga[Mês],MONTH(PrevisaoGD[[#This Row],[Mês/Ano]]))</f>
        <v>11</v>
      </c>
      <c r="G1012" s="258">
        <f>SUMIFS('Previsão Potência Instalada'!$C$4:$C$87,'Previsão Potência Instalada'!$B$4:$B$87,PrevisaoGD[[#This Row],[Mês/Ano]])*SUMIFS(RelPotInst[PU_PI],RelPotInst[Barra],PrevisaoGD[[#This Row],[Nº Barra]])</f>
        <v>30.848357834253214</v>
      </c>
      <c r="H1012" s="136">
        <f>$G1012*SUMIFS(FatorHorario[Fator],FatorHorario[Meses],TEXT($D1012,"MMM"),FatorHorario[UF],'Curva Tipica'!$E$1,FatorHorario[Hora],$F1012)</f>
        <v>17.683110388002248</v>
      </c>
      <c r="I1012" s="45">
        <v>0.92</v>
      </c>
    </row>
    <row r="1013" spans="1:9" x14ac:dyDescent="0.25">
      <c r="A1013" s="32">
        <v>5723</v>
      </c>
      <c r="B1013" s="32">
        <v>2</v>
      </c>
      <c r="C1013" s="134" t="s">
        <v>92</v>
      </c>
      <c r="D1013" s="33">
        <v>44958</v>
      </c>
      <c r="E1013" s="43" t="s">
        <v>71</v>
      </c>
      <c r="F1013" s="44">
        <f>SUMIFS(HoraCondCarga[Hora],HoraCondCarga[Condição de Carga],PrevisaoGD[[#This Row],[Condição de Carga]],HoraCondCarga[Mês],MONTH(PrevisaoGD[[#This Row],[Mês/Ano]]))</f>
        <v>12</v>
      </c>
      <c r="G1013" s="258">
        <f>SUMIFS('Previsão Potência Instalada'!$C$4:$C$87,'Previsão Potência Instalada'!$B$4:$B$87,PrevisaoGD[[#This Row],[Mês/Ano]])*SUMIFS(RelPotInst[PU_PI],RelPotInst[Barra],PrevisaoGD[[#This Row],[Nº Barra]])</f>
        <v>31.147687497568779</v>
      </c>
      <c r="H1013" s="136">
        <f>$G1013*SUMIFS(FatorHorario[Fator],FatorHorario[Meses],TEXT($D1013,"MMM"),FatorHorario[UF],'Curva Tipica'!$E$1,FatorHorario[Hora],$F1013)</f>
        <v>18.559344028649203</v>
      </c>
      <c r="I1013" s="45">
        <v>0.92</v>
      </c>
    </row>
    <row r="1014" spans="1:9" x14ac:dyDescent="0.25">
      <c r="A1014" s="32">
        <v>5723</v>
      </c>
      <c r="B1014" s="32">
        <v>2</v>
      </c>
      <c r="C1014" s="134" t="s">
        <v>92</v>
      </c>
      <c r="D1014" s="33">
        <v>44986</v>
      </c>
      <c r="E1014" s="43" t="s">
        <v>71</v>
      </c>
      <c r="F1014" s="44">
        <f>SUMIFS(HoraCondCarga[Hora],HoraCondCarga[Condição de Carga],PrevisaoGD[[#This Row],[Condição de Carga]],HoraCondCarga[Mês],MONTH(PrevisaoGD[[#This Row],[Mês/Ano]]))</f>
        <v>11</v>
      </c>
      <c r="G1014" s="258">
        <f>SUMIFS('Previsão Potência Instalada'!$C$4:$C$87,'Previsão Potência Instalada'!$B$4:$B$87,PrevisaoGD[[#This Row],[Mês/Ano]])*SUMIFS(RelPotInst[PU_PI],RelPotInst[Barra],PrevisaoGD[[#This Row],[Nº Barra]])</f>
        <v>31.449708806780006</v>
      </c>
      <c r="H1014" s="136">
        <f>$G1014*SUMIFS(FatorHorario[Fator],FatorHorario[Meses],TEXT($D1014,"MMM"),FatorHorario[UF],'Curva Tipica'!$E$1,FatorHorario[Hora],$F1014)</f>
        <v>18.483256004359287</v>
      </c>
      <c r="I1014" s="45">
        <v>0.92</v>
      </c>
    </row>
    <row r="1015" spans="1:9" x14ac:dyDescent="0.25">
      <c r="A1015" s="32">
        <v>5723</v>
      </c>
      <c r="B1015" s="32">
        <v>2</v>
      </c>
      <c r="C1015" s="134" t="s">
        <v>92</v>
      </c>
      <c r="D1015" s="33">
        <v>45017</v>
      </c>
      <c r="E1015" s="43" t="s">
        <v>71</v>
      </c>
      <c r="F1015" s="44">
        <f>SUMIFS(HoraCondCarga[Hora],HoraCondCarga[Condição de Carga],PrevisaoGD[[#This Row],[Condição de Carga]],HoraCondCarga[Mês],MONTH(PrevisaoGD[[#This Row],[Mês/Ano]]))</f>
        <v>11</v>
      </c>
      <c r="G1015" s="258">
        <f>SUMIFS('Previsão Potência Instalada'!$C$4:$C$87,'Previsão Potência Instalada'!$B$4:$B$87,PrevisaoGD[[#This Row],[Mês/Ano]])*SUMIFS(RelPotInst[PU_PI],RelPotInst[Barra],PrevisaoGD[[#This Row],[Nº Barra]])</f>
        <v>31.754051686585285</v>
      </c>
      <c r="H1015" s="136">
        <f>$G1015*SUMIFS(FatorHorario[Fator],FatorHorario[Meses],TEXT($D1015,"MMM"),FatorHorario[UF],'Curva Tipica'!$E$1,FatorHorario[Hora],$F1015)</f>
        <v>16.718823266928268</v>
      </c>
      <c r="I1015" s="45">
        <v>0.92</v>
      </c>
    </row>
    <row r="1016" spans="1:9" x14ac:dyDescent="0.25">
      <c r="A1016" s="32">
        <v>5723</v>
      </c>
      <c r="B1016" s="32">
        <v>2</v>
      </c>
      <c r="C1016" s="134" t="s">
        <v>92</v>
      </c>
      <c r="D1016" s="33">
        <v>45047</v>
      </c>
      <c r="E1016" s="43" t="s">
        <v>71</v>
      </c>
      <c r="F1016" s="44">
        <f>SUMIFS(HoraCondCarga[Hora],HoraCondCarga[Condição de Carga],PrevisaoGD[[#This Row],[Condição de Carga]],HoraCondCarga[Mês],MONTH(PrevisaoGD[[#This Row],[Mês/Ano]]))</f>
        <v>12</v>
      </c>
      <c r="G1016" s="258">
        <f>SUMIFS('Previsão Potência Instalada'!$C$4:$C$87,'Previsão Potência Instalada'!$B$4:$B$87,PrevisaoGD[[#This Row],[Mês/Ano]])*SUMIFS(RelPotInst[PU_PI],RelPotInst[Barra],PrevisaoGD[[#This Row],[Nº Barra]])</f>
        <v>32.083504322350628</v>
      </c>
      <c r="H1016" s="136">
        <f>$G1016*SUMIFS(FatorHorario[Fator],FatorHorario[Meses],TEXT($D1016,"MMM"),FatorHorario[UF],'Curva Tipica'!$E$1,FatorHorario[Hora],$F1016)</f>
        <v>15.150269205444426</v>
      </c>
      <c r="I1016" s="45">
        <v>0.92</v>
      </c>
    </row>
    <row r="1017" spans="1:9" x14ac:dyDescent="0.25">
      <c r="A1017" s="32">
        <v>5723</v>
      </c>
      <c r="B1017" s="32">
        <v>2</v>
      </c>
      <c r="C1017" s="134" t="s">
        <v>92</v>
      </c>
      <c r="D1017" s="33">
        <v>45078</v>
      </c>
      <c r="E1017" s="43" t="s">
        <v>71</v>
      </c>
      <c r="F1017" s="44">
        <f>SUMIFS(HoraCondCarga[Hora],HoraCondCarga[Condição de Carga],PrevisaoGD[[#This Row],[Condição de Carga]],HoraCondCarga[Mês],MONTH(PrevisaoGD[[#This Row],[Mês/Ano]]))</f>
        <v>12</v>
      </c>
      <c r="G1017" s="258">
        <f>SUMIFS('Previsão Potência Instalada'!$C$4:$C$87,'Previsão Potência Instalada'!$B$4:$B$87,PrevisaoGD[[#This Row],[Mês/Ano]])*SUMIFS(RelPotInst[PU_PI],RelPotInst[Barra],PrevisaoGD[[#This Row],[Nº Barra]])</f>
        <v>32.406072667570882</v>
      </c>
      <c r="H1017" s="136">
        <f>$G1017*SUMIFS(FatorHorario[Fator],FatorHorario[Meses],TEXT($D1017,"MMM"),FatorHorario[UF],'Curva Tipica'!$E$1,FatorHorario[Hora],$F1017)</f>
        <v>14.472036660183289</v>
      </c>
      <c r="I1017" s="45">
        <v>0.92</v>
      </c>
    </row>
    <row r="1018" spans="1:9" x14ac:dyDescent="0.25">
      <c r="A1018" s="32">
        <v>5723</v>
      </c>
      <c r="B1018" s="32">
        <v>2</v>
      </c>
      <c r="C1018" s="134" t="s">
        <v>92</v>
      </c>
      <c r="D1018" s="33">
        <v>45108</v>
      </c>
      <c r="E1018" s="43" t="s">
        <v>71</v>
      </c>
      <c r="F1018" s="44">
        <f>SUMIFS(HoraCondCarga[Hora],HoraCondCarga[Condição de Carga],PrevisaoGD[[#This Row],[Condição de Carga]],HoraCondCarga[Mês],MONTH(PrevisaoGD[[#This Row],[Mês/Ano]]))</f>
        <v>12</v>
      </c>
      <c r="G1018" s="258">
        <f>SUMIFS('Previsão Potência Instalada'!$C$4:$C$87,'Previsão Potência Instalada'!$B$4:$B$87,PrevisaoGD[[#This Row],[Mês/Ano]])*SUMIFS(RelPotInst[PU_PI],RelPotInst[Barra],PrevisaoGD[[#This Row],[Nº Barra]])</f>
        <v>32.712607604206383</v>
      </c>
      <c r="H1018" s="136">
        <f>$G1018*SUMIFS(FatorHorario[Fator],FatorHorario[Meses],TEXT($D1018,"MMM"),FatorHorario[UF],'Curva Tipica'!$E$1,FatorHorario[Hora],$F1018)</f>
        <v>14.734621833427678</v>
      </c>
      <c r="I1018" s="45">
        <v>0.92</v>
      </c>
    </row>
    <row r="1019" spans="1:9" x14ac:dyDescent="0.25">
      <c r="A1019" s="32">
        <v>5723</v>
      </c>
      <c r="B1019" s="32">
        <v>2</v>
      </c>
      <c r="C1019" s="134" t="s">
        <v>92</v>
      </c>
      <c r="D1019" s="33">
        <v>45139</v>
      </c>
      <c r="E1019" s="43" t="s">
        <v>71</v>
      </c>
      <c r="F1019" s="44">
        <f>SUMIFS(HoraCondCarga[Hora],HoraCondCarga[Condição de Carga],PrevisaoGD[[#This Row],[Condição de Carga]],HoraCondCarga[Mês],MONTH(PrevisaoGD[[#This Row],[Mês/Ano]]))</f>
        <v>11</v>
      </c>
      <c r="G1019" s="258">
        <f>SUMIFS('Previsão Potência Instalada'!$C$4:$C$87,'Previsão Potência Instalada'!$B$4:$B$87,PrevisaoGD[[#This Row],[Mês/Ano]])*SUMIFS(RelPotInst[PU_PI],RelPotInst[Barra],PrevisaoGD[[#This Row],[Nº Barra]])</f>
        <v>33.011309320150559</v>
      </c>
      <c r="H1019" s="136">
        <f>$G1019*SUMIFS(FatorHorario[Fator],FatorHorario[Meses],TEXT($D1019,"MMM"),FatorHorario[UF],'Curva Tipica'!$E$1,FatorHorario[Hora],$F1019)</f>
        <v>15.807227126602042</v>
      </c>
      <c r="I1019" s="45">
        <v>0.92</v>
      </c>
    </row>
    <row r="1020" spans="1:9" x14ac:dyDescent="0.25">
      <c r="A1020" s="32">
        <v>5723</v>
      </c>
      <c r="B1020" s="32">
        <v>2</v>
      </c>
      <c r="C1020" s="134" t="s">
        <v>92</v>
      </c>
      <c r="D1020" s="33">
        <v>45170</v>
      </c>
      <c r="E1020" s="43" t="s">
        <v>71</v>
      </c>
      <c r="F1020" s="44">
        <f>SUMIFS(HoraCondCarga[Hora],HoraCondCarga[Condição de Carga],PrevisaoGD[[#This Row],[Condição de Carga]],HoraCondCarga[Mês],MONTH(PrevisaoGD[[#This Row],[Mês/Ano]]))</f>
        <v>12</v>
      </c>
      <c r="G1020" s="258">
        <f>SUMIFS('Previsão Potência Instalada'!$C$4:$C$87,'Previsão Potência Instalada'!$B$4:$B$87,PrevisaoGD[[#This Row],[Mês/Ano]])*SUMIFS(RelPotInst[PU_PI],RelPotInst[Barra],PrevisaoGD[[#This Row],[Nº Barra]])</f>
        <v>33.308648396467056</v>
      </c>
      <c r="H1020" s="136">
        <f>$G1020*SUMIFS(FatorHorario[Fator],FatorHorario[Meses],TEXT($D1020,"MMM"),FatorHorario[UF],'Curva Tipica'!$E$1,FatorHorario[Hora],$F1020)</f>
        <v>18.357699585766341</v>
      </c>
      <c r="I1020" s="45">
        <v>0.92</v>
      </c>
    </row>
    <row r="1021" spans="1:9" x14ac:dyDescent="0.25">
      <c r="A1021" s="32">
        <v>5723</v>
      </c>
      <c r="B1021" s="32">
        <v>2</v>
      </c>
      <c r="C1021" s="134" t="s">
        <v>92</v>
      </c>
      <c r="D1021" s="33">
        <v>45200</v>
      </c>
      <c r="E1021" s="43" t="s">
        <v>71</v>
      </c>
      <c r="F1021" s="44">
        <f>SUMIFS(HoraCondCarga[Hora],HoraCondCarga[Condição de Carga],PrevisaoGD[[#This Row],[Condição de Carga]],HoraCondCarga[Mês],MONTH(PrevisaoGD[[#This Row],[Mês/Ano]]))</f>
        <v>11</v>
      </c>
      <c r="G1021" s="258">
        <f>SUMIFS('Previsão Potência Instalada'!$C$4:$C$87,'Previsão Potência Instalada'!$B$4:$B$87,PrevisaoGD[[#This Row],[Mês/Ano]])*SUMIFS(RelPotInst[PU_PI],RelPotInst[Barra],PrevisaoGD[[#This Row],[Nº Barra]])</f>
        <v>33.59136959573776</v>
      </c>
      <c r="H1021" s="136">
        <f>$G1021*SUMIFS(FatorHorario[Fator],FatorHorario[Meses],TEXT($D1021,"MMM"),FatorHorario[UF],'Curva Tipica'!$E$1,FatorHorario[Hora],$F1021)</f>
        <v>18.503034950843684</v>
      </c>
      <c r="I1021" s="45">
        <v>0.92</v>
      </c>
    </row>
    <row r="1022" spans="1:9" x14ac:dyDescent="0.25">
      <c r="A1022" s="32">
        <v>5723</v>
      </c>
      <c r="B1022" s="32">
        <v>2</v>
      </c>
      <c r="C1022" s="134" t="s">
        <v>92</v>
      </c>
      <c r="D1022" s="33">
        <v>45231</v>
      </c>
      <c r="E1022" s="43" t="s">
        <v>71</v>
      </c>
      <c r="F1022" s="44">
        <f>SUMIFS(HoraCondCarga[Hora],HoraCondCarga[Condição de Carga],PrevisaoGD[[#This Row],[Condição de Carga]],HoraCondCarga[Mês],MONTH(PrevisaoGD[[#This Row],[Mês/Ano]]))</f>
        <v>12</v>
      </c>
      <c r="G1022" s="258">
        <f>SUMIFS('Previsão Potência Instalada'!$C$4:$C$87,'Previsão Potência Instalada'!$B$4:$B$87,PrevisaoGD[[#This Row],[Mês/Ano]])*SUMIFS(RelPotInst[PU_PI],RelPotInst[Barra],PrevisaoGD[[#This Row],[Nº Barra]])</f>
        <v>33.874143563265001</v>
      </c>
      <c r="H1022" s="136">
        <f>$G1022*SUMIFS(FatorHorario[Fator],FatorHorario[Meses],TEXT($D1022,"MMM"),FatorHorario[UF],'Curva Tipica'!$E$1,FatorHorario[Hora],$F1022)</f>
        <v>20.426319956777725</v>
      </c>
      <c r="I1022" s="45">
        <v>0.92</v>
      </c>
    </row>
    <row r="1023" spans="1:9" x14ac:dyDescent="0.25">
      <c r="A1023" s="32">
        <v>5723</v>
      </c>
      <c r="B1023" s="32">
        <v>2</v>
      </c>
      <c r="C1023" s="134" t="s">
        <v>92</v>
      </c>
      <c r="D1023" s="33">
        <v>45261</v>
      </c>
      <c r="E1023" s="43" t="s">
        <v>71</v>
      </c>
      <c r="F1023" s="44">
        <f>SUMIFS(HoraCondCarga[Hora],HoraCondCarga[Condição de Carga],PrevisaoGD[[#This Row],[Condição de Carga]],HoraCondCarga[Mês],MONTH(PrevisaoGD[[#This Row],[Mês/Ano]]))</f>
        <v>12</v>
      </c>
      <c r="G1023" s="258">
        <f>SUMIFS('Previsão Potência Instalada'!$C$4:$C$87,'Previsão Potência Instalada'!$B$4:$B$87,PrevisaoGD[[#This Row],[Mês/Ano]])*SUMIFS(RelPotInst[PU_PI],RelPotInst[Barra],PrevisaoGD[[#This Row],[Nº Barra]])</f>
        <v>34.170351004492616</v>
      </c>
      <c r="H1023" s="136">
        <f>$G1023*SUMIFS(FatorHorario[Fator],FatorHorario[Meses],TEXT($D1023,"MMM"),FatorHorario[UF],'Curva Tipica'!$E$1,FatorHorario[Hora],$F1023)</f>
        <v>20.442569569445702</v>
      </c>
      <c r="I1023" s="45">
        <v>0.92</v>
      </c>
    </row>
    <row r="1024" spans="1:9" x14ac:dyDescent="0.25">
      <c r="A1024" s="32">
        <v>5723</v>
      </c>
      <c r="B1024" s="32">
        <v>2</v>
      </c>
      <c r="C1024" s="134" t="s">
        <v>92</v>
      </c>
      <c r="D1024" s="33">
        <v>45292</v>
      </c>
      <c r="E1024" s="43" t="s">
        <v>71</v>
      </c>
      <c r="F1024" s="44">
        <f>SUMIFS(HoraCondCarga[Hora],HoraCondCarga[Condição de Carga],PrevisaoGD[[#This Row],[Condição de Carga]],HoraCondCarga[Mês],MONTH(PrevisaoGD[[#This Row],[Mês/Ano]]))</f>
        <v>11</v>
      </c>
      <c r="G1024" s="258">
        <f>SUMIFS('Previsão Potência Instalada'!$C$4:$C$87,'Previsão Potência Instalada'!$B$4:$B$87,PrevisaoGD[[#This Row],[Mês/Ano]])*SUMIFS(RelPotInst[PU_PI],RelPotInst[Barra],PrevisaoGD[[#This Row],[Nº Barra]])</f>
        <v>34.777905881116943</v>
      </c>
      <c r="H1024" s="136">
        <f>$G1024*SUMIFS(FatorHorario[Fator],FatorHorario[Meses],TEXT($D1024,"MMM"),FatorHorario[UF],'Curva Tipica'!$E$1,FatorHorario[Hora],$F1024)</f>
        <v>19.935633269803553</v>
      </c>
      <c r="I1024" s="45">
        <v>0.92</v>
      </c>
    </row>
    <row r="1025" spans="1:9" x14ac:dyDescent="0.25">
      <c r="A1025" s="32">
        <v>5723</v>
      </c>
      <c r="B1025" s="32">
        <v>2</v>
      </c>
      <c r="C1025" s="134" t="s">
        <v>92</v>
      </c>
      <c r="D1025" s="33">
        <v>45323</v>
      </c>
      <c r="E1025" s="43" t="s">
        <v>71</v>
      </c>
      <c r="F1025" s="44">
        <f>SUMIFS(HoraCondCarga[Hora],HoraCondCarga[Condição de Carga],PrevisaoGD[[#This Row],[Condição de Carga]],HoraCondCarga[Mês],MONTH(PrevisaoGD[[#This Row],[Mês/Ano]]))</f>
        <v>12</v>
      </c>
      <c r="G1025" s="258">
        <f>SUMIFS('Previsão Potência Instalada'!$C$4:$C$87,'Previsão Potência Instalada'!$B$4:$B$87,PrevisaoGD[[#This Row],[Mês/Ano]])*SUMIFS(RelPotInst[PU_PI],RelPotInst[Barra],PrevisaoGD[[#This Row],[Nº Barra]])</f>
        <v>35.372221134098737</v>
      </c>
      <c r="H1025" s="136">
        <f>$G1025*SUMIFS(FatorHorario[Fator],FatorHorario[Meses],TEXT($D1025,"MMM"),FatorHorario[UF],'Curva Tipica'!$E$1,FatorHorario[Hora],$F1025)</f>
        <v>21.076531640958457</v>
      </c>
      <c r="I1025" s="45">
        <v>0.92</v>
      </c>
    </row>
    <row r="1026" spans="1:9" x14ac:dyDescent="0.25">
      <c r="A1026" s="32">
        <v>5723</v>
      </c>
      <c r="B1026" s="32">
        <v>2</v>
      </c>
      <c r="C1026" s="134" t="s">
        <v>92</v>
      </c>
      <c r="D1026" s="33">
        <v>45352</v>
      </c>
      <c r="E1026" s="43" t="s">
        <v>71</v>
      </c>
      <c r="F1026" s="44">
        <f>SUMIFS(HoraCondCarga[Hora],HoraCondCarga[Condição de Carga],PrevisaoGD[[#This Row],[Condição de Carga]],HoraCondCarga[Mês],MONTH(PrevisaoGD[[#This Row],[Mês/Ano]]))</f>
        <v>11</v>
      </c>
      <c r="G1026" s="258">
        <f>SUMIFS('Previsão Potência Instalada'!$C$4:$C$87,'Previsão Potência Instalada'!$B$4:$B$87,PrevisaoGD[[#This Row],[Mês/Ano]])*SUMIFS(RelPotInst[PU_PI],RelPotInst[Barra],PrevisaoGD[[#This Row],[Nº Barra]])</f>
        <v>35.971880615894008</v>
      </c>
      <c r="H1026" s="136">
        <f>$G1026*SUMIFS(FatorHorario[Fator],FatorHorario[Meses],TEXT($D1026,"MMM"),FatorHorario[UF],'Curva Tipica'!$E$1,FatorHorario[Hora],$F1026)</f>
        <v>21.140974069638524</v>
      </c>
      <c r="I1026" s="45">
        <v>0.92</v>
      </c>
    </row>
    <row r="1027" spans="1:9" x14ac:dyDescent="0.25">
      <c r="A1027" s="32">
        <v>5723</v>
      </c>
      <c r="B1027" s="32">
        <v>2</v>
      </c>
      <c r="C1027" s="134" t="s">
        <v>92</v>
      </c>
      <c r="D1027" s="33">
        <v>45383</v>
      </c>
      <c r="E1027" s="43" t="s">
        <v>71</v>
      </c>
      <c r="F1027" s="44">
        <f>SUMIFS(HoraCondCarga[Hora],HoraCondCarga[Condição de Carga],PrevisaoGD[[#This Row],[Condição de Carga]],HoraCondCarga[Mês],MONTH(PrevisaoGD[[#This Row],[Mês/Ano]]))</f>
        <v>11</v>
      </c>
      <c r="G1027" s="258">
        <f>SUMIFS('Previsão Potência Instalada'!$C$4:$C$87,'Previsão Potência Instalada'!$B$4:$B$87,PrevisaoGD[[#This Row],[Mês/Ano]])*SUMIFS(RelPotInst[PU_PI],RelPotInst[Barra],PrevisaoGD[[#This Row],[Nº Barra]])</f>
        <v>36.576149546681535</v>
      </c>
      <c r="H1027" s="136">
        <f>$G1027*SUMIFS(FatorHorario[Fator],FatorHorario[Meses],TEXT($D1027,"MMM"),FatorHorario[UF],'Curva Tipica'!$E$1,FatorHorario[Hora],$F1027)</f>
        <v>19.257705633641823</v>
      </c>
      <c r="I1027" s="45">
        <v>0.92</v>
      </c>
    </row>
    <row r="1028" spans="1:9" x14ac:dyDescent="0.25">
      <c r="A1028" s="32">
        <v>5723</v>
      </c>
      <c r="B1028" s="32">
        <v>2</v>
      </c>
      <c r="C1028" s="134" t="s">
        <v>92</v>
      </c>
      <c r="D1028" s="33">
        <v>45413</v>
      </c>
      <c r="E1028" s="43" t="s">
        <v>71</v>
      </c>
      <c r="F1028" s="44">
        <f>SUMIFS(HoraCondCarga[Hora],HoraCondCarga[Condição de Carga],PrevisaoGD[[#This Row],[Condição de Carga]],HoraCondCarga[Mês],MONTH(PrevisaoGD[[#This Row],[Mês/Ano]]))</f>
        <v>12</v>
      </c>
      <c r="G1028" s="258">
        <f>SUMIFS('Previsão Potência Instalada'!$C$4:$C$87,'Previsão Potência Instalada'!$B$4:$B$87,PrevisaoGD[[#This Row],[Mês/Ano]])*SUMIFS(RelPotInst[PU_PI],RelPotInst[Barra],PrevisaoGD[[#This Row],[Nº Barra]])</f>
        <v>37.230273579701205</v>
      </c>
      <c r="H1028" s="136">
        <f>$G1028*SUMIFS(FatorHorario[Fator],FatorHorario[Meses],TEXT($D1028,"MMM"),FatorHorario[UF],'Curva Tipica'!$E$1,FatorHorario[Hora],$F1028)</f>
        <v>17.580643986320407</v>
      </c>
      <c r="I1028" s="45">
        <v>0.92</v>
      </c>
    </row>
    <row r="1029" spans="1:9" x14ac:dyDescent="0.25">
      <c r="A1029" s="32">
        <v>5723</v>
      </c>
      <c r="B1029" s="32">
        <v>2</v>
      </c>
      <c r="C1029" s="134" t="s">
        <v>92</v>
      </c>
      <c r="D1029" s="33">
        <v>45444</v>
      </c>
      <c r="E1029" s="43" t="s">
        <v>71</v>
      </c>
      <c r="F1029" s="44">
        <f>SUMIFS(HoraCondCarga[Hora],HoraCondCarga[Condição de Carga],PrevisaoGD[[#This Row],[Condição de Carga]],HoraCondCarga[Mês],MONTH(PrevisaoGD[[#This Row],[Mês/Ano]]))</f>
        <v>12</v>
      </c>
      <c r="G1029" s="258">
        <f>SUMIFS('Previsão Potência Instalada'!$C$4:$C$87,'Previsão Potência Instalada'!$B$4:$B$87,PrevisaoGD[[#This Row],[Mês/Ano]])*SUMIFS(RelPotInst[PU_PI],RelPotInst[Barra],PrevisaoGD[[#This Row],[Nº Barra]])</f>
        <v>37.870728941091137</v>
      </c>
      <c r="H1029" s="136">
        <f>$G1029*SUMIFS(FatorHorario[Fator],FatorHorario[Meses],TEXT($D1029,"MMM"),FatorHorario[UF],'Curva Tipica'!$E$1,FatorHorario[Hora],$F1029)</f>
        <v>16.912465240868002</v>
      </c>
      <c r="I1029" s="45">
        <v>0.92</v>
      </c>
    </row>
    <row r="1030" spans="1:9" x14ac:dyDescent="0.25">
      <c r="A1030" s="32">
        <v>5723</v>
      </c>
      <c r="B1030" s="32">
        <v>2</v>
      </c>
      <c r="C1030" s="134" t="s">
        <v>92</v>
      </c>
      <c r="D1030" s="33">
        <v>45474</v>
      </c>
      <c r="E1030" s="43" t="s">
        <v>71</v>
      </c>
      <c r="F1030" s="44">
        <f>SUMIFS(HoraCondCarga[Hora],HoraCondCarga[Condição de Carga],PrevisaoGD[[#This Row],[Condição de Carga]],HoraCondCarga[Mês],MONTH(PrevisaoGD[[#This Row],[Mês/Ano]]))</f>
        <v>12</v>
      </c>
      <c r="G1030" s="258">
        <f>SUMIFS('Previsão Potência Instalada'!$C$4:$C$87,'Previsão Potência Instalada'!$B$4:$B$87,PrevisaoGD[[#This Row],[Mês/Ano]])*SUMIFS(RelPotInst[PU_PI],RelPotInst[Barra],PrevisaoGD[[#This Row],[Nº Barra]])</f>
        <v>38.47935017293419</v>
      </c>
      <c r="H1030" s="136">
        <f>$G1030*SUMIFS(FatorHorario[Fator],FatorHorario[Meses],TEXT($D1030,"MMM"),FatorHorario[UF],'Curva Tipica'!$E$1,FatorHorario[Hora],$F1030)</f>
        <v>17.332114885311672</v>
      </c>
      <c r="I1030" s="45">
        <v>0.92</v>
      </c>
    </row>
    <row r="1031" spans="1:9" x14ac:dyDescent="0.25">
      <c r="A1031" s="32">
        <v>5723</v>
      </c>
      <c r="B1031" s="32">
        <v>2</v>
      </c>
      <c r="C1031" s="134" t="s">
        <v>92</v>
      </c>
      <c r="D1031" s="33">
        <v>45505</v>
      </c>
      <c r="E1031" s="43" t="s">
        <v>71</v>
      </c>
      <c r="F1031" s="44">
        <f>SUMIFS(HoraCondCarga[Hora],HoraCondCarga[Condição de Carga],PrevisaoGD[[#This Row],[Condição de Carga]],HoraCondCarga[Mês],MONTH(PrevisaoGD[[#This Row],[Mês/Ano]]))</f>
        <v>11</v>
      </c>
      <c r="G1031" s="258">
        <f>SUMIFS('Previsão Potência Instalada'!$C$4:$C$87,'Previsão Potência Instalada'!$B$4:$B$87,PrevisaoGD[[#This Row],[Mês/Ano]])*SUMIFS(RelPotInst[PU_PI],RelPotInst[Barra],PrevisaoGD[[#This Row],[Nº Barra]])</f>
        <v>39.072418644368341</v>
      </c>
      <c r="H1031" s="136">
        <f>$G1031*SUMIFS(FatorHorario[Fator],FatorHorario[Meses],TEXT($D1031,"MMM"),FatorHorario[UF],'Curva Tipica'!$E$1,FatorHorario[Hora],$F1031)</f>
        <v>18.709545565349714</v>
      </c>
      <c r="I1031" s="45">
        <v>0.92</v>
      </c>
    </row>
    <row r="1032" spans="1:9" x14ac:dyDescent="0.25">
      <c r="A1032" s="32">
        <v>5723</v>
      </c>
      <c r="B1032" s="32">
        <v>2</v>
      </c>
      <c r="C1032" s="134" t="s">
        <v>92</v>
      </c>
      <c r="D1032" s="33">
        <v>45536</v>
      </c>
      <c r="E1032" s="43" t="s">
        <v>71</v>
      </c>
      <c r="F1032" s="44">
        <f>SUMIFS(HoraCondCarga[Hora],HoraCondCarga[Condição de Carga],PrevisaoGD[[#This Row],[Condição de Carga]],HoraCondCarga[Mês],MONTH(PrevisaoGD[[#This Row],[Mês/Ano]]))</f>
        <v>12</v>
      </c>
      <c r="G1032" s="258">
        <f>SUMIFS('Previsão Potência Instalada'!$C$4:$C$87,'Previsão Potência Instalada'!$B$4:$B$87,PrevisaoGD[[#This Row],[Mês/Ano]])*SUMIFS(RelPotInst[PU_PI],RelPotInst[Barra],PrevisaoGD[[#This Row],[Nº Barra]])</f>
        <v>39.662781612091038</v>
      </c>
      <c r="H1032" s="136">
        <f>$G1032*SUMIFS(FatorHorario[Fator],FatorHorario[Meses],TEXT($D1032,"MMM"),FatorHorario[UF],'Curva Tipica'!$E$1,FatorHorario[Hora],$F1032)</f>
        <v>21.859711054737772</v>
      </c>
      <c r="I1032" s="45">
        <v>0.92</v>
      </c>
    </row>
    <row r="1033" spans="1:9" x14ac:dyDescent="0.25">
      <c r="A1033" s="32">
        <v>5723</v>
      </c>
      <c r="B1033" s="32">
        <v>2</v>
      </c>
      <c r="C1033" s="134" t="s">
        <v>92</v>
      </c>
      <c r="D1033" s="33">
        <v>45566</v>
      </c>
      <c r="E1033" s="43" t="s">
        <v>71</v>
      </c>
      <c r="F1033" s="44">
        <f>SUMIFS(HoraCondCarga[Hora],HoraCondCarga[Condição de Carga],PrevisaoGD[[#This Row],[Condição de Carga]],HoraCondCarga[Mês],MONTH(PrevisaoGD[[#This Row],[Mês/Ano]]))</f>
        <v>11</v>
      </c>
      <c r="G1033" s="258">
        <f>SUMIFS('Previsão Potência Instalada'!$C$4:$C$87,'Previsão Potência Instalada'!$B$4:$B$87,PrevisaoGD[[#This Row],[Mês/Ano]])*SUMIFS(RelPotInst[PU_PI],RelPotInst[Barra],PrevisaoGD[[#This Row],[Nº Barra]])</f>
        <v>40.224120970197859</v>
      </c>
      <c r="H1033" s="136">
        <f>$G1033*SUMIFS(FatorHorario[Fator],FatorHorario[Meses],TEXT($D1033,"MMM"),FatorHorario[UF],'Curva Tipica'!$E$1,FatorHorario[Hora],$F1033)</f>
        <v>22.156533810189504</v>
      </c>
      <c r="I1033" s="45">
        <v>0.92</v>
      </c>
    </row>
    <row r="1034" spans="1:9" x14ac:dyDescent="0.25">
      <c r="A1034" s="32">
        <v>5723</v>
      </c>
      <c r="B1034" s="32">
        <v>2</v>
      </c>
      <c r="C1034" s="134" t="s">
        <v>92</v>
      </c>
      <c r="D1034" s="33">
        <v>45597</v>
      </c>
      <c r="E1034" s="43" t="s">
        <v>71</v>
      </c>
      <c r="F1034" s="44">
        <f>SUMIFS(HoraCondCarga[Hora],HoraCondCarga[Condição de Carga],PrevisaoGD[[#This Row],[Condição de Carga]],HoraCondCarga[Mês],MONTH(PrevisaoGD[[#This Row],[Mês/Ano]]))</f>
        <v>12</v>
      </c>
      <c r="G1034" s="258">
        <f>SUMIFS('Previsão Potência Instalada'!$C$4:$C$87,'Previsão Potência Instalada'!$B$4:$B$87,PrevisaoGD[[#This Row],[Mês/Ano]])*SUMIFS(RelPotInst[PU_PI],RelPotInst[Barra],PrevisaoGD[[#This Row],[Nº Barra]])</f>
        <v>40.785565099009268</v>
      </c>
      <c r="H1034" s="136">
        <f>$G1034*SUMIFS(FatorHorario[Fator],FatorHorario[Meses],TEXT($D1034,"MMM"),FatorHorario[UF],'Curva Tipica'!$E$1,FatorHorario[Hora],$F1034)</f>
        <v>24.593950272850847</v>
      </c>
      <c r="I1034" s="45">
        <v>0.92</v>
      </c>
    </row>
    <row r="1035" spans="1:9" x14ac:dyDescent="0.25">
      <c r="A1035" s="32">
        <v>5723</v>
      </c>
      <c r="B1035" s="32">
        <v>2</v>
      </c>
      <c r="C1035" s="134" t="s">
        <v>92</v>
      </c>
      <c r="D1035" s="33">
        <v>45627</v>
      </c>
      <c r="E1035" s="43" t="s">
        <v>71</v>
      </c>
      <c r="F1035" s="44">
        <f>SUMIFS(HoraCondCarga[Hora],HoraCondCarga[Condição de Carga],PrevisaoGD[[#This Row],[Condição de Carga]],HoraCondCarga[Mês],MONTH(PrevisaoGD[[#This Row],[Mês/Ano]]))</f>
        <v>12</v>
      </c>
      <c r="G1035" s="258">
        <f>SUMIFS('Previsão Potência Instalada'!$C$4:$C$87,'Previsão Potência Instalada'!$B$4:$B$87,PrevisaoGD[[#This Row],[Mês/Ano]])*SUMIFS(RelPotInst[PU_PI],RelPotInst[Barra],PrevisaoGD[[#This Row],[Nº Barra]])</f>
        <v>41.373681219604677</v>
      </c>
      <c r="H1035" s="136">
        <f>$G1035*SUMIFS(FatorHorario[Fator],FatorHorario[Meses],TEXT($D1035,"MMM"),FatorHorario[UF],'Curva Tipica'!$E$1,FatorHorario[Hora],$F1035)</f>
        <v>24.751994984325346</v>
      </c>
      <c r="I1035" s="45">
        <v>0.92</v>
      </c>
    </row>
    <row r="1036" spans="1:9" x14ac:dyDescent="0.25">
      <c r="A1036" s="32">
        <v>5723</v>
      </c>
      <c r="B1036" s="32">
        <v>2</v>
      </c>
      <c r="C1036" s="134" t="s">
        <v>92</v>
      </c>
      <c r="D1036" s="33">
        <v>45658</v>
      </c>
      <c r="E1036" s="43" t="s">
        <v>71</v>
      </c>
      <c r="F1036" s="44">
        <f>SUMIFS(HoraCondCarga[Hora],HoraCondCarga[Condição de Carga],PrevisaoGD[[#This Row],[Condição de Carga]],HoraCondCarga[Mês],MONTH(PrevisaoGD[[#This Row],[Mês/Ano]]))</f>
        <v>11</v>
      </c>
      <c r="G1036" s="258">
        <f>SUMIFS('Previsão Potência Instalada'!$C$4:$C$87,'Previsão Potência Instalada'!$B$4:$B$87,PrevisaoGD[[#This Row],[Mês/Ano]])*SUMIFS(RelPotInst[PU_PI],RelPotInst[Barra],PrevisaoGD[[#This Row],[Nº Barra]])</f>
        <v>42.069440935076855</v>
      </c>
      <c r="H1036" s="136">
        <f>$G1036*SUMIFS(FatorHorario[Fator],FatorHorario[Meses],TEXT($D1036,"MMM"),FatorHorario[UF],'Curva Tipica'!$E$1,FatorHorario[Hora],$F1036)</f>
        <v>24.115337743861254</v>
      </c>
      <c r="I1036" s="45">
        <v>0.92</v>
      </c>
    </row>
    <row r="1037" spans="1:9" x14ac:dyDescent="0.25">
      <c r="A1037" s="32">
        <v>5723</v>
      </c>
      <c r="B1037" s="32">
        <v>2</v>
      </c>
      <c r="C1037" s="134" t="s">
        <v>92</v>
      </c>
      <c r="D1037" s="33">
        <v>45689</v>
      </c>
      <c r="E1037" s="43" t="s">
        <v>71</v>
      </c>
      <c r="F1037" s="44">
        <f>SUMIFS(HoraCondCarga[Hora],HoraCondCarga[Condição de Carga],PrevisaoGD[[#This Row],[Condição de Carga]],HoraCondCarga[Mês],MONTH(PrevisaoGD[[#This Row],[Mês/Ano]]))</f>
        <v>12</v>
      </c>
      <c r="G1037" s="258">
        <f>SUMIFS('Previsão Potência Instalada'!$C$4:$C$87,'Previsão Potência Instalada'!$B$4:$B$87,PrevisaoGD[[#This Row],[Mês/Ano]])*SUMIFS(RelPotInst[PU_PI],RelPotInst[Barra],PrevisaoGD[[#This Row],[Nº Barra]])</f>
        <v>42.750038897869729</v>
      </c>
      <c r="H1037" s="136">
        <f>$G1037*SUMIFS(FatorHorario[Fator],FatorHorario[Meses],TEXT($D1037,"MMM"),FatorHorario[UF],'Curva Tipica'!$E$1,FatorHorario[Hora],$F1037)</f>
        <v>25.472603036923022</v>
      </c>
      <c r="I1037" s="45">
        <v>0.92</v>
      </c>
    </row>
    <row r="1038" spans="1:9" x14ac:dyDescent="0.25">
      <c r="A1038" s="32">
        <v>5723</v>
      </c>
      <c r="B1038" s="32">
        <v>2</v>
      </c>
      <c r="C1038" s="134" t="s">
        <v>92</v>
      </c>
      <c r="D1038" s="33">
        <v>45717</v>
      </c>
      <c r="E1038" s="43" t="s">
        <v>71</v>
      </c>
      <c r="F1038" s="44">
        <f>SUMIFS(HoraCondCarga[Hora],HoraCondCarga[Condição de Carga],PrevisaoGD[[#This Row],[Condição de Carga]],HoraCondCarga[Mês],MONTH(PrevisaoGD[[#This Row],[Mês/Ano]]))</f>
        <v>11</v>
      </c>
      <c r="G1038" s="258">
        <f>SUMIFS('Previsão Potência Instalada'!$C$4:$C$87,'Previsão Potência Instalada'!$B$4:$B$87,PrevisaoGD[[#This Row],[Mês/Ano]])*SUMIFS(RelPotInst[PU_PI],RelPotInst[Barra],PrevisaoGD[[#This Row],[Nº Barra]])</f>
        <v>43.436756964807508</v>
      </c>
      <c r="H1038" s="136">
        <f>$G1038*SUMIFS(FatorHorario[Fator],FatorHorario[Meses],TEXT($D1038,"MMM"),FatorHorario[UF],'Curva Tipica'!$E$1,FatorHorario[Hora],$F1038)</f>
        <v>25.528144120895409</v>
      </c>
      <c r="I1038" s="45">
        <v>0.92</v>
      </c>
    </row>
    <row r="1039" spans="1:9" x14ac:dyDescent="0.25">
      <c r="A1039" s="32">
        <v>5723</v>
      </c>
      <c r="B1039" s="32">
        <v>2</v>
      </c>
      <c r="C1039" s="134" t="s">
        <v>92</v>
      </c>
      <c r="D1039" s="33">
        <v>45748</v>
      </c>
      <c r="E1039" s="43" t="s">
        <v>71</v>
      </c>
      <c r="F1039" s="44">
        <f>SUMIFS(HoraCondCarga[Hora],HoraCondCarga[Condição de Carga],PrevisaoGD[[#This Row],[Condição de Carga]],HoraCondCarga[Mês],MONTH(PrevisaoGD[[#This Row],[Mês/Ano]]))</f>
        <v>11</v>
      </c>
      <c r="G1039" s="258">
        <f>SUMIFS('Previsão Potência Instalada'!$C$4:$C$87,'Previsão Potência Instalada'!$B$4:$B$87,PrevisaoGD[[#This Row],[Mês/Ano]])*SUMIFS(RelPotInst[PU_PI],RelPotInst[Barra],PrevisaoGD[[#This Row],[Nº Barra]])</f>
        <v>44.128753680708073</v>
      </c>
      <c r="H1039" s="136">
        <f>$G1039*SUMIFS(FatorHorario[Fator],FatorHorario[Meses],TEXT($D1039,"MMM"),FatorHorario[UF],'Curva Tipica'!$E$1,FatorHorario[Hora],$F1039)</f>
        <v>23.234226644823696</v>
      </c>
      <c r="I1039" s="45">
        <v>0.92</v>
      </c>
    </row>
    <row r="1040" spans="1:9" x14ac:dyDescent="0.25">
      <c r="A1040" s="32">
        <v>5723</v>
      </c>
      <c r="B1040" s="32">
        <v>2</v>
      </c>
      <c r="C1040" s="134" t="s">
        <v>92</v>
      </c>
      <c r="D1040" s="33">
        <v>45778</v>
      </c>
      <c r="E1040" s="43" t="s">
        <v>71</v>
      </c>
      <c r="F1040" s="44">
        <f>SUMIFS(HoraCondCarga[Hora],HoraCondCarga[Condição de Carga],PrevisaoGD[[#This Row],[Condição de Carga]],HoraCondCarga[Mês],MONTH(PrevisaoGD[[#This Row],[Mês/Ano]]))</f>
        <v>12</v>
      </c>
      <c r="G1040" s="258">
        <f>SUMIFS('Previsão Potência Instalada'!$C$4:$C$87,'Previsão Potência Instalada'!$B$4:$B$87,PrevisaoGD[[#This Row],[Mês/Ano]])*SUMIFS(RelPotInst[PU_PI],RelPotInst[Barra],PrevisaoGD[[#This Row],[Nº Barra]])</f>
        <v>44.877843464376618</v>
      </c>
      <c r="H1040" s="136">
        <f>$G1040*SUMIFS(FatorHorario[Fator],FatorHorario[Meses],TEXT($D1040,"MMM"),FatorHorario[UF],'Curva Tipica'!$E$1,FatorHorario[Hora],$F1040)</f>
        <v>21.191931000238259</v>
      </c>
      <c r="I1040" s="45">
        <v>0.92</v>
      </c>
    </row>
    <row r="1041" spans="1:9" x14ac:dyDescent="0.25">
      <c r="A1041" s="32">
        <v>5723</v>
      </c>
      <c r="B1041" s="32">
        <v>2</v>
      </c>
      <c r="C1041" s="134" t="s">
        <v>92</v>
      </c>
      <c r="D1041" s="33">
        <v>45809</v>
      </c>
      <c r="E1041" s="43" t="s">
        <v>71</v>
      </c>
      <c r="F1041" s="44">
        <f>SUMIFS(HoraCondCarga[Hora],HoraCondCarga[Condição de Carga],PrevisaoGD[[#This Row],[Condição de Carga]],HoraCondCarga[Mês],MONTH(PrevisaoGD[[#This Row],[Mês/Ano]]))</f>
        <v>12</v>
      </c>
      <c r="G1041" s="258">
        <f>SUMIFS('Previsão Potência Instalada'!$C$4:$C$87,'Previsão Potência Instalada'!$B$4:$B$87,PrevisaoGD[[#This Row],[Mês/Ano]])*SUMIFS(RelPotInst[PU_PI],RelPotInst[Barra],PrevisaoGD[[#This Row],[Nº Barra]])</f>
        <v>45.611280158176427</v>
      </c>
      <c r="H1041" s="136">
        <f>$G1041*SUMIFS(FatorHorario[Fator],FatorHorario[Meses],TEXT($D1041,"MMM"),FatorHorario[UF],'Curva Tipica'!$E$1,FatorHorario[Hora],$F1041)</f>
        <v>20.369272307025881</v>
      </c>
      <c r="I1041" s="45">
        <v>0.92</v>
      </c>
    </row>
    <row r="1042" spans="1:9" x14ac:dyDescent="0.25">
      <c r="A1042" s="32">
        <v>5723</v>
      </c>
      <c r="B1042" s="32">
        <v>2</v>
      </c>
      <c r="C1042" s="134" t="s">
        <v>92</v>
      </c>
      <c r="D1042" s="33">
        <v>45839</v>
      </c>
      <c r="E1042" s="43" t="s">
        <v>71</v>
      </c>
      <c r="F1042" s="44">
        <f>SUMIFS(HoraCondCarga[Hora],HoraCondCarga[Condição de Carga],PrevisaoGD[[#This Row],[Condição de Carga]],HoraCondCarga[Mês],MONTH(PrevisaoGD[[#This Row],[Mês/Ano]]))</f>
        <v>12</v>
      </c>
      <c r="G1042" s="258">
        <f>SUMIFS('Previsão Potência Instalada'!$C$4:$C$87,'Previsão Potência Instalada'!$B$4:$B$87,PrevisaoGD[[#This Row],[Mês/Ano]])*SUMIFS(RelPotInst[PU_PI],RelPotInst[Barra],PrevisaoGD[[#This Row],[Nº Barra]])</f>
        <v>46.308261042356357</v>
      </c>
      <c r="H1042" s="136">
        <f>$G1042*SUMIFS(FatorHorario[Fator],FatorHorario[Meses],TEXT($D1042,"MMM"),FatorHorario[UF],'Curva Tipica'!$E$1,FatorHorario[Hora],$F1042)</f>
        <v>20.858462965668124</v>
      </c>
      <c r="I1042" s="45">
        <v>0.92</v>
      </c>
    </row>
    <row r="1043" spans="1:9" x14ac:dyDescent="0.25">
      <c r="A1043" s="32">
        <v>5723</v>
      </c>
      <c r="B1043" s="32">
        <v>2</v>
      </c>
      <c r="C1043" s="134" t="s">
        <v>92</v>
      </c>
      <c r="D1043" s="33">
        <v>45870</v>
      </c>
      <c r="E1043" s="43" t="s">
        <v>71</v>
      </c>
      <c r="F1043" s="44">
        <f>SUMIFS(HoraCondCarga[Hora],HoraCondCarga[Condição de Carga],PrevisaoGD[[#This Row],[Condição de Carga]],HoraCondCarga[Mês],MONTH(PrevisaoGD[[#This Row],[Mês/Ano]]))</f>
        <v>11</v>
      </c>
      <c r="G1043" s="258">
        <f>SUMIFS('Previsão Potência Instalada'!$C$4:$C$87,'Previsão Potência Instalada'!$B$4:$B$87,PrevisaoGD[[#This Row],[Mês/Ano]])*SUMIFS(RelPotInst[PU_PI],RelPotInst[Barra],PrevisaoGD[[#This Row],[Nº Barra]])</f>
        <v>46.987431215811647</v>
      </c>
      <c r="H1043" s="136">
        <f>$G1043*SUMIFS(FatorHorario[Fator],FatorHorario[Meses],TEXT($D1043,"MMM"),FatorHorario[UF],'Curva Tipica'!$E$1,FatorHorario[Hora],$F1043)</f>
        <v>22.499592188866803</v>
      </c>
      <c r="I1043" s="45">
        <v>0.92</v>
      </c>
    </row>
    <row r="1044" spans="1:9" x14ac:dyDescent="0.25">
      <c r="A1044" s="32">
        <v>5723</v>
      </c>
      <c r="B1044" s="32">
        <v>2</v>
      </c>
      <c r="C1044" s="134" t="s">
        <v>92</v>
      </c>
      <c r="D1044" s="33">
        <v>45901</v>
      </c>
      <c r="E1044" s="43" t="s">
        <v>71</v>
      </c>
      <c r="F1044" s="44">
        <f>SUMIFS(HoraCondCarga[Hora],HoraCondCarga[Condição de Carga],PrevisaoGD[[#This Row],[Condição de Carga]],HoraCondCarga[Mês],MONTH(PrevisaoGD[[#This Row],[Mês/Ano]]))</f>
        <v>12</v>
      </c>
      <c r="G1044" s="258">
        <f>SUMIFS('Previsão Potência Instalada'!$C$4:$C$87,'Previsão Potência Instalada'!$B$4:$B$87,PrevisaoGD[[#This Row],[Mês/Ano]])*SUMIFS(RelPotInst[PU_PI],RelPotInst[Barra],PrevisaoGD[[#This Row],[Nº Barra]])</f>
        <v>47.663503100429303</v>
      </c>
      <c r="H1044" s="136">
        <f>$G1044*SUMIFS(FatorHorario[Fator],FatorHorario[Meses],TEXT($D1044,"MMM"),FatorHorario[UF],'Curva Tipica'!$E$1,FatorHorario[Hora],$F1044)</f>
        <v>26.269221756104983</v>
      </c>
      <c r="I1044" s="45">
        <v>0.92</v>
      </c>
    </row>
    <row r="1045" spans="1:9" x14ac:dyDescent="0.25">
      <c r="A1045" s="32">
        <v>5723</v>
      </c>
      <c r="B1045" s="32">
        <v>2</v>
      </c>
      <c r="C1045" s="134" t="s">
        <v>92</v>
      </c>
      <c r="D1045" s="33">
        <v>45931</v>
      </c>
      <c r="E1045" s="43" t="s">
        <v>71</v>
      </c>
      <c r="F1045" s="44">
        <f>SUMIFS(HoraCondCarga[Hora],HoraCondCarga[Condição de Carga],PrevisaoGD[[#This Row],[Condição de Carga]],HoraCondCarga[Mês],MONTH(PrevisaoGD[[#This Row],[Mês/Ano]]))</f>
        <v>11</v>
      </c>
      <c r="G1045" s="258">
        <f>SUMIFS('Previsão Potência Instalada'!$C$4:$C$87,'Previsão Potência Instalada'!$B$4:$B$87,PrevisaoGD[[#This Row],[Mês/Ano]])*SUMIFS(RelPotInst[PU_PI],RelPotInst[Barra],PrevisaoGD[[#This Row],[Nº Barra]])</f>
        <v>48.306337726742797</v>
      </c>
      <c r="H1045" s="136">
        <f>$G1045*SUMIFS(FatorHorario[Fator],FatorHorario[Meses],TEXT($D1045,"MMM"),FatorHorario[UF],'Curva Tipica'!$E$1,FatorHorario[Hora],$F1045)</f>
        <v>26.608437407047326</v>
      </c>
      <c r="I1045" s="45">
        <v>0.92</v>
      </c>
    </row>
    <row r="1046" spans="1:9" x14ac:dyDescent="0.25">
      <c r="A1046" s="32">
        <v>5723</v>
      </c>
      <c r="B1046" s="32">
        <v>2</v>
      </c>
      <c r="C1046" s="134" t="s">
        <v>92</v>
      </c>
      <c r="D1046" s="33">
        <v>45962</v>
      </c>
      <c r="E1046" s="43" t="s">
        <v>71</v>
      </c>
      <c r="F1046" s="44">
        <f>SUMIFS(HoraCondCarga[Hora],HoraCondCarga[Condição de Carga],PrevisaoGD[[#This Row],[Condição de Carga]],HoraCondCarga[Mês],MONTH(PrevisaoGD[[#This Row],[Mês/Ano]]))</f>
        <v>12</v>
      </c>
      <c r="G1046" s="258">
        <f>SUMIFS('Previsão Potência Instalada'!$C$4:$C$87,'Previsão Potência Instalada'!$B$4:$B$87,PrevisaoGD[[#This Row],[Mês/Ano]])*SUMIFS(RelPotInst[PU_PI],RelPotInst[Barra],PrevisaoGD[[#This Row],[Nº Barra]])</f>
        <v>48.949292334375542</v>
      </c>
      <c r="H1046" s="136">
        <f>$G1046*SUMIFS(FatorHorario[Fator],FatorHorario[Meses],TEXT($D1046,"MMM"),FatorHorario[UF],'Curva Tipica'!$E$1,FatorHorario[Hora],$F1046)</f>
        <v>29.5167287406817</v>
      </c>
      <c r="I1046" s="45">
        <v>0.92</v>
      </c>
    </row>
    <row r="1047" spans="1:9" x14ac:dyDescent="0.25">
      <c r="A1047" s="32">
        <v>5723</v>
      </c>
      <c r="B1047" s="32">
        <v>2</v>
      </c>
      <c r="C1047" s="134" t="s">
        <v>92</v>
      </c>
      <c r="D1047" s="33">
        <v>45992</v>
      </c>
      <c r="E1047" s="43" t="s">
        <v>71</v>
      </c>
      <c r="F1047" s="44">
        <f>SUMIFS(HoraCondCarga[Hora],HoraCondCarga[Condição de Carga],PrevisaoGD[[#This Row],[Condição de Carga]],HoraCondCarga[Mês],MONTH(PrevisaoGD[[#This Row],[Mês/Ano]]))</f>
        <v>12</v>
      </c>
      <c r="G1047" s="258">
        <f>SUMIFS('Previsão Potência Instalada'!$C$4:$C$87,'Previsão Potência Instalada'!$B$4:$B$87,PrevisaoGD[[#This Row],[Mês/Ano]])*SUMIFS(RelPotInst[PU_PI],RelPotInst[Barra],PrevisaoGD[[#This Row],[Nº Barra]])</f>
        <v>49.622791174519129</v>
      </c>
      <c r="H1047" s="136">
        <f>$G1047*SUMIFS(FatorHorario[Fator],FatorHorario[Meses],TEXT($D1047,"MMM"),FatorHorario[UF],'Curva Tipica'!$E$1,FatorHorario[Hora],$F1047)</f>
        <v>29.687062935988308</v>
      </c>
      <c r="I1047" s="45">
        <v>0.92</v>
      </c>
    </row>
    <row r="1048" spans="1:9" x14ac:dyDescent="0.25">
      <c r="A1048" s="32">
        <v>5723</v>
      </c>
      <c r="B1048" s="32">
        <v>2</v>
      </c>
      <c r="C1048" s="134" t="s">
        <v>92</v>
      </c>
      <c r="D1048" s="33">
        <v>46023</v>
      </c>
      <c r="E1048" s="43" t="s">
        <v>71</v>
      </c>
      <c r="F1048" s="44">
        <f>SUMIFS(HoraCondCarga[Hora],HoraCondCarga[Condição de Carga],PrevisaoGD[[#This Row],[Condição de Carga]],HoraCondCarga[Mês],MONTH(PrevisaoGD[[#This Row],[Mês/Ano]]))</f>
        <v>11</v>
      </c>
      <c r="G1048" s="258">
        <f>SUMIFS('Previsão Potência Instalada'!$C$4:$C$87,'Previsão Potência Instalada'!$B$4:$B$87,PrevisaoGD[[#This Row],[Mês/Ano]])*SUMIFS(RelPotInst[PU_PI],RelPotInst[Barra],PrevisaoGD[[#This Row],[Nº Barra]])</f>
        <v>49.834412840573087</v>
      </c>
      <c r="H1048" s="136">
        <f>$G1048*SUMIFS(FatorHorario[Fator],FatorHorario[Meses],TEXT($D1048,"MMM"),FatorHorario[UF],'Curva Tipica'!$E$1,FatorHorario[Hora],$F1048)</f>
        <v>28.566428985164279</v>
      </c>
      <c r="I1048" s="45">
        <v>0.92</v>
      </c>
    </row>
    <row r="1049" spans="1:9" x14ac:dyDescent="0.25">
      <c r="A1049" s="32">
        <v>5723</v>
      </c>
      <c r="B1049" s="32">
        <v>2</v>
      </c>
      <c r="C1049" s="134" t="s">
        <v>92</v>
      </c>
      <c r="D1049" s="33">
        <v>46054</v>
      </c>
      <c r="E1049" s="43" t="s">
        <v>71</v>
      </c>
      <c r="F1049" s="44">
        <f>SUMIFS(HoraCondCarga[Hora],HoraCondCarga[Condição de Carga],PrevisaoGD[[#This Row],[Condição de Carga]],HoraCondCarga[Mês],MONTH(PrevisaoGD[[#This Row],[Mês/Ano]]))</f>
        <v>12</v>
      </c>
      <c r="G1049" s="258">
        <f>SUMIFS('Previsão Potência Instalada'!$C$4:$C$87,'Previsão Potência Instalada'!$B$4:$B$87,PrevisaoGD[[#This Row],[Mês/Ano]])*SUMIFS(RelPotInst[PU_PI],RelPotInst[Barra],PrevisaoGD[[#This Row],[Nº Barra]])</f>
        <v>50.041422921203306</v>
      </c>
      <c r="H1049" s="136">
        <f>$G1049*SUMIFS(FatorHorario[Fator],FatorHorario[Meses],TEXT($D1049,"MMM"),FatorHorario[UF],'Curva Tipica'!$E$1,FatorHorario[Hora],$F1049)</f>
        <v>29.817172904095564</v>
      </c>
      <c r="I1049" s="45">
        <v>0.92</v>
      </c>
    </row>
    <row r="1050" spans="1:9" x14ac:dyDescent="0.25">
      <c r="A1050" s="32">
        <v>5723</v>
      </c>
      <c r="B1050" s="32">
        <v>2</v>
      </c>
      <c r="C1050" s="134" t="s">
        <v>92</v>
      </c>
      <c r="D1050" s="33">
        <v>46082</v>
      </c>
      <c r="E1050" s="43" t="s">
        <v>71</v>
      </c>
      <c r="F1050" s="44">
        <f>SUMIFS(HoraCondCarga[Hora],HoraCondCarga[Condição de Carga],PrevisaoGD[[#This Row],[Condição de Carga]],HoraCondCarga[Mês],MONTH(PrevisaoGD[[#This Row],[Mês/Ano]]))</f>
        <v>11</v>
      </c>
      <c r="G1050" s="258">
        <f>SUMIFS('Previsão Potência Instalada'!$C$4:$C$87,'Previsão Potência Instalada'!$B$4:$B$87,PrevisaoGD[[#This Row],[Mês/Ano]])*SUMIFS(RelPotInst[PU_PI],RelPotInst[Barra],PrevisaoGD[[#This Row],[Nº Barra]])</f>
        <v>50.250294487353266</v>
      </c>
      <c r="H1050" s="136">
        <f>$G1050*SUMIFS(FatorHorario[Fator],FatorHorario[Meses],TEXT($D1050,"MMM"),FatorHorario[UF],'Curva Tipica'!$E$1,FatorHorario[Hora],$F1050)</f>
        <v>29.532516914877256</v>
      </c>
      <c r="I1050" s="45">
        <v>0.92</v>
      </c>
    </row>
    <row r="1051" spans="1:9" x14ac:dyDescent="0.25">
      <c r="A1051" s="32">
        <v>5723</v>
      </c>
      <c r="B1051" s="32">
        <v>2</v>
      </c>
      <c r="C1051" s="134" t="s">
        <v>92</v>
      </c>
      <c r="D1051" s="33">
        <v>46113</v>
      </c>
      <c r="E1051" s="43" t="s">
        <v>71</v>
      </c>
      <c r="F1051" s="44">
        <f>SUMIFS(HoraCondCarga[Hora],HoraCondCarga[Condição de Carga],PrevisaoGD[[#This Row],[Condição de Carga]],HoraCondCarga[Mês],MONTH(PrevisaoGD[[#This Row],[Mês/Ano]]))</f>
        <v>11</v>
      </c>
      <c r="G1051" s="258">
        <f>SUMIFS('Previsão Potência Instalada'!$C$4:$C$87,'Previsão Potência Instalada'!$B$4:$B$87,PrevisaoGD[[#This Row],[Mês/Ano]])*SUMIFS(RelPotInst[PU_PI],RelPotInst[Barra],PrevisaoGD[[#This Row],[Nº Barra]])</f>
        <v>50.460771602751294</v>
      </c>
      <c r="H1051" s="136">
        <f>$G1051*SUMIFS(FatorHorario[Fator],FatorHorario[Meses],TEXT($D1051,"MMM"),FatorHorario[UF],'Curva Tipica'!$E$1,FatorHorario[Hora],$F1051)</f>
        <v>26.568096905115105</v>
      </c>
      <c r="I1051" s="45">
        <v>0.92</v>
      </c>
    </row>
    <row r="1052" spans="1:9" x14ac:dyDescent="0.25">
      <c r="A1052" s="32">
        <v>5723</v>
      </c>
      <c r="B1052" s="32">
        <v>2</v>
      </c>
      <c r="C1052" s="134" t="s">
        <v>92</v>
      </c>
      <c r="D1052" s="33">
        <v>46143</v>
      </c>
      <c r="E1052" s="43" t="s">
        <v>71</v>
      </c>
      <c r="F1052" s="44">
        <f>SUMIFS(HoraCondCarga[Hora],HoraCondCarga[Condição de Carga],PrevisaoGD[[#This Row],[Condição de Carga]],HoraCondCarga[Mês],MONTH(PrevisaoGD[[#This Row],[Mês/Ano]]))</f>
        <v>12</v>
      </c>
      <c r="G1052" s="258">
        <f>SUMIFS('Previsão Potência Instalada'!$C$4:$C$87,'Previsão Potência Instalada'!$B$4:$B$87,PrevisaoGD[[#This Row],[Mês/Ano]])*SUMIFS(RelPotInst[PU_PI],RelPotInst[Barra],PrevisaoGD[[#This Row],[Nº Barra]])</f>
        <v>50.688614095667617</v>
      </c>
      <c r="H1052" s="136">
        <f>$G1052*SUMIFS(FatorHorario[Fator],FatorHorario[Meses],TEXT($D1052,"MMM"),FatorHorario[UF],'Curva Tipica'!$E$1,FatorHorario[Hora],$F1052)</f>
        <v>23.93585630436473</v>
      </c>
      <c r="I1052" s="45">
        <v>0.92</v>
      </c>
    </row>
    <row r="1053" spans="1:9" x14ac:dyDescent="0.25">
      <c r="A1053" s="32">
        <v>5723</v>
      </c>
      <c r="B1053" s="32">
        <v>2</v>
      </c>
      <c r="C1053" s="134" t="s">
        <v>92</v>
      </c>
      <c r="D1053" s="33">
        <v>46174</v>
      </c>
      <c r="E1053" s="43" t="s">
        <v>71</v>
      </c>
      <c r="F1053" s="44">
        <f>SUMIFS(HoraCondCarga[Hora],HoraCondCarga[Condição de Carga],PrevisaoGD[[#This Row],[Condição de Carga]],HoraCondCarga[Mês],MONTH(PrevisaoGD[[#This Row],[Mês/Ano]]))</f>
        <v>12</v>
      </c>
      <c r="G1053" s="258">
        <f>SUMIFS('Previsão Potência Instalada'!$C$4:$C$87,'Previsão Potência Instalada'!$B$4:$B$87,PrevisaoGD[[#This Row],[Mês/Ano]])*SUMIFS(RelPotInst[PU_PI],RelPotInst[Barra],PrevisaoGD[[#This Row],[Nº Barra]])</f>
        <v>50.911695558470747</v>
      </c>
      <c r="H1053" s="136">
        <f>$G1053*SUMIFS(FatorHorario[Fator],FatorHorario[Meses],TEXT($D1053,"MMM"),FatorHorario[UF],'Curva Tipica'!$E$1,FatorHorario[Hora],$F1053)</f>
        <v>22.736353525850088</v>
      </c>
      <c r="I1053" s="45">
        <v>0.92</v>
      </c>
    </row>
    <row r="1054" spans="1:9" x14ac:dyDescent="0.25">
      <c r="A1054" s="32">
        <v>5723</v>
      </c>
      <c r="B1054" s="32">
        <v>2</v>
      </c>
      <c r="C1054" s="134" t="s">
        <v>92</v>
      </c>
      <c r="D1054" s="33">
        <v>46204</v>
      </c>
      <c r="E1054" s="43" t="s">
        <v>71</v>
      </c>
      <c r="F1054" s="44">
        <f>SUMIFS(HoraCondCarga[Hora],HoraCondCarga[Condição de Carga],PrevisaoGD[[#This Row],[Condição de Carga]],HoraCondCarga[Mês],MONTH(PrevisaoGD[[#This Row],[Mês/Ano]]))</f>
        <v>12</v>
      </c>
      <c r="G1054" s="258">
        <f>SUMIFS('Previsão Potência Instalada'!$C$4:$C$87,'Previsão Potência Instalada'!$B$4:$B$87,PrevisaoGD[[#This Row],[Mês/Ano]])*SUMIFS(RelPotInst[PU_PI],RelPotInst[Barra],PrevisaoGD[[#This Row],[Nº Barra]])</f>
        <v>51.12368865412995</v>
      </c>
      <c r="H1054" s="136">
        <f>$G1054*SUMIFS(FatorHorario[Fator],FatorHorario[Meses],TEXT($D1054,"MMM"),FatorHorario[UF],'Curva Tipica'!$E$1,FatorHorario[Hora],$F1054)</f>
        <v>23.02745865333095</v>
      </c>
      <c r="I1054" s="45">
        <v>0.92</v>
      </c>
    </row>
    <row r="1055" spans="1:9" x14ac:dyDescent="0.25">
      <c r="A1055" s="32">
        <v>5723</v>
      </c>
      <c r="B1055" s="32">
        <v>2</v>
      </c>
      <c r="C1055" s="134" t="s">
        <v>92</v>
      </c>
      <c r="D1055" s="33">
        <v>46235</v>
      </c>
      <c r="E1055" s="43" t="s">
        <v>71</v>
      </c>
      <c r="F1055" s="44">
        <f>SUMIFS(HoraCondCarga[Hora],HoraCondCarga[Condição de Carga],PrevisaoGD[[#This Row],[Condição de Carga]],HoraCondCarga[Mês],MONTH(PrevisaoGD[[#This Row],[Mês/Ano]]))</f>
        <v>11</v>
      </c>
      <c r="G1055" s="258">
        <f>SUMIFS('Previsão Potência Instalada'!$C$4:$C$87,'Previsão Potência Instalada'!$B$4:$B$87,PrevisaoGD[[#This Row],[Mês/Ano]])*SUMIFS(RelPotInst[PU_PI],RelPotInst[Barra],PrevisaoGD[[#This Row],[Nº Barra]])</f>
        <v>51.330264459605004</v>
      </c>
      <c r="H1055" s="136">
        <f>$G1055*SUMIFS(FatorHorario[Fator],FatorHorario[Meses],TEXT($D1055,"MMM"),FatorHorario[UF],'Curva Tipica'!$E$1,FatorHorario[Hora],$F1055)</f>
        <v>24.57912653244086</v>
      </c>
      <c r="I1055" s="45">
        <v>0.92</v>
      </c>
    </row>
    <row r="1056" spans="1:9" x14ac:dyDescent="0.25">
      <c r="A1056" s="32">
        <v>5723</v>
      </c>
      <c r="B1056" s="32">
        <v>2</v>
      </c>
      <c r="C1056" s="134" t="s">
        <v>92</v>
      </c>
      <c r="D1056" s="33">
        <v>46266</v>
      </c>
      <c r="E1056" s="43" t="s">
        <v>71</v>
      </c>
      <c r="F1056" s="44">
        <f>SUMIFS(HoraCondCarga[Hora],HoraCondCarga[Condição de Carga],PrevisaoGD[[#This Row],[Condição de Carga]],HoraCondCarga[Mês],MONTH(PrevisaoGD[[#This Row],[Mês/Ano]]))</f>
        <v>12</v>
      </c>
      <c r="G1056" s="258">
        <f>SUMIFS('Previsão Potência Instalada'!$C$4:$C$87,'Previsão Potência Instalada'!$B$4:$B$87,PrevisaoGD[[#This Row],[Mês/Ano]])*SUMIFS(RelPotInst[PU_PI],RelPotInst[Barra],PrevisaoGD[[#This Row],[Nº Barra]])</f>
        <v>51.535897892259165</v>
      </c>
      <c r="H1056" s="136">
        <f>$G1056*SUMIFS(FatorHorario[Fator],FatorHorario[Meses],TEXT($D1056,"MMM"),FatorHorario[UF],'Curva Tipica'!$E$1,FatorHorario[Hora],$F1056)</f>
        <v>28.403450062812226</v>
      </c>
      <c r="I1056" s="45">
        <v>0.92</v>
      </c>
    </row>
    <row r="1057" spans="1:9" x14ac:dyDescent="0.25">
      <c r="A1057" s="32">
        <v>5723</v>
      </c>
      <c r="B1057" s="32">
        <v>2</v>
      </c>
      <c r="C1057" s="134" t="s">
        <v>92</v>
      </c>
      <c r="D1057" s="33">
        <v>46296</v>
      </c>
      <c r="E1057" s="43" t="s">
        <v>71</v>
      </c>
      <c r="F1057" s="44">
        <f>SUMIFS(HoraCondCarga[Hora],HoraCondCarga[Condição de Carga],PrevisaoGD[[#This Row],[Condição de Carga]],HoraCondCarga[Mês],MONTH(PrevisaoGD[[#This Row],[Mês/Ano]]))</f>
        <v>11</v>
      </c>
      <c r="G1057" s="258">
        <f>SUMIFS('Previsão Potência Instalada'!$C$4:$C$87,'Previsão Potência Instalada'!$B$4:$B$87,PrevisaoGD[[#This Row],[Mês/Ano]])*SUMIFS(RelPotInst[PU_PI],RelPotInst[Barra],PrevisaoGD[[#This Row],[Nº Barra]])</f>
        <v>51.731421909520364</v>
      </c>
      <c r="H1057" s="136">
        <f>$G1057*SUMIFS(FatorHorario[Fator],FatorHorario[Meses],TEXT($D1057,"MMM"),FatorHorario[UF],'Curva Tipica'!$E$1,FatorHorario[Hora],$F1057)</f>
        <v>28.495066416409198</v>
      </c>
      <c r="I1057" s="45">
        <v>0.92</v>
      </c>
    </row>
    <row r="1058" spans="1:9" x14ac:dyDescent="0.25">
      <c r="A1058" s="32">
        <v>5723</v>
      </c>
      <c r="B1058" s="32">
        <v>2</v>
      </c>
      <c r="C1058" s="134" t="s">
        <v>92</v>
      </c>
      <c r="D1058" s="33">
        <v>46327</v>
      </c>
      <c r="E1058" s="43" t="s">
        <v>71</v>
      </c>
      <c r="F1058" s="44">
        <f>SUMIFS(HoraCondCarga[Hora],HoraCondCarga[Condição de Carga],PrevisaoGD[[#This Row],[Condição de Carga]],HoraCondCarga[Mês],MONTH(PrevisaoGD[[#This Row],[Mês/Ano]]))</f>
        <v>12</v>
      </c>
      <c r="G1058" s="258">
        <f>SUMIFS('Previsão Potência Instalada'!$C$4:$C$87,'Previsão Potência Instalada'!$B$4:$B$87,PrevisaoGD[[#This Row],[Mês/Ano]])*SUMIFS(RelPotInst[PU_PI],RelPotInst[Barra],PrevisaoGD[[#This Row],[Nº Barra]])</f>
        <v>51.926982420194612</v>
      </c>
      <c r="H1058" s="136">
        <f>$G1058*SUMIFS(FatorHorario[Fator],FatorHorario[Meses],TEXT($D1058,"MMM"),FatorHorario[UF],'Curva Tipica'!$E$1,FatorHorario[Hora],$F1058)</f>
        <v>31.312294444401079</v>
      </c>
      <c r="I1058" s="45">
        <v>0.92</v>
      </c>
    </row>
    <row r="1059" spans="1:9" x14ac:dyDescent="0.25">
      <c r="A1059" s="32">
        <v>5723</v>
      </c>
      <c r="B1059" s="32">
        <v>2</v>
      </c>
      <c r="C1059" s="134" t="s">
        <v>92</v>
      </c>
      <c r="D1059" s="33">
        <v>46357</v>
      </c>
      <c r="E1059" s="43" t="s">
        <v>71</v>
      </c>
      <c r="F1059" s="44">
        <f>SUMIFS(HoraCondCarga[Hora],HoraCondCarga[Condição de Carga],PrevisaoGD[[#This Row],[Condição de Carga]],HoraCondCarga[Mês],MONTH(PrevisaoGD[[#This Row],[Mês/Ano]]))</f>
        <v>12</v>
      </c>
      <c r="G1059" s="258">
        <f>SUMIFS('Previsão Potência Instalada'!$C$4:$C$87,'Previsão Potência Instalada'!$B$4:$B$87,PrevisaoGD[[#This Row],[Mês/Ano]])*SUMIFS(RelPotInst[PU_PI],RelPotInst[Barra],PrevisaoGD[[#This Row],[Nº Barra]])</f>
        <v>52.131833237893744</v>
      </c>
      <c r="H1059" s="136">
        <f>$G1059*SUMIFS(FatorHorario[Fator],FatorHorario[Meses],TEXT($D1059,"MMM"),FatorHorario[UF],'Curva Tipica'!$E$1,FatorHorario[Hora],$F1059)</f>
        <v>31.188108884461517</v>
      </c>
      <c r="I1059" s="45">
        <v>0.92</v>
      </c>
    </row>
    <row r="1060" spans="1:9" x14ac:dyDescent="0.25">
      <c r="A1060" s="32">
        <v>5723</v>
      </c>
      <c r="B1060" s="32">
        <v>2</v>
      </c>
      <c r="C1060" s="134" t="s">
        <v>92</v>
      </c>
      <c r="D1060" s="33">
        <v>46388</v>
      </c>
      <c r="E1060" s="43" t="s">
        <v>71</v>
      </c>
      <c r="F1060" s="44">
        <f>SUMIFS(HoraCondCarga[Hora],HoraCondCarga[Condição de Carga],PrevisaoGD[[#This Row],[Condição de Carga]],HoraCondCarga[Mês],MONTH(PrevisaoGD[[#This Row],[Mês/Ano]]))</f>
        <v>11</v>
      </c>
      <c r="G1060" s="258">
        <f>SUMIFS('Previsão Potência Instalada'!$C$4:$C$87,'Previsão Potência Instalada'!$B$4:$B$87,PrevisaoGD[[#This Row],[Mês/Ano]])*SUMIFS(RelPotInst[PU_PI],RelPotInst[Barra],PrevisaoGD[[#This Row],[Nº Barra]])</f>
        <v>52.374670303750705</v>
      </c>
      <c r="H1060" s="136">
        <f>$G1060*SUMIFS(FatorHorario[Fator],FatorHorario[Meses],TEXT($D1060,"MMM"),FatorHorario[UF],'Curva Tipica'!$E$1,FatorHorario[Hora],$F1060)</f>
        <v>30.022573048866715</v>
      </c>
      <c r="I1060" s="45">
        <v>0.92</v>
      </c>
    </row>
    <row r="1061" spans="1:9" x14ac:dyDescent="0.25">
      <c r="A1061" s="32">
        <v>5723</v>
      </c>
      <c r="B1061" s="32">
        <v>2</v>
      </c>
      <c r="C1061" s="134" t="s">
        <v>92</v>
      </c>
      <c r="D1061" s="33">
        <v>46419</v>
      </c>
      <c r="E1061" s="43" t="s">
        <v>71</v>
      </c>
      <c r="F1061" s="44">
        <f>SUMIFS(HoraCondCarga[Hora],HoraCondCarga[Condição de Carga],PrevisaoGD[[#This Row],[Condição de Carga]],HoraCondCarga[Mês],MONTH(PrevisaoGD[[#This Row],[Mês/Ano]]))</f>
        <v>12</v>
      </c>
      <c r="G1061" s="258">
        <f>SUMIFS('Previsão Potência Instalada'!$C$4:$C$87,'Previsão Potência Instalada'!$B$4:$B$87,PrevisaoGD[[#This Row],[Mês/Ano]])*SUMIFS(RelPotInst[PU_PI],RelPotInst[Barra],PrevisaoGD[[#This Row],[Nº Barra]])</f>
        <v>52.612215549095481</v>
      </c>
      <c r="H1061" s="136">
        <f>$G1061*SUMIFS(FatorHorario[Fator],FatorHorario[Meses],TEXT($D1061,"MMM"),FatorHorario[UF],'Curva Tipica'!$E$1,FatorHorario[Hora],$F1061)</f>
        <v>31.348979231967906</v>
      </c>
      <c r="I1061" s="45">
        <v>0.92</v>
      </c>
    </row>
    <row r="1062" spans="1:9" x14ac:dyDescent="0.25">
      <c r="A1062" s="32">
        <v>5723</v>
      </c>
      <c r="B1062" s="32">
        <v>2</v>
      </c>
      <c r="C1062" s="134" t="s">
        <v>92</v>
      </c>
      <c r="D1062" s="33">
        <v>46447</v>
      </c>
      <c r="E1062" s="43" t="s">
        <v>71</v>
      </c>
      <c r="F1062" s="44">
        <f>SUMIFS(HoraCondCarga[Hora],HoraCondCarga[Condição de Carga],PrevisaoGD[[#This Row],[Condição de Carga]],HoraCondCarga[Mês],MONTH(PrevisaoGD[[#This Row],[Mês/Ano]]))</f>
        <v>11</v>
      </c>
      <c r="G1062" s="258">
        <f>SUMIFS('Previsão Potência Instalada'!$C$4:$C$87,'Previsão Potência Instalada'!$B$4:$B$87,PrevisaoGD[[#This Row],[Mês/Ano]])*SUMIFS(RelPotInst[PU_PI],RelPotInst[Barra],PrevisaoGD[[#This Row],[Nº Barra]])</f>
        <v>52.851896859665416</v>
      </c>
      <c r="H1062" s="136">
        <f>$G1062*SUMIFS(FatorHorario[Fator],FatorHorario[Meses],TEXT($D1062,"MMM"),FatorHorario[UF],'Curva Tipica'!$E$1,FatorHorario[Hora],$F1062)</f>
        <v>31.061500313878629</v>
      </c>
      <c r="I1062" s="45">
        <v>0.92</v>
      </c>
    </row>
    <row r="1063" spans="1:9" x14ac:dyDescent="0.25">
      <c r="A1063" s="32">
        <v>5723</v>
      </c>
      <c r="B1063" s="32">
        <v>2</v>
      </c>
      <c r="C1063" s="134" t="s">
        <v>92</v>
      </c>
      <c r="D1063" s="33">
        <v>46478</v>
      </c>
      <c r="E1063" s="43" t="s">
        <v>71</v>
      </c>
      <c r="F1063" s="44">
        <f>SUMIFS(HoraCondCarga[Hora],HoraCondCarga[Condição de Carga],PrevisaoGD[[#This Row],[Condição de Carga]],HoraCondCarga[Mês],MONTH(PrevisaoGD[[#This Row],[Mês/Ano]]))</f>
        <v>11</v>
      </c>
      <c r="G1063" s="258">
        <f>SUMIFS('Previsão Potência Instalada'!$C$4:$C$87,'Previsão Potência Instalada'!$B$4:$B$87,PrevisaoGD[[#This Row],[Mês/Ano]])*SUMIFS(RelPotInst[PU_PI],RelPotInst[Barra],PrevisaoGD[[#This Row],[Nº Barra]])</f>
        <v>53.093420547132588</v>
      </c>
      <c r="H1063" s="136">
        <f>$G1063*SUMIFS(FatorHorario[Fator],FatorHorario[Meses],TEXT($D1063,"MMM"),FatorHorario[UF],'Curva Tipica'!$E$1,FatorHorario[Hora],$F1063)</f>
        <v>27.954212694665529</v>
      </c>
      <c r="I1063" s="45">
        <v>0.92</v>
      </c>
    </row>
    <row r="1064" spans="1:9" x14ac:dyDescent="0.25">
      <c r="A1064" s="32">
        <v>5723</v>
      </c>
      <c r="B1064" s="32">
        <v>2</v>
      </c>
      <c r="C1064" s="134" t="s">
        <v>92</v>
      </c>
      <c r="D1064" s="33">
        <v>46508</v>
      </c>
      <c r="E1064" s="43" t="s">
        <v>71</v>
      </c>
      <c r="F1064" s="44">
        <f>SUMIFS(HoraCondCarga[Hora],HoraCondCarga[Condição de Carga],PrevisaoGD[[#This Row],[Condição de Carga]],HoraCondCarga[Mês],MONTH(PrevisaoGD[[#This Row],[Mês/Ano]]))</f>
        <v>12</v>
      </c>
      <c r="G1064" s="258">
        <f>SUMIFS('Previsão Potência Instalada'!$C$4:$C$87,'Previsão Potência Instalada'!$B$4:$B$87,PrevisaoGD[[#This Row],[Mês/Ano]])*SUMIFS(RelPotInst[PU_PI],RelPotInst[Barra],PrevisaoGD[[#This Row],[Nº Barra]])</f>
        <v>53.35487110410547</v>
      </c>
      <c r="H1064" s="136">
        <f>$G1064*SUMIFS(FatorHorario[Fator],FatorHorario[Meses],TEXT($D1064,"MMM"),FatorHorario[UF],'Curva Tipica'!$E$1,FatorHorario[Hora],$F1064)</f>
        <v>25.194899301753143</v>
      </c>
      <c r="I1064" s="45">
        <v>0.92</v>
      </c>
    </row>
    <row r="1065" spans="1:9" x14ac:dyDescent="0.25">
      <c r="A1065" s="32">
        <v>5723</v>
      </c>
      <c r="B1065" s="32">
        <v>2</v>
      </c>
      <c r="C1065" s="134" t="s">
        <v>92</v>
      </c>
      <c r="D1065" s="33">
        <v>46539</v>
      </c>
      <c r="E1065" s="43" t="s">
        <v>71</v>
      </c>
      <c r="F1065" s="44">
        <f>SUMIFS(HoraCondCarga[Hora],HoraCondCarga[Condição de Carga],PrevisaoGD[[#This Row],[Condição de Carga]],HoraCondCarga[Mês],MONTH(PrevisaoGD[[#This Row],[Mês/Ano]]))</f>
        <v>12</v>
      </c>
      <c r="G1065" s="258">
        <f>SUMIFS('Previsão Potência Instalada'!$C$4:$C$87,'Previsão Potência Instalada'!$B$4:$B$87,PrevisaoGD[[#This Row],[Mês/Ano]])*SUMIFS(RelPotInst[PU_PI],RelPotInst[Barra],PrevisaoGD[[#This Row],[Nº Barra]])</f>
        <v>53.610858351934716</v>
      </c>
      <c r="H1065" s="136">
        <f>$G1065*SUMIFS(FatorHorario[Fator],FatorHorario[Meses],TEXT($D1065,"MMM"),FatorHorario[UF],'Curva Tipica'!$E$1,FatorHorario[Hora],$F1065)</f>
        <v>23.941756701345138</v>
      </c>
      <c r="I1065" s="45">
        <v>0.92</v>
      </c>
    </row>
    <row r="1066" spans="1:9" x14ac:dyDescent="0.25">
      <c r="A1066" s="32">
        <v>5723</v>
      </c>
      <c r="B1066" s="32">
        <v>2</v>
      </c>
      <c r="C1066" s="134" t="s">
        <v>92</v>
      </c>
      <c r="D1066" s="33">
        <v>46569</v>
      </c>
      <c r="E1066" s="43" t="s">
        <v>71</v>
      </c>
      <c r="F1066" s="44">
        <f>SUMIFS(HoraCondCarga[Hora],HoraCondCarga[Condição de Carga],PrevisaoGD[[#This Row],[Condição de Carga]],HoraCondCarga[Mês],MONTH(PrevisaoGD[[#This Row],[Mês/Ano]]))</f>
        <v>12</v>
      </c>
      <c r="G1066" s="258">
        <f>SUMIFS('Previsão Potência Instalada'!$C$4:$C$87,'Previsão Potência Instalada'!$B$4:$B$87,PrevisaoGD[[#This Row],[Mês/Ano]])*SUMIFS(RelPotInst[PU_PI],RelPotInst[Barra],PrevisaoGD[[#This Row],[Nº Barra]])</f>
        <v>53.85412163537702</v>
      </c>
      <c r="H1066" s="136">
        <f>$G1066*SUMIFS(FatorHorario[Fator],FatorHorario[Meses],TEXT($D1066,"MMM"),FatorHorario[UF],'Curva Tipica'!$E$1,FatorHorario[Hora],$F1066)</f>
        <v>24.257317731120295</v>
      </c>
      <c r="I1066" s="45">
        <v>0.92</v>
      </c>
    </row>
    <row r="1067" spans="1:9" x14ac:dyDescent="0.25">
      <c r="A1067" s="32">
        <v>5723</v>
      </c>
      <c r="B1067" s="32">
        <v>2</v>
      </c>
      <c r="C1067" s="134" t="s">
        <v>92</v>
      </c>
      <c r="D1067" s="33">
        <v>46600</v>
      </c>
      <c r="E1067" s="43" t="s">
        <v>71</v>
      </c>
      <c r="F1067" s="44">
        <f>SUMIFS(HoraCondCarga[Hora],HoraCondCarga[Condição de Carga],PrevisaoGD[[#This Row],[Condição de Carga]],HoraCondCarga[Mês],MONTH(PrevisaoGD[[#This Row],[Mês/Ano]]))</f>
        <v>11</v>
      </c>
      <c r="G1067" s="258">
        <f>SUMIFS('Previsão Potência Instalada'!$C$4:$C$87,'Previsão Potência Instalada'!$B$4:$B$87,PrevisaoGD[[#This Row],[Mês/Ano]])*SUMIFS(RelPotInst[PU_PI],RelPotInst[Barra],PrevisaoGD[[#This Row],[Nº Barra]])</f>
        <v>54.091168547510357</v>
      </c>
      <c r="H1067" s="136">
        <f>$G1067*SUMIFS(FatorHorario[Fator],FatorHorario[Meses],TEXT($D1067,"MMM"),FatorHorario[UF],'Curva Tipica'!$E$1,FatorHorario[Hora],$F1067)</f>
        <v>25.90116552123202</v>
      </c>
      <c r="I1067" s="45">
        <v>0.92</v>
      </c>
    </row>
    <row r="1068" spans="1:9" x14ac:dyDescent="0.25">
      <c r="A1068" s="32">
        <v>5723</v>
      </c>
      <c r="B1068" s="32">
        <v>2</v>
      </c>
      <c r="C1068" s="134" t="s">
        <v>92</v>
      </c>
      <c r="D1068" s="33">
        <v>46631</v>
      </c>
      <c r="E1068" s="43" t="s">
        <v>71</v>
      </c>
      <c r="F1068" s="44">
        <f>SUMIFS(HoraCondCarga[Hora],HoraCondCarga[Condição de Carga],PrevisaoGD[[#This Row],[Condição de Carga]],HoraCondCarga[Mês],MONTH(PrevisaoGD[[#This Row],[Mês/Ano]]))</f>
        <v>12</v>
      </c>
      <c r="G1068" s="258">
        <f>SUMIFS('Previsão Potência Instalada'!$C$4:$C$87,'Previsão Potência Instalada'!$B$4:$B$87,PrevisaoGD[[#This Row],[Mês/Ano]])*SUMIFS(RelPotInst[PU_PI],RelPotInst[Barra],PrevisaoGD[[#This Row],[Nº Barra]])</f>
        <v>54.327134081469907</v>
      </c>
      <c r="H1068" s="136">
        <f>$G1068*SUMIFS(FatorHorario[Fator],FatorHorario[Meses],TEXT($D1068,"MMM"),FatorHorario[UF],'Curva Tipica'!$E$1,FatorHorario[Hora],$F1068)</f>
        <v>29.941809555054036</v>
      </c>
      <c r="I1068" s="45">
        <v>0.92</v>
      </c>
    </row>
    <row r="1069" spans="1:9" x14ac:dyDescent="0.25">
      <c r="A1069" s="32">
        <v>5723</v>
      </c>
      <c r="B1069" s="32">
        <v>2</v>
      </c>
      <c r="C1069" s="134" t="s">
        <v>92</v>
      </c>
      <c r="D1069" s="33">
        <v>46661</v>
      </c>
      <c r="E1069" s="43" t="s">
        <v>71</v>
      </c>
      <c r="F1069" s="44">
        <f>SUMIFS(HoraCondCarga[Hora],HoraCondCarga[Condição de Carga],PrevisaoGD[[#This Row],[Condição de Carga]],HoraCondCarga[Mês],MONTH(PrevisaoGD[[#This Row],[Mês/Ano]]))</f>
        <v>11</v>
      </c>
      <c r="G1069" s="258">
        <f>SUMIFS('Previsão Potência Instalada'!$C$4:$C$87,'Previsão Potência Instalada'!$B$4:$B$87,PrevisaoGD[[#This Row],[Mês/Ano]])*SUMIFS(RelPotInst[PU_PI],RelPotInst[Barra],PrevisaoGD[[#This Row],[Nº Barra]])</f>
        <v>54.551499003746684</v>
      </c>
      <c r="H1069" s="136">
        <f>$G1069*SUMIFS(FatorHorario[Fator],FatorHorario[Meses],TEXT($D1069,"MMM"),FatorHorario[UF],'Curva Tipica'!$E$1,FatorHorario[Hora],$F1069)</f>
        <v>30.048441157198695</v>
      </c>
      <c r="I1069" s="45">
        <v>0.92</v>
      </c>
    </row>
    <row r="1070" spans="1:9" x14ac:dyDescent="0.25">
      <c r="A1070" s="32">
        <v>5723</v>
      </c>
      <c r="B1070" s="32">
        <v>2</v>
      </c>
      <c r="C1070" s="134" t="s">
        <v>92</v>
      </c>
      <c r="D1070" s="33">
        <v>46692</v>
      </c>
      <c r="E1070" s="43" t="s">
        <v>71</v>
      </c>
      <c r="F1070" s="44">
        <f>SUMIFS(HoraCondCarga[Hora],HoraCondCarga[Condição de Carga],PrevisaoGD[[#This Row],[Condição de Carga]],HoraCondCarga[Mês],MONTH(PrevisaoGD[[#This Row],[Mês/Ano]]))</f>
        <v>12</v>
      </c>
      <c r="G1070" s="258">
        <f>SUMIFS('Previsão Potência Instalada'!$C$4:$C$87,'Previsão Potência Instalada'!$B$4:$B$87,PrevisaoGD[[#This Row],[Mês/Ano]])*SUMIFS(RelPotInst[PU_PI],RelPotInst[Barra],PrevisaoGD[[#This Row],[Nº Barra]])</f>
        <v>54.775905802422564</v>
      </c>
      <c r="H1070" s="136">
        <f>$G1070*SUMIFS(FatorHorario[Fator],FatorHorario[Meses],TEXT($D1070,"MMM"),FatorHorario[UF],'Curva Tipica'!$E$1,FatorHorario[Hora],$F1070)</f>
        <v>33.03021302229957</v>
      </c>
      <c r="I1070" s="45">
        <v>0.92</v>
      </c>
    </row>
    <row r="1071" spans="1:9" x14ac:dyDescent="0.25">
      <c r="A1071" s="32">
        <v>5723</v>
      </c>
      <c r="B1071" s="32">
        <v>2</v>
      </c>
      <c r="C1071" s="134" t="s">
        <v>92</v>
      </c>
      <c r="D1071" s="33">
        <v>46722</v>
      </c>
      <c r="E1071" s="43" t="s">
        <v>71</v>
      </c>
      <c r="F1071" s="44">
        <f>SUMIFS(HoraCondCarga[Hora],HoraCondCarga[Condição de Carga],PrevisaoGD[[#This Row],[Condição de Carga]],HoraCondCarga[Mês],MONTH(PrevisaoGD[[#This Row],[Mês/Ano]]))</f>
        <v>12</v>
      </c>
      <c r="G1071" s="258">
        <f>SUMIFS('Previsão Potência Instalada'!$C$4:$C$87,'Previsão Potência Instalada'!$B$4:$B$87,PrevisaoGD[[#This Row],[Mês/Ano]])*SUMIFS(RelPotInst[PU_PI],RelPotInst[Barra],PrevisaoGD[[#This Row],[Nº Barra]])</f>
        <v>55.010973281268392</v>
      </c>
      <c r="H1071" s="136">
        <f>$G1071*SUMIFS(FatorHorario[Fator],FatorHorario[Meses],TEXT($D1071,"MMM"),FatorHorario[UF],'Curva Tipica'!$E$1,FatorHorario[Hora],$F1071)</f>
        <v>32.910567650809128</v>
      </c>
      <c r="I1071" s="45">
        <v>0.92</v>
      </c>
    </row>
    <row r="1072" spans="1:9" x14ac:dyDescent="0.25">
      <c r="A1072" s="32">
        <v>5723</v>
      </c>
      <c r="B1072" s="32">
        <v>2</v>
      </c>
      <c r="C1072" s="134" t="s">
        <v>92</v>
      </c>
      <c r="D1072" s="33">
        <v>46753</v>
      </c>
      <c r="E1072" s="43" t="s">
        <v>71</v>
      </c>
      <c r="F1072" s="44">
        <f>SUMIFS(HoraCondCarga[Hora],HoraCondCarga[Condição de Carga],PrevisaoGD[[#This Row],[Condição de Carga]],HoraCondCarga[Mês],MONTH(PrevisaoGD[[#This Row],[Mês/Ano]]))</f>
        <v>11</v>
      </c>
      <c r="G1072" s="258">
        <f>SUMIFS('Previsão Potência Instalada'!$C$4:$C$87,'Previsão Potência Instalada'!$B$4:$B$87,PrevisaoGD[[#This Row],[Mês/Ano]])*SUMIFS(RelPotInst[PU_PI],RelPotInst[Barra],PrevisaoGD[[#This Row],[Nº Barra]])</f>
        <v>55.403506508000525</v>
      </c>
      <c r="H1072" s="136">
        <f>$G1072*SUMIFS(FatorHorario[Fator],FatorHorario[Meses],TEXT($D1072,"MMM"),FatorHorario[UF],'Curva Tipica'!$E$1,FatorHorario[Hora],$F1072)</f>
        <v>31.758783619124575</v>
      </c>
      <c r="I1072" s="45">
        <v>0.92</v>
      </c>
    </row>
    <row r="1073" spans="1:9" x14ac:dyDescent="0.25">
      <c r="A1073" s="32">
        <v>5723</v>
      </c>
      <c r="B1073" s="32">
        <v>2</v>
      </c>
      <c r="C1073" s="134" t="s">
        <v>92</v>
      </c>
      <c r="D1073" s="33">
        <v>46784</v>
      </c>
      <c r="E1073" s="43" t="s">
        <v>71</v>
      </c>
      <c r="F1073" s="44">
        <f>SUMIFS(HoraCondCarga[Hora],HoraCondCarga[Condição de Carga],PrevisaoGD[[#This Row],[Condição de Carga]],HoraCondCarga[Mês],MONTH(PrevisaoGD[[#This Row],[Mês/Ano]]))</f>
        <v>12</v>
      </c>
      <c r="G1073" s="258">
        <f>SUMIFS('Previsão Potência Instalada'!$C$4:$C$87,'Previsão Potência Instalada'!$B$4:$B$87,PrevisaoGD[[#This Row],[Mês/Ano]])*SUMIFS(RelPotInst[PU_PI],RelPotInst[Barra],PrevisaoGD[[#This Row],[Nº Barra]])</f>
        <v>55.787485787774003</v>
      </c>
      <c r="H1073" s="136">
        <f>$G1073*SUMIFS(FatorHorario[Fator],FatorHorario[Meses],TEXT($D1073,"MMM"),FatorHorario[UF],'Curva Tipica'!$E$1,FatorHorario[Hora],$F1073)</f>
        <v>33.240963436193837</v>
      </c>
      <c r="I1073" s="45">
        <v>0.92</v>
      </c>
    </row>
    <row r="1074" spans="1:9" x14ac:dyDescent="0.25">
      <c r="A1074" s="32">
        <v>5723</v>
      </c>
      <c r="B1074" s="32">
        <v>2</v>
      </c>
      <c r="C1074" s="134" t="s">
        <v>92</v>
      </c>
      <c r="D1074" s="33">
        <v>46813</v>
      </c>
      <c r="E1074" s="43" t="s">
        <v>71</v>
      </c>
      <c r="F1074" s="44">
        <f>SUMIFS(HoraCondCarga[Hora],HoraCondCarga[Condição de Carga],PrevisaoGD[[#This Row],[Condição de Carga]],HoraCondCarga[Mês],MONTH(PrevisaoGD[[#This Row],[Mês/Ano]]))</f>
        <v>11</v>
      </c>
      <c r="G1074" s="258">
        <f>SUMIFS('Previsão Potência Instalada'!$C$4:$C$87,'Previsão Potência Instalada'!$B$4:$B$87,PrevisaoGD[[#This Row],[Mês/Ano]])*SUMIFS(RelPotInst[PU_PI],RelPotInst[Barra],PrevisaoGD[[#This Row],[Nº Barra]])</f>
        <v>56.174917903597787</v>
      </c>
      <c r="H1074" s="136">
        <f>$G1074*SUMIFS(FatorHorario[Fator],FatorHorario[Meses],TEXT($D1074,"MMM"),FatorHorario[UF],'Curva Tipica'!$E$1,FatorHorario[Hora],$F1074)</f>
        <v>33.01446747933722</v>
      </c>
      <c r="I1074" s="45">
        <v>0.92</v>
      </c>
    </row>
    <row r="1075" spans="1:9" x14ac:dyDescent="0.25">
      <c r="A1075" s="32">
        <v>5723</v>
      </c>
      <c r="B1075" s="32">
        <v>2</v>
      </c>
      <c r="C1075" s="134" t="s">
        <v>92</v>
      </c>
      <c r="D1075" s="33">
        <v>46844</v>
      </c>
      <c r="E1075" s="43" t="s">
        <v>71</v>
      </c>
      <c r="F1075" s="44">
        <f>SUMIFS(HoraCondCarga[Hora],HoraCondCarga[Condição de Carga],PrevisaoGD[[#This Row],[Condição de Carga]],HoraCondCarga[Mês],MONTH(PrevisaoGD[[#This Row],[Mês/Ano]]))</f>
        <v>11</v>
      </c>
      <c r="G1075" s="258">
        <f>SUMIFS('Previsão Potência Instalada'!$C$4:$C$87,'Previsão Potência Instalada'!$B$4:$B$87,PrevisaoGD[[#This Row],[Mês/Ano]])*SUMIFS(RelPotInst[PU_PI],RelPotInst[Barra],PrevisaoGD[[#This Row],[Nº Barra]])</f>
        <v>56.565328123879297</v>
      </c>
      <c r="H1075" s="136">
        <f>$G1075*SUMIFS(FatorHorario[Fator],FatorHorario[Meses],TEXT($D1075,"MMM"),FatorHorario[UF],'Curva Tipica'!$E$1,FatorHorario[Hora],$F1075)</f>
        <v>29.782206481022545</v>
      </c>
      <c r="I1075" s="45">
        <v>0.92</v>
      </c>
    </row>
    <row r="1076" spans="1:9" x14ac:dyDescent="0.25">
      <c r="A1076" s="32">
        <v>5723</v>
      </c>
      <c r="B1076" s="32">
        <v>2</v>
      </c>
      <c r="C1076" s="134" t="s">
        <v>92</v>
      </c>
      <c r="D1076" s="33">
        <v>46874</v>
      </c>
      <c r="E1076" s="43" t="s">
        <v>71</v>
      </c>
      <c r="F1076" s="44">
        <f>SUMIFS(HoraCondCarga[Hora],HoraCondCarga[Condição de Carga],PrevisaoGD[[#This Row],[Condição de Carga]],HoraCondCarga[Mês],MONTH(PrevisaoGD[[#This Row],[Mês/Ano]]))</f>
        <v>12</v>
      </c>
      <c r="G1076" s="258">
        <f>SUMIFS('Previsão Potência Instalada'!$C$4:$C$87,'Previsão Potência Instalada'!$B$4:$B$87,PrevisaoGD[[#This Row],[Mês/Ano]])*SUMIFS(RelPotInst[PU_PI],RelPotInst[Barra],PrevisaoGD[[#This Row],[Nº Barra]])</f>
        <v>56.987949070962934</v>
      </c>
      <c r="H1076" s="136">
        <f>$G1076*SUMIFS(FatorHorario[Fator],FatorHorario[Meses],TEXT($D1076,"MMM"),FatorHorario[UF],'Curva Tipica'!$E$1,FatorHorario[Hora],$F1076)</f>
        <v>26.910488368621838</v>
      </c>
      <c r="I1076" s="45">
        <v>0.92</v>
      </c>
    </row>
    <row r="1077" spans="1:9" x14ac:dyDescent="0.25">
      <c r="A1077" s="32">
        <v>5723</v>
      </c>
      <c r="B1077" s="32">
        <v>2</v>
      </c>
      <c r="C1077" s="134" t="s">
        <v>92</v>
      </c>
      <c r="D1077" s="33">
        <v>46905</v>
      </c>
      <c r="E1077" s="43" t="s">
        <v>71</v>
      </c>
      <c r="F1077" s="44">
        <f>SUMIFS(HoraCondCarga[Hora],HoraCondCarga[Condição de Carga],PrevisaoGD[[#This Row],[Condição de Carga]],HoraCondCarga[Mês],MONTH(PrevisaoGD[[#This Row],[Mês/Ano]]))</f>
        <v>12</v>
      </c>
      <c r="G1077" s="258">
        <f>SUMIFS('Previsão Potência Instalada'!$C$4:$C$87,'Previsão Potência Instalada'!$B$4:$B$87,PrevisaoGD[[#This Row],[Mês/Ano]])*SUMIFS(RelPotInst[PU_PI],RelPotInst[Barra],PrevisaoGD[[#This Row],[Nº Barra]])</f>
        <v>57.401738868818086</v>
      </c>
      <c r="H1077" s="136">
        <f>$G1077*SUMIFS(FatorHorario[Fator],FatorHorario[Meses],TEXT($D1077,"MMM"),FatorHorario[UF],'Curva Tipica'!$E$1,FatorHorario[Hora],$F1077)</f>
        <v>25.634703649205669</v>
      </c>
      <c r="I1077" s="45">
        <v>0.92</v>
      </c>
    </row>
    <row r="1078" spans="1:9" x14ac:dyDescent="0.25">
      <c r="A1078" s="32">
        <v>5723</v>
      </c>
      <c r="B1078" s="32">
        <v>2</v>
      </c>
      <c r="C1078" s="134" t="s">
        <v>92</v>
      </c>
      <c r="D1078" s="33">
        <v>46935</v>
      </c>
      <c r="E1078" s="43" t="s">
        <v>71</v>
      </c>
      <c r="F1078" s="44">
        <f>SUMIFS(HoraCondCarga[Hora],HoraCondCarga[Condição de Carga],PrevisaoGD[[#This Row],[Condição de Carga]],HoraCondCarga[Mês],MONTH(PrevisaoGD[[#This Row],[Mês/Ano]]))</f>
        <v>12</v>
      </c>
      <c r="G1078" s="258">
        <f>SUMIFS('Previsão Potência Instalada'!$C$4:$C$87,'Previsão Potência Instalada'!$B$4:$B$87,PrevisaoGD[[#This Row],[Mês/Ano]])*SUMIFS(RelPotInst[PU_PI],RelPotInst[Barra],PrevisaoGD[[#This Row],[Nº Barra]])</f>
        <v>57.794961053652536</v>
      </c>
      <c r="H1078" s="136">
        <f>$G1078*SUMIFS(FatorHorario[Fator],FatorHorario[Meses],TEXT($D1078,"MMM"),FatorHorario[UF],'Curva Tipica'!$E$1,FatorHorario[Hora],$F1078)</f>
        <v>26.032375813836033</v>
      </c>
      <c r="I1078" s="45">
        <v>0.92</v>
      </c>
    </row>
    <row r="1079" spans="1:9" x14ac:dyDescent="0.25">
      <c r="A1079" s="32">
        <v>5723</v>
      </c>
      <c r="B1079" s="32">
        <v>2</v>
      </c>
      <c r="C1079" s="134" t="s">
        <v>92</v>
      </c>
      <c r="D1079" s="33">
        <v>46966</v>
      </c>
      <c r="E1079" s="43" t="s">
        <v>71</v>
      </c>
      <c r="F1079" s="44">
        <f>SUMIFS(HoraCondCarga[Hora],HoraCondCarga[Condição de Carga],PrevisaoGD[[#This Row],[Condição de Carga]],HoraCondCarga[Mês],MONTH(PrevisaoGD[[#This Row],[Mês/Ano]]))</f>
        <v>11</v>
      </c>
      <c r="G1079" s="258">
        <f>SUMIFS('Previsão Potência Instalada'!$C$4:$C$87,'Previsão Potência Instalada'!$B$4:$B$87,PrevisaoGD[[#This Row],[Mês/Ano]])*SUMIFS(RelPotInst[PU_PI],RelPotInst[Barra],PrevisaoGD[[#This Row],[Nº Barra]])</f>
        <v>58.178134804242141</v>
      </c>
      <c r="H1079" s="136">
        <f>$G1079*SUMIFS(FatorHorario[Fator],FatorHorario[Meses],TEXT($D1079,"MMM"),FatorHorario[UF],'Curva Tipica'!$E$1,FatorHorario[Hora],$F1079)</f>
        <v>27.858179805408955</v>
      </c>
      <c r="I1079" s="45">
        <v>0.92</v>
      </c>
    </row>
    <row r="1080" spans="1:9" x14ac:dyDescent="0.25">
      <c r="A1080" s="32">
        <v>5723</v>
      </c>
      <c r="B1080" s="32">
        <v>2</v>
      </c>
      <c r="C1080" s="134" t="s">
        <v>92</v>
      </c>
      <c r="D1080" s="33">
        <v>46997</v>
      </c>
      <c r="E1080" s="43" t="s">
        <v>71</v>
      </c>
      <c r="F1080" s="44">
        <f>SUMIFS(HoraCondCarga[Hora],HoraCondCarga[Condição de Carga],PrevisaoGD[[#This Row],[Condição de Carga]],HoraCondCarga[Mês],MONTH(PrevisaoGD[[#This Row],[Mês/Ano]]))</f>
        <v>12</v>
      </c>
      <c r="G1080" s="258">
        <f>SUMIFS('Previsão Potência Instalada'!$C$4:$C$87,'Previsão Potência Instalada'!$B$4:$B$87,PrevisaoGD[[#This Row],[Mês/Ano]])*SUMIFS(RelPotInst[PU_PI],RelPotInst[Barra],PrevisaoGD[[#This Row],[Nº Barra]])</f>
        <v>58.559560564415307</v>
      </c>
      <c r="H1080" s="136">
        <f>$G1080*SUMIFS(FatorHorario[Fator],FatorHorario[Meses],TEXT($D1080,"MMM"),FatorHorario[UF],'Curva Tipica'!$E$1,FatorHorario[Hora],$F1080)</f>
        <v>32.274465415716172</v>
      </c>
      <c r="I1080" s="45">
        <v>0.92</v>
      </c>
    </row>
    <row r="1081" spans="1:9" x14ac:dyDescent="0.25">
      <c r="A1081" s="32">
        <v>5723</v>
      </c>
      <c r="B1081" s="32">
        <v>2</v>
      </c>
      <c r="C1081" s="134" t="s">
        <v>92</v>
      </c>
      <c r="D1081" s="33">
        <v>47027</v>
      </c>
      <c r="E1081" s="43" t="s">
        <v>71</v>
      </c>
      <c r="F1081" s="44">
        <f>SUMIFS(HoraCondCarga[Hora],HoraCondCarga[Condição de Carga],PrevisaoGD[[#This Row],[Condição de Carga]],HoraCondCarga[Mês],MONTH(PrevisaoGD[[#This Row],[Mês/Ano]]))</f>
        <v>11</v>
      </c>
      <c r="G1081" s="258">
        <f>SUMIFS('Previsão Potência Instalada'!$C$4:$C$87,'Previsão Potência Instalada'!$B$4:$B$87,PrevisaoGD[[#This Row],[Mês/Ano]])*SUMIFS(RelPotInst[PU_PI],RelPotInst[Barra],PrevisaoGD[[#This Row],[Nº Barra]])</f>
        <v>58.922234551584481</v>
      </c>
      <c r="H1081" s="136">
        <f>$G1081*SUMIFS(FatorHorario[Fator],FatorHorario[Meses],TEXT($D1081,"MMM"),FatorHorario[UF],'Curva Tipica'!$E$1,FatorHorario[Hora],$F1081)</f>
        <v>32.455960516361685</v>
      </c>
      <c r="I1081" s="45">
        <v>0.92</v>
      </c>
    </row>
    <row r="1082" spans="1:9" x14ac:dyDescent="0.25">
      <c r="A1082" s="32">
        <v>5723</v>
      </c>
      <c r="B1082" s="32">
        <v>2</v>
      </c>
      <c r="C1082" s="134" t="s">
        <v>92</v>
      </c>
      <c r="D1082" s="33">
        <v>47058</v>
      </c>
      <c r="E1082" s="43" t="s">
        <v>71</v>
      </c>
      <c r="F1082" s="44">
        <f>SUMIFS(HoraCondCarga[Hora],HoraCondCarga[Condição de Carga],PrevisaoGD[[#This Row],[Condição de Carga]],HoraCondCarga[Mês],MONTH(PrevisaoGD[[#This Row],[Mês/Ano]]))</f>
        <v>12</v>
      </c>
      <c r="G1082" s="258">
        <f>SUMIFS('Previsão Potência Instalada'!$C$4:$C$87,'Previsão Potência Instalada'!$B$4:$B$87,PrevisaoGD[[#This Row],[Mês/Ano]])*SUMIFS(RelPotInst[PU_PI],RelPotInst[Barra],PrevisaoGD[[#This Row],[Nº Barra]])</f>
        <v>59.284976229729928</v>
      </c>
      <c r="H1082" s="136">
        <f>$G1082*SUMIFS(FatorHorario[Fator],FatorHorario[Meses],TEXT($D1082,"MMM"),FatorHorario[UF],'Curva Tipica'!$E$1,FatorHorario[Hora],$F1082)</f>
        <v>35.74921062835881</v>
      </c>
      <c r="I1082" s="45">
        <v>0.92</v>
      </c>
    </row>
    <row r="1083" spans="1:9" x14ac:dyDescent="0.25">
      <c r="A1083" s="32">
        <v>5723</v>
      </c>
      <c r="B1083" s="32">
        <v>2</v>
      </c>
      <c r="C1083" s="134" t="s">
        <v>92</v>
      </c>
      <c r="D1083" s="33">
        <v>47088</v>
      </c>
      <c r="E1083" s="43" t="s">
        <v>71</v>
      </c>
      <c r="F1083" s="44">
        <f>SUMIFS(HoraCondCarga[Hora],HoraCondCarga[Condição de Carga],PrevisaoGD[[#This Row],[Condição de Carga]],HoraCondCarga[Mês],MONTH(PrevisaoGD[[#This Row],[Mês/Ano]]))</f>
        <v>12</v>
      </c>
      <c r="G1083" s="258">
        <f>SUMIFS('Previsão Potência Instalada'!$C$4:$C$87,'Previsão Potência Instalada'!$B$4:$B$87,PrevisaoGD[[#This Row],[Mês/Ano]])*SUMIFS(RelPotInst[PU_PI],RelPotInst[Barra],PrevisaoGD[[#This Row],[Nº Barra]])</f>
        <v>59.664950331482132</v>
      </c>
      <c r="H1083" s="136">
        <f>$G1083*SUMIFS(FatorHorario[Fator],FatorHorario[Meses],TEXT($D1083,"MMM"),FatorHorario[UF],'Curva Tipica'!$E$1,FatorHorario[Hora],$F1083)</f>
        <v>35.694830815418982</v>
      </c>
      <c r="I1083" s="45">
        <v>0.92</v>
      </c>
    </row>
    <row r="1084" spans="1:9" x14ac:dyDescent="0.25">
      <c r="A1084" s="32">
        <v>5723</v>
      </c>
      <c r="B1084" s="32">
        <v>2</v>
      </c>
      <c r="C1084" s="134" t="s">
        <v>92</v>
      </c>
      <c r="D1084" s="33">
        <v>44562</v>
      </c>
      <c r="E1084" s="43" t="s">
        <v>72</v>
      </c>
      <c r="F1084" s="44">
        <f>SUMIFS(HoraCondCarga[Hora],HoraCondCarga[Condição de Carga],PrevisaoGD[[#This Row],[Condição de Carga]],HoraCondCarga[Mês],MONTH(PrevisaoGD[[#This Row],[Mês/Ano]]))</f>
        <v>22</v>
      </c>
      <c r="G1084" s="258">
        <f>SUMIFS('Previsão Potência Instalada'!$C$4:$C$87,'Previsão Potência Instalada'!$B$4:$B$87,PrevisaoGD[[#This Row],[Mês/Ano]])*SUMIFS(RelPotInst[PU_PI],RelPotInst[Barra],PrevisaoGD[[#This Row],[Nº Barra]])</f>
        <v>20.532042302615359</v>
      </c>
      <c r="H1084" s="136">
        <f>$G1084*SUMIFS(FatorHorario[Fator],FatorHorario[Meses],TEXT($D1084,"MMM"),FatorHorario[UF],'Curva Tipica'!$E$1,FatorHorario[Hora],$F1084)</f>
        <v>0</v>
      </c>
      <c r="I1084" s="45">
        <v>0.92</v>
      </c>
    </row>
    <row r="1085" spans="1:9" x14ac:dyDescent="0.25">
      <c r="A1085" s="32">
        <v>5723</v>
      </c>
      <c r="B1085" s="32">
        <v>2</v>
      </c>
      <c r="C1085" s="134" t="s">
        <v>92</v>
      </c>
      <c r="D1085" s="33">
        <v>44593</v>
      </c>
      <c r="E1085" s="43" t="s">
        <v>72</v>
      </c>
      <c r="F1085" s="44">
        <f>SUMIFS(HoraCondCarga[Hora],HoraCondCarga[Condição de Carga],PrevisaoGD[[#This Row],[Condição de Carga]],HoraCondCarga[Mês],MONTH(PrevisaoGD[[#This Row],[Mês/Ano]]))</f>
        <v>22</v>
      </c>
      <c r="G1085" s="258">
        <f>SUMIFS('Previsão Potência Instalada'!$C$4:$C$87,'Previsão Potência Instalada'!$B$4:$B$87,PrevisaoGD[[#This Row],[Mês/Ano]])*SUMIFS(RelPotInst[PU_PI],RelPotInst[Barra],PrevisaoGD[[#This Row],[Nº Barra]])</f>
        <v>21.434026401989449</v>
      </c>
      <c r="H1085" s="136">
        <f>$G1085*SUMIFS(FatorHorario[Fator],FatorHorario[Meses],TEXT($D1085,"MMM"),FatorHorario[UF],'Curva Tipica'!$E$1,FatorHorario[Hora],$F1085)</f>
        <v>0</v>
      </c>
      <c r="I1085" s="45">
        <v>0.92</v>
      </c>
    </row>
    <row r="1086" spans="1:9" x14ac:dyDescent="0.25">
      <c r="A1086" s="32">
        <v>5723</v>
      </c>
      <c r="B1086" s="32">
        <v>2</v>
      </c>
      <c r="C1086" s="134" t="s">
        <v>92</v>
      </c>
      <c r="D1086" s="33">
        <v>44621</v>
      </c>
      <c r="E1086" s="43" t="s">
        <v>72</v>
      </c>
      <c r="F1086" s="44">
        <f>SUMIFS(HoraCondCarga[Hora],HoraCondCarga[Condição de Carga],PrevisaoGD[[#This Row],[Condição de Carga]],HoraCondCarga[Mês],MONTH(PrevisaoGD[[#This Row],[Mês/Ano]]))</f>
        <v>22</v>
      </c>
      <c r="G1086" s="258">
        <f>SUMIFS('Previsão Potência Instalada'!$C$4:$C$87,'Previsão Potência Instalada'!$B$4:$B$87,PrevisaoGD[[#This Row],[Mês/Ano]])*SUMIFS(RelPotInst[PU_PI],RelPotInst[Barra],PrevisaoGD[[#This Row],[Nº Barra]])</f>
        <v>22.344121364056338</v>
      </c>
      <c r="H1086" s="136">
        <f>$G1086*SUMIFS(FatorHorario[Fator],FatorHorario[Meses],TEXT($D1086,"MMM"),FatorHorario[UF],'Curva Tipica'!$E$1,FatorHorario[Hora],$F1086)</f>
        <v>0</v>
      </c>
      <c r="I1086" s="45">
        <v>0.92</v>
      </c>
    </row>
    <row r="1087" spans="1:9" x14ac:dyDescent="0.25">
      <c r="A1087" s="32">
        <v>5723</v>
      </c>
      <c r="B1087" s="32">
        <v>2</v>
      </c>
      <c r="C1087" s="134" t="s">
        <v>92</v>
      </c>
      <c r="D1087" s="33">
        <v>44652</v>
      </c>
      <c r="E1087" s="43" t="s">
        <v>72</v>
      </c>
      <c r="F1087" s="44">
        <f>SUMIFS(HoraCondCarga[Hora],HoraCondCarga[Condição de Carga],PrevisaoGD[[#This Row],[Condição de Carga]],HoraCondCarga[Mês],MONTH(PrevisaoGD[[#This Row],[Mês/Ano]]))</f>
        <v>22</v>
      </c>
      <c r="G1087" s="258">
        <f>SUMIFS('Previsão Potência Instalada'!$C$4:$C$87,'Previsão Potência Instalada'!$B$4:$B$87,PrevisaoGD[[#This Row],[Mês/Ano]])*SUMIFS(RelPotInst[PU_PI],RelPotInst[Barra],PrevisaoGD[[#This Row],[Nº Barra]])</f>
        <v>23.261212023570039</v>
      </c>
      <c r="H1087" s="136">
        <f>$G1087*SUMIFS(FatorHorario[Fator],FatorHorario[Meses],TEXT($D1087,"MMM"),FatorHorario[UF],'Curva Tipica'!$E$1,FatorHorario[Hora],$F1087)</f>
        <v>0</v>
      </c>
      <c r="I1087" s="45">
        <v>0.92</v>
      </c>
    </row>
    <row r="1088" spans="1:9" x14ac:dyDescent="0.25">
      <c r="A1088" s="32">
        <v>5723</v>
      </c>
      <c r="B1088" s="32">
        <v>2</v>
      </c>
      <c r="C1088" s="134" t="s">
        <v>92</v>
      </c>
      <c r="D1088" s="33">
        <v>44682</v>
      </c>
      <c r="E1088" s="43" t="s">
        <v>72</v>
      </c>
      <c r="F1088" s="44">
        <f>SUMIFS(HoraCondCarga[Hora],HoraCondCarga[Condição de Carga],PrevisaoGD[[#This Row],[Condição de Carga]],HoraCondCarga[Mês],MONTH(PrevisaoGD[[#This Row],[Mês/Ano]]))</f>
        <v>19</v>
      </c>
      <c r="G1088" s="258">
        <f>SUMIFS('Previsão Potência Instalada'!$C$4:$C$87,'Previsão Potência Instalada'!$B$4:$B$87,PrevisaoGD[[#This Row],[Mês/Ano]])*SUMIFS(RelPotInst[PU_PI],RelPotInst[Barra],PrevisaoGD[[#This Row],[Nº Barra]])</f>
        <v>24.253967087220186</v>
      </c>
      <c r="H1088" s="136">
        <f>$G1088*SUMIFS(FatorHorario[Fator],FatorHorario[Meses],TEXT($D1088,"MMM"),FatorHorario[UF],'Curva Tipica'!$E$1,FatorHorario[Hora],$F1088)</f>
        <v>0</v>
      </c>
      <c r="I1088" s="45">
        <v>0.92</v>
      </c>
    </row>
    <row r="1089" spans="1:9" x14ac:dyDescent="0.25">
      <c r="A1089" s="32">
        <v>5723</v>
      </c>
      <c r="B1089" s="32">
        <v>2</v>
      </c>
      <c r="C1089" s="134" t="s">
        <v>92</v>
      </c>
      <c r="D1089" s="33">
        <v>44713</v>
      </c>
      <c r="E1089" s="43" t="s">
        <v>72</v>
      </c>
      <c r="F1089" s="44">
        <f>SUMIFS(HoraCondCarga[Hora],HoraCondCarga[Condição de Carga],PrevisaoGD[[#This Row],[Condição de Carga]],HoraCondCarga[Mês],MONTH(PrevisaoGD[[#This Row],[Mês/Ano]]))</f>
        <v>19</v>
      </c>
      <c r="G1089" s="258">
        <f>SUMIFS('Previsão Potência Instalada'!$C$4:$C$87,'Previsão Potência Instalada'!$B$4:$B$87,PrevisaoGD[[#This Row],[Mês/Ano]])*SUMIFS(RelPotInst[PU_PI],RelPotInst[Barra],PrevisaoGD[[#This Row],[Nº Barra]])</f>
        <v>25.225977395611693</v>
      </c>
      <c r="H1089" s="136">
        <f>$G1089*SUMIFS(FatorHorario[Fator],FatorHorario[Meses],TEXT($D1089,"MMM"),FatorHorario[UF],'Curva Tipica'!$E$1,FatorHorario[Hora],$F1089)</f>
        <v>0</v>
      </c>
      <c r="I1089" s="45">
        <v>0.92</v>
      </c>
    </row>
    <row r="1090" spans="1:9" x14ac:dyDescent="0.25">
      <c r="A1090" s="32">
        <v>5723</v>
      </c>
      <c r="B1090" s="32">
        <v>2</v>
      </c>
      <c r="C1090" s="134" t="s">
        <v>92</v>
      </c>
      <c r="D1090" s="33">
        <v>44743</v>
      </c>
      <c r="E1090" s="43" t="s">
        <v>72</v>
      </c>
      <c r="F1090" s="44">
        <f>SUMIFS(HoraCondCarga[Hora],HoraCondCarga[Condição de Carga],PrevisaoGD[[#This Row],[Condição de Carga]],HoraCondCarga[Mês],MONTH(PrevisaoGD[[#This Row],[Mês/Ano]]))</f>
        <v>19</v>
      </c>
      <c r="G1090" s="258">
        <f>SUMIFS('Previsão Potência Instalada'!$C$4:$C$87,'Previsão Potência Instalada'!$B$4:$B$87,PrevisaoGD[[#This Row],[Mês/Ano]])*SUMIFS(RelPotInst[PU_PI],RelPotInst[Barra],PrevisaoGD[[#This Row],[Nº Barra]])</f>
        <v>26.149673482679336</v>
      </c>
      <c r="H1090" s="136">
        <f>$G1090*SUMIFS(FatorHorario[Fator],FatorHorario[Meses],TEXT($D1090,"MMM"),FatorHorario[UF],'Curva Tipica'!$E$1,FatorHorario[Hora],$F1090)</f>
        <v>0</v>
      </c>
      <c r="I1090" s="45">
        <v>0.92</v>
      </c>
    </row>
    <row r="1091" spans="1:9" x14ac:dyDescent="0.25">
      <c r="A1091" s="32">
        <v>5723</v>
      </c>
      <c r="B1091" s="32">
        <v>2</v>
      </c>
      <c r="C1091" s="134" t="s">
        <v>92</v>
      </c>
      <c r="D1091" s="33">
        <v>44774</v>
      </c>
      <c r="E1091" s="43" t="s">
        <v>72</v>
      </c>
      <c r="F1091" s="44">
        <f>SUMIFS(HoraCondCarga[Hora],HoraCondCarga[Condição de Carga],PrevisaoGD[[#This Row],[Condição de Carga]],HoraCondCarga[Mês],MONTH(PrevisaoGD[[#This Row],[Mês/Ano]]))</f>
        <v>19</v>
      </c>
      <c r="G1091" s="258">
        <f>SUMIFS('Previsão Potência Instalada'!$C$4:$C$87,'Previsão Potência Instalada'!$B$4:$B$87,PrevisaoGD[[#This Row],[Mês/Ano]])*SUMIFS(RelPotInst[PU_PI],RelPotInst[Barra],PrevisaoGD[[#This Row],[Nº Barra]])</f>
        <v>27.049765358817147</v>
      </c>
      <c r="H1091" s="136">
        <f>$G1091*SUMIFS(FatorHorario[Fator],FatorHorario[Meses],TEXT($D1091,"MMM"),FatorHorario[UF],'Curva Tipica'!$E$1,FatorHorario[Hora],$F1091)</f>
        <v>0</v>
      </c>
      <c r="I1091" s="45">
        <v>0.92</v>
      </c>
    </row>
    <row r="1092" spans="1:9" x14ac:dyDescent="0.25">
      <c r="A1092" s="32">
        <v>5723</v>
      </c>
      <c r="B1092" s="32">
        <v>2</v>
      </c>
      <c r="C1092" s="134" t="s">
        <v>92</v>
      </c>
      <c r="D1092" s="33">
        <v>44805</v>
      </c>
      <c r="E1092" s="43" t="s">
        <v>72</v>
      </c>
      <c r="F1092" s="44">
        <f>SUMIFS(HoraCondCarga[Hora],HoraCondCarga[Condição de Carga],PrevisaoGD[[#This Row],[Condição de Carga]],HoraCondCarga[Mês],MONTH(PrevisaoGD[[#This Row],[Mês/Ano]]))</f>
        <v>19</v>
      </c>
      <c r="G1092" s="258">
        <f>SUMIFS('Previsão Potência Instalada'!$C$4:$C$87,'Previsão Potência Instalada'!$B$4:$B$87,PrevisaoGD[[#This Row],[Mês/Ano]])*SUMIFS(RelPotInst[PU_PI],RelPotInst[Barra],PrevisaoGD[[#This Row],[Nº Barra]])</f>
        <v>27.945751129119234</v>
      </c>
      <c r="H1092" s="136">
        <f>$G1092*SUMIFS(FatorHorario[Fator],FatorHorario[Meses],TEXT($D1092,"MMM"),FatorHorario[UF],'Curva Tipica'!$E$1,FatorHorario[Hora],$F1092)</f>
        <v>0</v>
      </c>
      <c r="I1092" s="45">
        <v>0.92</v>
      </c>
    </row>
    <row r="1093" spans="1:9" x14ac:dyDescent="0.25">
      <c r="A1093" s="32">
        <v>5723</v>
      </c>
      <c r="B1093" s="32">
        <v>2</v>
      </c>
      <c r="C1093" s="134" t="s">
        <v>92</v>
      </c>
      <c r="D1093" s="33">
        <v>44835</v>
      </c>
      <c r="E1093" s="43" t="s">
        <v>72</v>
      </c>
      <c r="F1093" s="44">
        <f>SUMIFS(HoraCondCarga[Hora],HoraCondCarga[Condição de Carga],PrevisaoGD[[#This Row],[Condição de Carga]],HoraCondCarga[Mês],MONTH(PrevisaoGD[[#This Row],[Mês/Ano]]))</f>
        <v>19</v>
      </c>
      <c r="G1093" s="258">
        <f>SUMIFS('Previsão Potência Instalada'!$C$4:$C$87,'Previsão Potência Instalada'!$B$4:$B$87,PrevisaoGD[[#This Row],[Mês/Ano]])*SUMIFS(RelPotInst[PU_PI],RelPotInst[Barra],PrevisaoGD[[#This Row],[Nº Barra]])</f>
        <v>28.797688165607706</v>
      </c>
      <c r="H1093" s="136">
        <f>$G1093*SUMIFS(FatorHorario[Fator],FatorHorario[Meses],TEXT($D1093,"MMM"),FatorHorario[UF],'Curva Tipica'!$E$1,FatorHorario[Hora],$F1093)</f>
        <v>0</v>
      </c>
      <c r="I1093" s="45">
        <v>0.92</v>
      </c>
    </row>
    <row r="1094" spans="1:9" x14ac:dyDescent="0.25">
      <c r="A1094" s="32">
        <v>5723</v>
      </c>
      <c r="B1094" s="32">
        <v>2</v>
      </c>
      <c r="C1094" s="134" t="s">
        <v>92</v>
      </c>
      <c r="D1094" s="33">
        <v>44866</v>
      </c>
      <c r="E1094" s="43" t="s">
        <v>72</v>
      </c>
      <c r="F1094" s="44">
        <f>SUMIFS(HoraCondCarga[Hora],HoraCondCarga[Condição de Carga],PrevisaoGD[[#This Row],[Condição de Carga]],HoraCondCarga[Mês],MONTH(PrevisaoGD[[#This Row],[Mês/Ano]]))</f>
        <v>22</v>
      </c>
      <c r="G1094" s="258">
        <f>SUMIFS('Previsão Potência Instalada'!$C$4:$C$87,'Previsão Potência Instalada'!$B$4:$B$87,PrevisaoGD[[#This Row],[Mês/Ano]])*SUMIFS(RelPotInst[PU_PI],RelPotInst[Barra],PrevisaoGD[[#This Row],[Nº Barra]])</f>
        <v>29.649784211156014</v>
      </c>
      <c r="H1094" s="136">
        <f>$G1094*SUMIFS(FatorHorario[Fator],FatorHorario[Meses],TEXT($D1094,"MMM"),FatorHorario[UF],'Curva Tipica'!$E$1,FatorHorario[Hora],$F1094)</f>
        <v>0</v>
      </c>
      <c r="I1094" s="45">
        <v>0.92</v>
      </c>
    </row>
    <row r="1095" spans="1:9" x14ac:dyDescent="0.25">
      <c r="A1095" s="32">
        <v>5723</v>
      </c>
      <c r="B1095" s="32">
        <v>2</v>
      </c>
      <c r="C1095" s="134" t="s">
        <v>92</v>
      </c>
      <c r="D1095" s="33">
        <v>44896</v>
      </c>
      <c r="E1095" s="43" t="s">
        <v>72</v>
      </c>
      <c r="F1095" s="44">
        <f>SUMIFS(HoraCondCarga[Hora],HoraCondCarga[Condição de Carga],PrevisaoGD[[#This Row],[Condição de Carga]],HoraCondCarga[Mês],MONTH(PrevisaoGD[[#This Row],[Mês/Ano]]))</f>
        <v>22</v>
      </c>
      <c r="G1095" s="258">
        <f>SUMIFS('Previsão Potência Instalada'!$C$4:$C$87,'Previsão Potência Instalada'!$B$4:$B$87,PrevisaoGD[[#This Row],[Mês/Ano]])*SUMIFS(RelPotInst[PU_PI],RelPotInst[Barra],PrevisaoGD[[#This Row],[Nº Barra]])</f>
        <v>30.542359972422702</v>
      </c>
      <c r="H1095" s="136">
        <f>$G1095*SUMIFS(FatorHorario[Fator],FatorHorario[Meses],TEXT($D1095,"MMM"),FatorHorario[UF],'Curva Tipica'!$E$1,FatorHorario[Hora],$F1095)</f>
        <v>0</v>
      </c>
      <c r="I1095" s="45">
        <v>0.92</v>
      </c>
    </row>
    <row r="1096" spans="1:9" x14ac:dyDescent="0.25">
      <c r="A1096" s="32">
        <v>5723</v>
      </c>
      <c r="B1096" s="32">
        <v>2</v>
      </c>
      <c r="C1096" s="134" t="s">
        <v>92</v>
      </c>
      <c r="D1096" s="33">
        <v>44927</v>
      </c>
      <c r="E1096" s="43" t="s">
        <v>72</v>
      </c>
      <c r="F1096" s="44">
        <f>SUMIFS(HoraCondCarga[Hora],HoraCondCarga[Condição de Carga],PrevisaoGD[[#This Row],[Condição de Carga]],HoraCondCarga[Mês],MONTH(PrevisaoGD[[#This Row],[Mês/Ano]]))</f>
        <v>22</v>
      </c>
      <c r="G1096" s="258">
        <f>SUMIFS('Previsão Potência Instalada'!$C$4:$C$87,'Previsão Potência Instalada'!$B$4:$B$87,PrevisaoGD[[#This Row],[Mês/Ano]])*SUMIFS(RelPotInst[PU_PI],RelPotInst[Barra],PrevisaoGD[[#This Row],[Nº Barra]])</f>
        <v>30.848357834253214</v>
      </c>
      <c r="H1096" s="136">
        <f>$G1096*SUMIFS(FatorHorario[Fator],FatorHorario[Meses],TEXT($D1096,"MMM"),FatorHorario[UF],'Curva Tipica'!$E$1,FatorHorario[Hora],$F1096)</f>
        <v>0</v>
      </c>
      <c r="I1096" s="45">
        <v>0.92</v>
      </c>
    </row>
    <row r="1097" spans="1:9" x14ac:dyDescent="0.25">
      <c r="A1097" s="32">
        <v>5723</v>
      </c>
      <c r="B1097" s="32">
        <v>2</v>
      </c>
      <c r="C1097" s="134" t="s">
        <v>92</v>
      </c>
      <c r="D1097" s="33">
        <v>44958</v>
      </c>
      <c r="E1097" s="43" t="s">
        <v>72</v>
      </c>
      <c r="F1097" s="44">
        <f>SUMIFS(HoraCondCarga[Hora],HoraCondCarga[Condição de Carga],PrevisaoGD[[#This Row],[Condição de Carga]],HoraCondCarga[Mês],MONTH(PrevisaoGD[[#This Row],[Mês/Ano]]))</f>
        <v>22</v>
      </c>
      <c r="G1097" s="258">
        <f>SUMIFS('Previsão Potência Instalada'!$C$4:$C$87,'Previsão Potência Instalada'!$B$4:$B$87,PrevisaoGD[[#This Row],[Mês/Ano]])*SUMIFS(RelPotInst[PU_PI],RelPotInst[Barra],PrevisaoGD[[#This Row],[Nº Barra]])</f>
        <v>31.147687497568779</v>
      </c>
      <c r="H1097" s="136">
        <f>$G1097*SUMIFS(FatorHorario[Fator],FatorHorario[Meses],TEXT($D1097,"MMM"),FatorHorario[UF],'Curva Tipica'!$E$1,FatorHorario[Hora],$F1097)</f>
        <v>0</v>
      </c>
      <c r="I1097" s="45">
        <v>0.92</v>
      </c>
    </row>
    <row r="1098" spans="1:9" x14ac:dyDescent="0.25">
      <c r="A1098" s="32">
        <v>5723</v>
      </c>
      <c r="B1098" s="32">
        <v>2</v>
      </c>
      <c r="C1098" s="134" t="s">
        <v>92</v>
      </c>
      <c r="D1098" s="33">
        <v>44986</v>
      </c>
      <c r="E1098" s="43" t="s">
        <v>72</v>
      </c>
      <c r="F1098" s="44">
        <f>SUMIFS(HoraCondCarga[Hora],HoraCondCarga[Condição de Carga],PrevisaoGD[[#This Row],[Condição de Carga]],HoraCondCarga[Mês],MONTH(PrevisaoGD[[#This Row],[Mês/Ano]]))</f>
        <v>22</v>
      </c>
      <c r="G1098" s="258">
        <f>SUMIFS('Previsão Potência Instalada'!$C$4:$C$87,'Previsão Potência Instalada'!$B$4:$B$87,PrevisaoGD[[#This Row],[Mês/Ano]])*SUMIFS(RelPotInst[PU_PI],RelPotInst[Barra],PrevisaoGD[[#This Row],[Nº Barra]])</f>
        <v>31.449708806780006</v>
      </c>
      <c r="H1098" s="136">
        <f>$G1098*SUMIFS(FatorHorario[Fator],FatorHorario[Meses],TEXT($D1098,"MMM"),FatorHorario[UF],'Curva Tipica'!$E$1,FatorHorario[Hora],$F1098)</f>
        <v>0</v>
      </c>
      <c r="I1098" s="45">
        <v>0.92</v>
      </c>
    </row>
    <row r="1099" spans="1:9" x14ac:dyDescent="0.25">
      <c r="A1099" s="32">
        <v>5723</v>
      </c>
      <c r="B1099" s="32">
        <v>2</v>
      </c>
      <c r="C1099" s="134" t="s">
        <v>92</v>
      </c>
      <c r="D1099" s="33">
        <v>45017</v>
      </c>
      <c r="E1099" s="43" t="s">
        <v>72</v>
      </c>
      <c r="F1099" s="44">
        <f>SUMIFS(HoraCondCarga[Hora],HoraCondCarga[Condição de Carga],PrevisaoGD[[#This Row],[Condição de Carga]],HoraCondCarga[Mês],MONTH(PrevisaoGD[[#This Row],[Mês/Ano]]))</f>
        <v>22</v>
      </c>
      <c r="G1099" s="258">
        <f>SUMIFS('Previsão Potência Instalada'!$C$4:$C$87,'Previsão Potência Instalada'!$B$4:$B$87,PrevisaoGD[[#This Row],[Mês/Ano]])*SUMIFS(RelPotInst[PU_PI],RelPotInst[Barra],PrevisaoGD[[#This Row],[Nº Barra]])</f>
        <v>31.754051686585285</v>
      </c>
      <c r="H1099" s="136">
        <f>$G1099*SUMIFS(FatorHorario[Fator],FatorHorario[Meses],TEXT($D1099,"MMM"),FatorHorario[UF],'Curva Tipica'!$E$1,FatorHorario[Hora],$F1099)</f>
        <v>0</v>
      </c>
      <c r="I1099" s="45">
        <v>0.92</v>
      </c>
    </row>
    <row r="1100" spans="1:9" x14ac:dyDescent="0.25">
      <c r="A1100" s="32">
        <v>5723</v>
      </c>
      <c r="B1100" s="32">
        <v>2</v>
      </c>
      <c r="C1100" s="134" t="s">
        <v>92</v>
      </c>
      <c r="D1100" s="33">
        <v>45047</v>
      </c>
      <c r="E1100" s="43" t="s">
        <v>72</v>
      </c>
      <c r="F1100" s="44">
        <f>SUMIFS(HoraCondCarga[Hora],HoraCondCarga[Condição de Carga],PrevisaoGD[[#This Row],[Condição de Carga]],HoraCondCarga[Mês],MONTH(PrevisaoGD[[#This Row],[Mês/Ano]]))</f>
        <v>19</v>
      </c>
      <c r="G1100" s="258">
        <f>SUMIFS('Previsão Potência Instalada'!$C$4:$C$87,'Previsão Potência Instalada'!$B$4:$B$87,PrevisaoGD[[#This Row],[Mês/Ano]])*SUMIFS(RelPotInst[PU_PI],RelPotInst[Barra],PrevisaoGD[[#This Row],[Nº Barra]])</f>
        <v>32.083504322350628</v>
      </c>
      <c r="H1100" s="136">
        <f>$G1100*SUMIFS(FatorHorario[Fator],FatorHorario[Meses],TEXT($D1100,"MMM"),FatorHorario[UF],'Curva Tipica'!$E$1,FatorHorario[Hora],$F1100)</f>
        <v>0</v>
      </c>
      <c r="I1100" s="45">
        <v>0.92</v>
      </c>
    </row>
    <row r="1101" spans="1:9" x14ac:dyDescent="0.25">
      <c r="A1101" s="32">
        <v>5723</v>
      </c>
      <c r="B1101" s="32">
        <v>2</v>
      </c>
      <c r="C1101" s="134" t="s">
        <v>92</v>
      </c>
      <c r="D1101" s="33">
        <v>45078</v>
      </c>
      <c r="E1101" s="43" t="s">
        <v>72</v>
      </c>
      <c r="F1101" s="44">
        <f>SUMIFS(HoraCondCarga[Hora],HoraCondCarga[Condição de Carga],PrevisaoGD[[#This Row],[Condição de Carga]],HoraCondCarga[Mês],MONTH(PrevisaoGD[[#This Row],[Mês/Ano]]))</f>
        <v>19</v>
      </c>
      <c r="G1101" s="258">
        <f>SUMIFS('Previsão Potência Instalada'!$C$4:$C$87,'Previsão Potência Instalada'!$B$4:$B$87,PrevisaoGD[[#This Row],[Mês/Ano]])*SUMIFS(RelPotInst[PU_PI],RelPotInst[Barra],PrevisaoGD[[#This Row],[Nº Barra]])</f>
        <v>32.406072667570882</v>
      </c>
      <c r="H1101" s="136">
        <f>$G1101*SUMIFS(FatorHorario[Fator],FatorHorario[Meses],TEXT($D1101,"MMM"),FatorHorario[UF],'Curva Tipica'!$E$1,FatorHorario[Hora],$F1101)</f>
        <v>0</v>
      </c>
      <c r="I1101" s="45">
        <v>0.92</v>
      </c>
    </row>
    <row r="1102" spans="1:9" x14ac:dyDescent="0.25">
      <c r="A1102" s="32">
        <v>5723</v>
      </c>
      <c r="B1102" s="32">
        <v>2</v>
      </c>
      <c r="C1102" s="134" t="s">
        <v>92</v>
      </c>
      <c r="D1102" s="33">
        <v>45108</v>
      </c>
      <c r="E1102" s="43" t="s">
        <v>72</v>
      </c>
      <c r="F1102" s="44">
        <f>SUMIFS(HoraCondCarga[Hora],HoraCondCarga[Condição de Carga],PrevisaoGD[[#This Row],[Condição de Carga]],HoraCondCarga[Mês],MONTH(PrevisaoGD[[#This Row],[Mês/Ano]]))</f>
        <v>19</v>
      </c>
      <c r="G1102" s="258">
        <f>SUMIFS('Previsão Potência Instalada'!$C$4:$C$87,'Previsão Potência Instalada'!$B$4:$B$87,PrevisaoGD[[#This Row],[Mês/Ano]])*SUMIFS(RelPotInst[PU_PI],RelPotInst[Barra],PrevisaoGD[[#This Row],[Nº Barra]])</f>
        <v>32.712607604206383</v>
      </c>
      <c r="H1102" s="136">
        <f>$G1102*SUMIFS(FatorHorario[Fator],FatorHorario[Meses],TEXT($D1102,"MMM"),FatorHorario[UF],'Curva Tipica'!$E$1,FatorHorario[Hora],$F1102)</f>
        <v>0</v>
      </c>
      <c r="I1102" s="45">
        <v>0.92</v>
      </c>
    </row>
    <row r="1103" spans="1:9" x14ac:dyDescent="0.25">
      <c r="A1103" s="32">
        <v>5723</v>
      </c>
      <c r="B1103" s="32">
        <v>2</v>
      </c>
      <c r="C1103" s="134" t="s">
        <v>92</v>
      </c>
      <c r="D1103" s="33">
        <v>45139</v>
      </c>
      <c r="E1103" s="43" t="s">
        <v>72</v>
      </c>
      <c r="F1103" s="44">
        <f>SUMIFS(HoraCondCarga[Hora],HoraCondCarga[Condição de Carga],PrevisaoGD[[#This Row],[Condição de Carga]],HoraCondCarga[Mês],MONTH(PrevisaoGD[[#This Row],[Mês/Ano]]))</f>
        <v>19</v>
      </c>
      <c r="G1103" s="258">
        <f>SUMIFS('Previsão Potência Instalada'!$C$4:$C$87,'Previsão Potência Instalada'!$B$4:$B$87,PrevisaoGD[[#This Row],[Mês/Ano]])*SUMIFS(RelPotInst[PU_PI],RelPotInst[Barra],PrevisaoGD[[#This Row],[Nº Barra]])</f>
        <v>33.011309320150559</v>
      </c>
      <c r="H1103" s="136">
        <f>$G1103*SUMIFS(FatorHorario[Fator],FatorHorario[Meses],TEXT($D1103,"MMM"),FatorHorario[UF],'Curva Tipica'!$E$1,FatorHorario[Hora],$F1103)</f>
        <v>0</v>
      </c>
      <c r="I1103" s="45">
        <v>0.92</v>
      </c>
    </row>
    <row r="1104" spans="1:9" x14ac:dyDescent="0.25">
      <c r="A1104" s="32">
        <v>5723</v>
      </c>
      <c r="B1104" s="32">
        <v>2</v>
      </c>
      <c r="C1104" s="134" t="s">
        <v>92</v>
      </c>
      <c r="D1104" s="33">
        <v>45170</v>
      </c>
      <c r="E1104" s="43" t="s">
        <v>72</v>
      </c>
      <c r="F1104" s="44">
        <f>SUMIFS(HoraCondCarga[Hora],HoraCondCarga[Condição de Carga],PrevisaoGD[[#This Row],[Condição de Carga]],HoraCondCarga[Mês],MONTH(PrevisaoGD[[#This Row],[Mês/Ano]]))</f>
        <v>19</v>
      </c>
      <c r="G1104" s="258">
        <f>SUMIFS('Previsão Potência Instalada'!$C$4:$C$87,'Previsão Potência Instalada'!$B$4:$B$87,PrevisaoGD[[#This Row],[Mês/Ano]])*SUMIFS(RelPotInst[PU_PI],RelPotInst[Barra],PrevisaoGD[[#This Row],[Nº Barra]])</f>
        <v>33.308648396467056</v>
      </c>
      <c r="H1104" s="136">
        <f>$G1104*SUMIFS(FatorHorario[Fator],FatorHorario[Meses],TEXT($D1104,"MMM"),FatorHorario[UF],'Curva Tipica'!$E$1,FatorHorario[Hora],$F1104)</f>
        <v>0</v>
      </c>
      <c r="I1104" s="45">
        <v>0.92</v>
      </c>
    </row>
    <row r="1105" spans="1:9" x14ac:dyDescent="0.25">
      <c r="A1105" s="32">
        <v>5723</v>
      </c>
      <c r="B1105" s="32">
        <v>2</v>
      </c>
      <c r="C1105" s="134" t="s">
        <v>92</v>
      </c>
      <c r="D1105" s="33">
        <v>45200</v>
      </c>
      <c r="E1105" s="43" t="s">
        <v>72</v>
      </c>
      <c r="F1105" s="44">
        <f>SUMIFS(HoraCondCarga[Hora],HoraCondCarga[Condição de Carga],PrevisaoGD[[#This Row],[Condição de Carga]],HoraCondCarga[Mês],MONTH(PrevisaoGD[[#This Row],[Mês/Ano]]))</f>
        <v>19</v>
      </c>
      <c r="G1105" s="258">
        <f>SUMIFS('Previsão Potência Instalada'!$C$4:$C$87,'Previsão Potência Instalada'!$B$4:$B$87,PrevisaoGD[[#This Row],[Mês/Ano]])*SUMIFS(RelPotInst[PU_PI],RelPotInst[Barra],PrevisaoGD[[#This Row],[Nº Barra]])</f>
        <v>33.59136959573776</v>
      </c>
      <c r="H1105" s="136">
        <f>$G1105*SUMIFS(FatorHorario[Fator],FatorHorario[Meses],TEXT($D1105,"MMM"),FatorHorario[UF],'Curva Tipica'!$E$1,FatorHorario[Hora],$F1105)</f>
        <v>0</v>
      </c>
      <c r="I1105" s="45">
        <v>0.92</v>
      </c>
    </row>
    <row r="1106" spans="1:9" x14ac:dyDescent="0.25">
      <c r="A1106" s="32">
        <v>5723</v>
      </c>
      <c r="B1106" s="32">
        <v>2</v>
      </c>
      <c r="C1106" s="134" t="s">
        <v>92</v>
      </c>
      <c r="D1106" s="33">
        <v>45231</v>
      </c>
      <c r="E1106" s="43" t="s">
        <v>72</v>
      </c>
      <c r="F1106" s="44">
        <f>SUMIFS(HoraCondCarga[Hora],HoraCondCarga[Condição de Carga],PrevisaoGD[[#This Row],[Condição de Carga]],HoraCondCarga[Mês],MONTH(PrevisaoGD[[#This Row],[Mês/Ano]]))</f>
        <v>22</v>
      </c>
      <c r="G1106" s="258">
        <f>SUMIFS('Previsão Potência Instalada'!$C$4:$C$87,'Previsão Potência Instalada'!$B$4:$B$87,PrevisaoGD[[#This Row],[Mês/Ano]])*SUMIFS(RelPotInst[PU_PI],RelPotInst[Barra],PrevisaoGD[[#This Row],[Nº Barra]])</f>
        <v>33.874143563265001</v>
      </c>
      <c r="H1106" s="136">
        <f>$G1106*SUMIFS(FatorHorario[Fator],FatorHorario[Meses],TEXT($D1106,"MMM"),FatorHorario[UF],'Curva Tipica'!$E$1,FatorHorario[Hora],$F1106)</f>
        <v>0</v>
      </c>
      <c r="I1106" s="45">
        <v>0.92</v>
      </c>
    </row>
    <row r="1107" spans="1:9" x14ac:dyDescent="0.25">
      <c r="A1107" s="32">
        <v>5723</v>
      </c>
      <c r="B1107" s="32">
        <v>2</v>
      </c>
      <c r="C1107" s="134" t="s">
        <v>92</v>
      </c>
      <c r="D1107" s="33">
        <v>45261</v>
      </c>
      <c r="E1107" s="43" t="s">
        <v>72</v>
      </c>
      <c r="F1107" s="44">
        <f>SUMIFS(HoraCondCarga[Hora],HoraCondCarga[Condição de Carga],PrevisaoGD[[#This Row],[Condição de Carga]],HoraCondCarga[Mês],MONTH(PrevisaoGD[[#This Row],[Mês/Ano]]))</f>
        <v>22</v>
      </c>
      <c r="G1107" s="258">
        <f>SUMIFS('Previsão Potência Instalada'!$C$4:$C$87,'Previsão Potência Instalada'!$B$4:$B$87,PrevisaoGD[[#This Row],[Mês/Ano]])*SUMIFS(RelPotInst[PU_PI],RelPotInst[Barra],PrevisaoGD[[#This Row],[Nº Barra]])</f>
        <v>34.170351004492616</v>
      </c>
      <c r="H1107" s="136">
        <f>$G1107*SUMIFS(FatorHorario[Fator],FatorHorario[Meses],TEXT($D1107,"MMM"),FatorHorario[UF],'Curva Tipica'!$E$1,FatorHorario[Hora],$F1107)</f>
        <v>0</v>
      </c>
      <c r="I1107" s="45">
        <v>0.92</v>
      </c>
    </row>
    <row r="1108" spans="1:9" x14ac:dyDescent="0.25">
      <c r="A1108" s="32">
        <v>5723</v>
      </c>
      <c r="B1108" s="32">
        <v>2</v>
      </c>
      <c r="C1108" s="134" t="s">
        <v>92</v>
      </c>
      <c r="D1108" s="33">
        <v>45292</v>
      </c>
      <c r="E1108" s="43" t="s">
        <v>72</v>
      </c>
      <c r="F1108" s="44">
        <f>SUMIFS(HoraCondCarga[Hora],HoraCondCarga[Condição de Carga],PrevisaoGD[[#This Row],[Condição de Carga]],HoraCondCarga[Mês],MONTH(PrevisaoGD[[#This Row],[Mês/Ano]]))</f>
        <v>22</v>
      </c>
      <c r="G1108" s="258">
        <f>SUMIFS('Previsão Potência Instalada'!$C$4:$C$87,'Previsão Potência Instalada'!$B$4:$B$87,PrevisaoGD[[#This Row],[Mês/Ano]])*SUMIFS(RelPotInst[PU_PI],RelPotInst[Barra],PrevisaoGD[[#This Row],[Nº Barra]])</f>
        <v>34.777905881116943</v>
      </c>
      <c r="H1108" s="136">
        <f>$G1108*SUMIFS(FatorHorario[Fator],FatorHorario[Meses],TEXT($D1108,"MMM"),FatorHorario[UF],'Curva Tipica'!$E$1,FatorHorario[Hora],$F1108)</f>
        <v>0</v>
      </c>
      <c r="I1108" s="45">
        <v>0.92</v>
      </c>
    </row>
    <row r="1109" spans="1:9" x14ac:dyDescent="0.25">
      <c r="A1109" s="32">
        <v>5723</v>
      </c>
      <c r="B1109" s="32">
        <v>2</v>
      </c>
      <c r="C1109" s="134" t="s">
        <v>92</v>
      </c>
      <c r="D1109" s="33">
        <v>45323</v>
      </c>
      <c r="E1109" s="43" t="s">
        <v>72</v>
      </c>
      <c r="F1109" s="44">
        <f>SUMIFS(HoraCondCarga[Hora],HoraCondCarga[Condição de Carga],PrevisaoGD[[#This Row],[Condição de Carga]],HoraCondCarga[Mês],MONTH(PrevisaoGD[[#This Row],[Mês/Ano]]))</f>
        <v>22</v>
      </c>
      <c r="G1109" s="258">
        <f>SUMIFS('Previsão Potência Instalada'!$C$4:$C$87,'Previsão Potência Instalada'!$B$4:$B$87,PrevisaoGD[[#This Row],[Mês/Ano]])*SUMIFS(RelPotInst[PU_PI],RelPotInst[Barra],PrevisaoGD[[#This Row],[Nº Barra]])</f>
        <v>35.372221134098737</v>
      </c>
      <c r="H1109" s="136">
        <f>$G1109*SUMIFS(FatorHorario[Fator],FatorHorario[Meses],TEXT($D1109,"MMM"),FatorHorario[UF],'Curva Tipica'!$E$1,FatorHorario[Hora],$F1109)</f>
        <v>0</v>
      </c>
      <c r="I1109" s="45">
        <v>0.92</v>
      </c>
    </row>
    <row r="1110" spans="1:9" x14ac:dyDescent="0.25">
      <c r="A1110" s="32">
        <v>5723</v>
      </c>
      <c r="B1110" s="32">
        <v>2</v>
      </c>
      <c r="C1110" s="134" t="s">
        <v>92</v>
      </c>
      <c r="D1110" s="33">
        <v>45352</v>
      </c>
      <c r="E1110" s="43" t="s">
        <v>72</v>
      </c>
      <c r="F1110" s="44">
        <f>SUMIFS(HoraCondCarga[Hora],HoraCondCarga[Condição de Carga],PrevisaoGD[[#This Row],[Condição de Carga]],HoraCondCarga[Mês],MONTH(PrevisaoGD[[#This Row],[Mês/Ano]]))</f>
        <v>22</v>
      </c>
      <c r="G1110" s="258">
        <f>SUMIFS('Previsão Potência Instalada'!$C$4:$C$87,'Previsão Potência Instalada'!$B$4:$B$87,PrevisaoGD[[#This Row],[Mês/Ano]])*SUMIFS(RelPotInst[PU_PI],RelPotInst[Barra],PrevisaoGD[[#This Row],[Nº Barra]])</f>
        <v>35.971880615894008</v>
      </c>
      <c r="H1110" s="136">
        <f>$G1110*SUMIFS(FatorHorario[Fator],FatorHorario[Meses],TEXT($D1110,"MMM"),FatorHorario[UF],'Curva Tipica'!$E$1,FatorHorario[Hora],$F1110)</f>
        <v>0</v>
      </c>
      <c r="I1110" s="45">
        <v>0.92</v>
      </c>
    </row>
    <row r="1111" spans="1:9" x14ac:dyDescent="0.25">
      <c r="A1111" s="32">
        <v>5723</v>
      </c>
      <c r="B1111" s="32">
        <v>2</v>
      </c>
      <c r="C1111" s="134" t="s">
        <v>92</v>
      </c>
      <c r="D1111" s="33">
        <v>45383</v>
      </c>
      <c r="E1111" s="43" t="s">
        <v>72</v>
      </c>
      <c r="F1111" s="44">
        <f>SUMIFS(HoraCondCarga[Hora],HoraCondCarga[Condição de Carga],PrevisaoGD[[#This Row],[Condição de Carga]],HoraCondCarga[Mês],MONTH(PrevisaoGD[[#This Row],[Mês/Ano]]))</f>
        <v>22</v>
      </c>
      <c r="G1111" s="258">
        <f>SUMIFS('Previsão Potência Instalada'!$C$4:$C$87,'Previsão Potência Instalada'!$B$4:$B$87,PrevisaoGD[[#This Row],[Mês/Ano]])*SUMIFS(RelPotInst[PU_PI],RelPotInst[Barra],PrevisaoGD[[#This Row],[Nº Barra]])</f>
        <v>36.576149546681535</v>
      </c>
      <c r="H1111" s="136">
        <f>$G1111*SUMIFS(FatorHorario[Fator],FatorHorario[Meses],TEXT($D1111,"MMM"),FatorHorario[UF],'Curva Tipica'!$E$1,FatorHorario[Hora],$F1111)</f>
        <v>0</v>
      </c>
      <c r="I1111" s="45">
        <v>0.92</v>
      </c>
    </row>
    <row r="1112" spans="1:9" x14ac:dyDescent="0.25">
      <c r="A1112" s="32">
        <v>5723</v>
      </c>
      <c r="B1112" s="32">
        <v>2</v>
      </c>
      <c r="C1112" s="134" t="s">
        <v>92</v>
      </c>
      <c r="D1112" s="33">
        <v>45413</v>
      </c>
      <c r="E1112" s="43" t="s">
        <v>72</v>
      </c>
      <c r="F1112" s="44">
        <f>SUMIFS(HoraCondCarga[Hora],HoraCondCarga[Condição de Carga],PrevisaoGD[[#This Row],[Condição de Carga]],HoraCondCarga[Mês],MONTH(PrevisaoGD[[#This Row],[Mês/Ano]]))</f>
        <v>19</v>
      </c>
      <c r="G1112" s="258">
        <f>SUMIFS('Previsão Potência Instalada'!$C$4:$C$87,'Previsão Potência Instalada'!$B$4:$B$87,PrevisaoGD[[#This Row],[Mês/Ano]])*SUMIFS(RelPotInst[PU_PI],RelPotInst[Barra],PrevisaoGD[[#This Row],[Nº Barra]])</f>
        <v>37.230273579701205</v>
      </c>
      <c r="H1112" s="136">
        <f>$G1112*SUMIFS(FatorHorario[Fator],FatorHorario[Meses],TEXT($D1112,"MMM"),FatorHorario[UF],'Curva Tipica'!$E$1,FatorHorario[Hora],$F1112)</f>
        <v>0</v>
      </c>
      <c r="I1112" s="45">
        <v>0.92</v>
      </c>
    </row>
    <row r="1113" spans="1:9" x14ac:dyDescent="0.25">
      <c r="A1113" s="32">
        <v>5723</v>
      </c>
      <c r="B1113" s="32">
        <v>2</v>
      </c>
      <c r="C1113" s="134" t="s">
        <v>92</v>
      </c>
      <c r="D1113" s="33">
        <v>45444</v>
      </c>
      <c r="E1113" s="43" t="s">
        <v>72</v>
      </c>
      <c r="F1113" s="44">
        <f>SUMIFS(HoraCondCarga[Hora],HoraCondCarga[Condição de Carga],PrevisaoGD[[#This Row],[Condição de Carga]],HoraCondCarga[Mês],MONTH(PrevisaoGD[[#This Row],[Mês/Ano]]))</f>
        <v>19</v>
      </c>
      <c r="G1113" s="258">
        <f>SUMIFS('Previsão Potência Instalada'!$C$4:$C$87,'Previsão Potência Instalada'!$B$4:$B$87,PrevisaoGD[[#This Row],[Mês/Ano]])*SUMIFS(RelPotInst[PU_PI],RelPotInst[Barra],PrevisaoGD[[#This Row],[Nº Barra]])</f>
        <v>37.870728941091137</v>
      </c>
      <c r="H1113" s="136">
        <f>$G1113*SUMIFS(FatorHorario[Fator],FatorHorario[Meses],TEXT($D1113,"MMM"),FatorHorario[UF],'Curva Tipica'!$E$1,FatorHorario[Hora],$F1113)</f>
        <v>0</v>
      </c>
      <c r="I1113" s="45">
        <v>0.92</v>
      </c>
    </row>
    <row r="1114" spans="1:9" x14ac:dyDescent="0.25">
      <c r="A1114" s="32">
        <v>5723</v>
      </c>
      <c r="B1114" s="32">
        <v>2</v>
      </c>
      <c r="C1114" s="134" t="s">
        <v>92</v>
      </c>
      <c r="D1114" s="33">
        <v>45474</v>
      </c>
      <c r="E1114" s="43" t="s">
        <v>72</v>
      </c>
      <c r="F1114" s="44">
        <f>SUMIFS(HoraCondCarga[Hora],HoraCondCarga[Condição de Carga],PrevisaoGD[[#This Row],[Condição de Carga]],HoraCondCarga[Mês],MONTH(PrevisaoGD[[#This Row],[Mês/Ano]]))</f>
        <v>19</v>
      </c>
      <c r="G1114" s="258">
        <f>SUMIFS('Previsão Potência Instalada'!$C$4:$C$87,'Previsão Potência Instalada'!$B$4:$B$87,PrevisaoGD[[#This Row],[Mês/Ano]])*SUMIFS(RelPotInst[PU_PI],RelPotInst[Barra],PrevisaoGD[[#This Row],[Nº Barra]])</f>
        <v>38.47935017293419</v>
      </c>
      <c r="H1114" s="136">
        <f>$G1114*SUMIFS(FatorHorario[Fator],FatorHorario[Meses],TEXT($D1114,"MMM"),FatorHorario[UF],'Curva Tipica'!$E$1,FatorHorario[Hora],$F1114)</f>
        <v>0</v>
      </c>
      <c r="I1114" s="45">
        <v>0.92</v>
      </c>
    </row>
    <row r="1115" spans="1:9" x14ac:dyDescent="0.25">
      <c r="A1115" s="32">
        <v>5723</v>
      </c>
      <c r="B1115" s="32">
        <v>2</v>
      </c>
      <c r="C1115" s="134" t="s">
        <v>92</v>
      </c>
      <c r="D1115" s="33">
        <v>45505</v>
      </c>
      <c r="E1115" s="43" t="s">
        <v>72</v>
      </c>
      <c r="F1115" s="44">
        <f>SUMIFS(HoraCondCarga[Hora],HoraCondCarga[Condição de Carga],PrevisaoGD[[#This Row],[Condição de Carga]],HoraCondCarga[Mês],MONTH(PrevisaoGD[[#This Row],[Mês/Ano]]))</f>
        <v>19</v>
      </c>
      <c r="G1115" s="258">
        <f>SUMIFS('Previsão Potência Instalada'!$C$4:$C$87,'Previsão Potência Instalada'!$B$4:$B$87,PrevisaoGD[[#This Row],[Mês/Ano]])*SUMIFS(RelPotInst[PU_PI],RelPotInst[Barra],PrevisaoGD[[#This Row],[Nº Barra]])</f>
        <v>39.072418644368341</v>
      </c>
      <c r="H1115" s="136">
        <f>$G1115*SUMIFS(FatorHorario[Fator],FatorHorario[Meses],TEXT($D1115,"MMM"),FatorHorario[UF],'Curva Tipica'!$E$1,FatorHorario[Hora],$F1115)</f>
        <v>0</v>
      </c>
      <c r="I1115" s="45">
        <v>0.92</v>
      </c>
    </row>
    <row r="1116" spans="1:9" x14ac:dyDescent="0.25">
      <c r="A1116" s="32">
        <v>5723</v>
      </c>
      <c r="B1116" s="32">
        <v>2</v>
      </c>
      <c r="C1116" s="134" t="s">
        <v>92</v>
      </c>
      <c r="D1116" s="33">
        <v>45536</v>
      </c>
      <c r="E1116" s="43" t="s">
        <v>72</v>
      </c>
      <c r="F1116" s="44">
        <f>SUMIFS(HoraCondCarga[Hora],HoraCondCarga[Condição de Carga],PrevisaoGD[[#This Row],[Condição de Carga]],HoraCondCarga[Mês],MONTH(PrevisaoGD[[#This Row],[Mês/Ano]]))</f>
        <v>19</v>
      </c>
      <c r="G1116" s="258">
        <f>SUMIFS('Previsão Potência Instalada'!$C$4:$C$87,'Previsão Potência Instalada'!$B$4:$B$87,PrevisaoGD[[#This Row],[Mês/Ano]])*SUMIFS(RelPotInst[PU_PI],RelPotInst[Barra],PrevisaoGD[[#This Row],[Nº Barra]])</f>
        <v>39.662781612091038</v>
      </c>
      <c r="H1116" s="136">
        <f>$G1116*SUMIFS(FatorHorario[Fator],FatorHorario[Meses],TEXT($D1116,"MMM"),FatorHorario[UF],'Curva Tipica'!$E$1,FatorHorario[Hora],$F1116)</f>
        <v>0</v>
      </c>
      <c r="I1116" s="45">
        <v>0.92</v>
      </c>
    </row>
    <row r="1117" spans="1:9" x14ac:dyDescent="0.25">
      <c r="A1117" s="32">
        <v>5723</v>
      </c>
      <c r="B1117" s="32">
        <v>2</v>
      </c>
      <c r="C1117" s="134" t="s">
        <v>92</v>
      </c>
      <c r="D1117" s="33">
        <v>45566</v>
      </c>
      <c r="E1117" s="43" t="s">
        <v>72</v>
      </c>
      <c r="F1117" s="44">
        <f>SUMIFS(HoraCondCarga[Hora],HoraCondCarga[Condição de Carga],PrevisaoGD[[#This Row],[Condição de Carga]],HoraCondCarga[Mês],MONTH(PrevisaoGD[[#This Row],[Mês/Ano]]))</f>
        <v>19</v>
      </c>
      <c r="G1117" s="258">
        <f>SUMIFS('Previsão Potência Instalada'!$C$4:$C$87,'Previsão Potência Instalada'!$B$4:$B$87,PrevisaoGD[[#This Row],[Mês/Ano]])*SUMIFS(RelPotInst[PU_PI],RelPotInst[Barra],PrevisaoGD[[#This Row],[Nº Barra]])</f>
        <v>40.224120970197859</v>
      </c>
      <c r="H1117" s="136">
        <f>$G1117*SUMIFS(FatorHorario[Fator],FatorHorario[Meses],TEXT($D1117,"MMM"),FatorHorario[UF],'Curva Tipica'!$E$1,FatorHorario[Hora],$F1117)</f>
        <v>0</v>
      </c>
      <c r="I1117" s="45">
        <v>0.92</v>
      </c>
    </row>
    <row r="1118" spans="1:9" x14ac:dyDescent="0.25">
      <c r="A1118" s="32">
        <v>5723</v>
      </c>
      <c r="B1118" s="32">
        <v>2</v>
      </c>
      <c r="C1118" s="134" t="s">
        <v>92</v>
      </c>
      <c r="D1118" s="33">
        <v>45597</v>
      </c>
      <c r="E1118" s="43" t="s">
        <v>72</v>
      </c>
      <c r="F1118" s="44">
        <f>SUMIFS(HoraCondCarga[Hora],HoraCondCarga[Condição de Carga],PrevisaoGD[[#This Row],[Condição de Carga]],HoraCondCarga[Mês],MONTH(PrevisaoGD[[#This Row],[Mês/Ano]]))</f>
        <v>22</v>
      </c>
      <c r="G1118" s="258">
        <f>SUMIFS('Previsão Potência Instalada'!$C$4:$C$87,'Previsão Potência Instalada'!$B$4:$B$87,PrevisaoGD[[#This Row],[Mês/Ano]])*SUMIFS(RelPotInst[PU_PI],RelPotInst[Barra],PrevisaoGD[[#This Row],[Nº Barra]])</f>
        <v>40.785565099009268</v>
      </c>
      <c r="H1118" s="136">
        <f>$G1118*SUMIFS(FatorHorario[Fator],FatorHorario[Meses],TEXT($D1118,"MMM"),FatorHorario[UF],'Curva Tipica'!$E$1,FatorHorario[Hora],$F1118)</f>
        <v>0</v>
      </c>
      <c r="I1118" s="45">
        <v>0.92</v>
      </c>
    </row>
    <row r="1119" spans="1:9" x14ac:dyDescent="0.25">
      <c r="A1119" s="32">
        <v>5723</v>
      </c>
      <c r="B1119" s="32">
        <v>2</v>
      </c>
      <c r="C1119" s="134" t="s">
        <v>92</v>
      </c>
      <c r="D1119" s="33">
        <v>45627</v>
      </c>
      <c r="E1119" s="43" t="s">
        <v>72</v>
      </c>
      <c r="F1119" s="44">
        <f>SUMIFS(HoraCondCarga[Hora],HoraCondCarga[Condição de Carga],PrevisaoGD[[#This Row],[Condição de Carga]],HoraCondCarga[Mês],MONTH(PrevisaoGD[[#This Row],[Mês/Ano]]))</f>
        <v>22</v>
      </c>
      <c r="G1119" s="258">
        <f>SUMIFS('Previsão Potência Instalada'!$C$4:$C$87,'Previsão Potência Instalada'!$B$4:$B$87,PrevisaoGD[[#This Row],[Mês/Ano]])*SUMIFS(RelPotInst[PU_PI],RelPotInst[Barra],PrevisaoGD[[#This Row],[Nº Barra]])</f>
        <v>41.373681219604677</v>
      </c>
      <c r="H1119" s="136">
        <f>$G1119*SUMIFS(FatorHorario[Fator],FatorHorario[Meses],TEXT($D1119,"MMM"),FatorHorario[UF],'Curva Tipica'!$E$1,FatorHorario[Hora],$F1119)</f>
        <v>0</v>
      </c>
      <c r="I1119" s="45">
        <v>0.92</v>
      </c>
    </row>
    <row r="1120" spans="1:9" x14ac:dyDescent="0.25">
      <c r="A1120" s="32">
        <v>5723</v>
      </c>
      <c r="B1120" s="32">
        <v>2</v>
      </c>
      <c r="C1120" s="134" t="s">
        <v>92</v>
      </c>
      <c r="D1120" s="33">
        <v>45658</v>
      </c>
      <c r="E1120" s="43" t="s">
        <v>72</v>
      </c>
      <c r="F1120" s="44">
        <f>SUMIFS(HoraCondCarga[Hora],HoraCondCarga[Condição de Carga],PrevisaoGD[[#This Row],[Condição de Carga]],HoraCondCarga[Mês],MONTH(PrevisaoGD[[#This Row],[Mês/Ano]]))</f>
        <v>22</v>
      </c>
      <c r="G1120" s="258">
        <f>SUMIFS('Previsão Potência Instalada'!$C$4:$C$87,'Previsão Potência Instalada'!$B$4:$B$87,PrevisaoGD[[#This Row],[Mês/Ano]])*SUMIFS(RelPotInst[PU_PI],RelPotInst[Barra],PrevisaoGD[[#This Row],[Nº Barra]])</f>
        <v>42.069440935076855</v>
      </c>
      <c r="H1120" s="136">
        <f>$G1120*SUMIFS(FatorHorario[Fator],FatorHorario[Meses],TEXT($D1120,"MMM"),FatorHorario[UF],'Curva Tipica'!$E$1,FatorHorario[Hora],$F1120)</f>
        <v>0</v>
      </c>
      <c r="I1120" s="45">
        <v>0.92</v>
      </c>
    </row>
    <row r="1121" spans="1:9" x14ac:dyDescent="0.25">
      <c r="A1121" s="32">
        <v>5723</v>
      </c>
      <c r="B1121" s="32">
        <v>2</v>
      </c>
      <c r="C1121" s="134" t="s">
        <v>92</v>
      </c>
      <c r="D1121" s="33">
        <v>45689</v>
      </c>
      <c r="E1121" s="43" t="s">
        <v>72</v>
      </c>
      <c r="F1121" s="44">
        <f>SUMIFS(HoraCondCarga[Hora],HoraCondCarga[Condição de Carga],PrevisaoGD[[#This Row],[Condição de Carga]],HoraCondCarga[Mês],MONTH(PrevisaoGD[[#This Row],[Mês/Ano]]))</f>
        <v>22</v>
      </c>
      <c r="G1121" s="258">
        <f>SUMIFS('Previsão Potência Instalada'!$C$4:$C$87,'Previsão Potência Instalada'!$B$4:$B$87,PrevisaoGD[[#This Row],[Mês/Ano]])*SUMIFS(RelPotInst[PU_PI],RelPotInst[Barra],PrevisaoGD[[#This Row],[Nº Barra]])</f>
        <v>42.750038897869729</v>
      </c>
      <c r="H1121" s="136">
        <f>$G1121*SUMIFS(FatorHorario[Fator],FatorHorario[Meses],TEXT($D1121,"MMM"),FatorHorario[UF],'Curva Tipica'!$E$1,FatorHorario[Hora],$F1121)</f>
        <v>0</v>
      </c>
      <c r="I1121" s="45">
        <v>0.92</v>
      </c>
    </row>
    <row r="1122" spans="1:9" x14ac:dyDescent="0.25">
      <c r="A1122" s="32">
        <v>5723</v>
      </c>
      <c r="B1122" s="32">
        <v>2</v>
      </c>
      <c r="C1122" s="134" t="s">
        <v>92</v>
      </c>
      <c r="D1122" s="33">
        <v>45717</v>
      </c>
      <c r="E1122" s="43" t="s">
        <v>72</v>
      </c>
      <c r="F1122" s="44">
        <f>SUMIFS(HoraCondCarga[Hora],HoraCondCarga[Condição de Carga],PrevisaoGD[[#This Row],[Condição de Carga]],HoraCondCarga[Mês],MONTH(PrevisaoGD[[#This Row],[Mês/Ano]]))</f>
        <v>22</v>
      </c>
      <c r="G1122" s="258">
        <f>SUMIFS('Previsão Potência Instalada'!$C$4:$C$87,'Previsão Potência Instalada'!$B$4:$B$87,PrevisaoGD[[#This Row],[Mês/Ano]])*SUMIFS(RelPotInst[PU_PI],RelPotInst[Barra],PrevisaoGD[[#This Row],[Nº Barra]])</f>
        <v>43.436756964807508</v>
      </c>
      <c r="H1122" s="136">
        <f>$G1122*SUMIFS(FatorHorario[Fator],FatorHorario[Meses],TEXT($D1122,"MMM"),FatorHorario[UF],'Curva Tipica'!$E$1,FatorHorario[Hora],$F1122)</f>
        <v>0</v>
      </c>
      <c r="I1122" s="45">
        <v>0.92</v>
      </c>
    </row>
    <row r="1123" spans="1:9" x14ac:dyDescent="0.25">
      <c r="A1123" s="32">
        <v>5723</v>
      </c>
      <c r="B1123" s="32">
        <v>2</v>
      </c>
      <c r="C1123" s="134" t="s">
        <v>92</v>
      </c>
      <c r="D1123" s="33">
        <v>45748</v>
      </c>
      <c r="E1123" s="43" t="s">
        <v>72</v>
      </c>
      <c r="F1123" s="44">
        <f>SUMIFS(HoraCondCarga[Hora],HoraCondCarga[Condição de Carga],PrevisaoGD[[#This Row],[Condição de Carga]],HoraCondCarga[Mês],MONTH(PrevisaoGD[[#This Row],[Mês/Ano]]))</f>
        <v>22</v>
      </c>
      <c r="G1123" s="258">
        <f>SUMIFS('Previsão Potência Instalada'!$C$4:$C$87,'Previsão Potência Instalada'!$B$4:$B$87,PrevisaoGD[[#This Row],[Mês/Ano]])*SUMIFS(RelPotInst[PU_PI],RelPotInst[Barra],PrevisaoGD[[#This Row],[Nº Barra]])</f>
        <v>44.128753680708073</v>
      </c>
      <c r="H1123" s="136">
        <f>$G1123*SUMIFS(FatorHorario[Fator],FatorHorario[Meses],TEXT($D1123,"MMM"),FatorHorario[UF],'Curva Tipica'!$E$1,FatorHorario[Hora],$F1123)</f>
        <v>0</v>
      </c>
      <c r="I1123" s="45">
        <v>0.92</v>
      </c>
    </row>
    <row r="1124" spans="1:9" x14ac:dyDescent="0.25">
      <c r="A1124" s="32">
        <v>5723</v>
      </c>
      <c r="B1124" s="32">
        <v>2</v>
      </c>
      <c r="C1124" s="134" t="s">
        <v>92</v>
      </c>
      <c r="D1124" s="33">
        <v>45778</v>
      </c>
      <c r="E1124" s="43" t="s">
        <v>72</v>
      </c>
      <c r="F1124" s="44">
        <f>SUMIFS(HoraCondCarga[Hora],HoraCondCarga[Condição de Carga],PrevisaoGD[[#This Row],[Condição de Carga]],HoraCondCarga[Mês],MONTH(PrevisaoGD[[#This Row],[Mês/Ano]]))</f>
        <v>19</v>
      </c>
      <c r="G1124" s="258">
        <f>SUMIFS('Previsão Potência Instalada'!$C$4:$C$87,'Previsão Potência Instalada'!$B$4:$B$87,PrevisaoGD[[#This Row],[Mês/Ano]])*SUMIFS(RelPotInst[PU_PI],RelPotInst[Barra],PrevisaoGD[[#This Row],[Nº Barra]])</f>
        <v>44.877843464376618</v>
      </c>
      <c r="H1124" s="136">
        <f>$G1124*SUMIFS(FatorHorario[Fator],FatorHorario[Meses],TEXT($D1124,"MMM"),FatorHorario[UF],'Curva Tipica'!$E$1,FatorHorario[Hora],$F1124)</f>
        <v>0</v>
      </c>
      <c r="I1124" s="45">
        <v>0.92</v>
      </c>
    </row>
    <row r="1125" spans="1:9" x14ac:dyDescent="0.25">
      <c r="A1125" s="32">
        <v>5723</v>
      </c>
      <c r="B1125" s="32">
        <v>2</v>
      </c>
      <c r="C1125" s="134" t="s">
        <v>92</v>
      </c>
      <c r="D1125" s="33">
        <v>45809</v>
      </c>
      <c r="E1125" s="43" t="s">
        <v>72</v>
      </c>
      <c r="F1125" s="44">
        <f>SUMIFS(HoraCondCarga[Hora],HoraCondCarga[Condição de Carga],PrevisaoGD[[#This Row],[Condição de Carga]],HoraCondCarga[Mês],MONTH(PrevisaoGD[[#This Row],[Mês/Ano]]))</f>
        <v>19</v>
      </c>
      <c r="G1125" s="258">
        <f>SUMIFS('Previsão Potência Instalada'!$C$4:$C$87,'Previsão Potência Instalada'!$B$4:$B$87,PrevisaoGD[[#This Row],[Mês/Ano]])*SUMIFS(RelPotInst[PU_PI],RelPotInst[Barra],PrevisaoGD[[#This Row],[Nº Barra]])</f>
        <v>45.611280158176427</v>
      </c>
      <c r="H1125" s="136">
        <f>$G1125*SUMIFS(FatorHorario[Fator],FatorHorario[Meses],TEXT($D1125,"MMM"),FatorHorario[UF],'Curva Tipica'!$E$1,FatorHorario[Hora],$F1125)</f>
        <v>0</v>
      </c>
      <c r="I1125" s="45">
        <v>0.92</v>
      </c>
    </row>
    <row r="1126" spans="1:9" x14ac:dyDescent="0.25">
      <c r="A1126" s="32">
        <v>5723</v>
      </c>
      <c r="B1126" s="32">
        <v>2</v>
      </c>
      <c r="C1126" s="134" t="s">
        <v>92</v>
      </c>
      <c r="D1126" s="33">
        <v>45839</v>
      </c>
      <c r="E1126" s="43" t="s">
        <v>72</v>
      </c>
      <c r="F1126" s="44">
        <f>SUMIFS(HoraCondCarga[Hora],HoraCondCarga[Condição de Carga],PrevisaoGD[[#This Row],[Condição de Carga]],HoraCondCarga[Mês],MONTH(PrevisaoGD[[#This Row],[Mês/Ano]]))</f>
        <v>19</v>
      </c>
      <c r="G1126" s="258">
        <f>SUMIFS('Previsão Potência Instalada'!$C$4:$C$87,'Previsão Potência Instalada'!$B$4:$B$87,PrevisaoGD[[#This Row],[Mês/Ano]])*SUMIFS(RelPotInst[PU_PI],RelPotInst[Barra],PrevisaoGD[[#This Row],[Nº Barra]])</f>
        <v>46.308261042356357</v>
      </c>
      <c r="H1126" s="136">
        <f>$G1126*SUMIFS(FatorHorario[Fator],FatorHorario[Meses],TEXT($D1126,"MMM"),FatorHorario[UF],'Curva Tipica'!$E$1,FatorHorario[Hora],$F1126)</f>
        <v>0</v>
      </c>
      <c r="I1126" s="45">
        <v>0.92</v>
      </c>
    </row>
    <row r="1127" spans="1:9" x14ac:dyDescent="0.25">
      <c r="A1127" s="32">
        <v>5723</v>
      </c>
      <c r="B1127" s="32">
        <v>2</v>
      </c>
      <c r="C1127" s="134" t="s">
        <v>92</v>
      </c>
      <c r="D1127" s="33">
        <v>45870</v>
      </c>
      <c r="E1127" s="43" t="s">
        <v>72</v>
      </c>
      <c r="F1127" s="44">
        <f>SUMIFS(HoraCondCarga[Hora],HoraCondCarga[Condição de Carga],PrevisaoGD[[#This Row],[Condição de Carga]],HoraCondCarga[Mês],MONTH(PrevisaoGD[[#This Row],[Mês/Ano]]))</f>
        <v>19</v>
      </c>
      <c r="G1127" s="258">
        <f>SUMIFS('Previsão Potência Instalada'!$C$4:$C$87,'Previsão Potência Instalada'!$B$4:$B$87,PrevisaoGD[[#This Row],[Mês/Ano]])*SUMIFS(RelPotInst[PU_PI],RelPotInst[Barra],PrevisaoGD[[#This Row],[Nº Barra]])</f>
        <v>46.987431215811647</v>
      </c>
      <c r="H1127" s="136">
        <f>$G1127*SUMIFS(FatorHorario[Fator],FatorHorario[Meses],TEXT($D1127,"MMM"),FatorHorario[UF],'Curva Tipica'!$E$1,FatorHorario[Hora],$F1127)</f>
        <v>0</v>
      </c>
      <c r="I1127" s="45">
        <v>0.92</v>
      </c>
    </row>
    <row r="1128" spans="1:9" x14ac:dyDescent="0.25">
      <c r="A1128" s="32">
        <v>5723</v>
      </c>
      <c r="B1128" s="32">
        <v>2</v>
      </c>
      <c r="C1128" s="134" t="s">
        <v>92</v>
      </c>
      <c r="D1128" s="33">
        <v>45901</v>
      </c>
      <c r="E1128" s="43" t="s">
        <v>72</v>
      </c>
      <c r="F1128" s="44">
        <f>SUMIFS(HoraCondCarga[Hora],HoraCondCarga[Condição de Carga],PrevisaoGD[[#This Row],[Condição de Carga]],HoraCondCarga[Mês],MONTH(PrevisaoGD[[#This Row],[Mês/Ano]]))</f>
        <v>19</v>
      </c>
      <c r="G1128" s="258">
        <f>SUMIFS('Previsão Potência Instalada'!$C$4:$C$87,'Previsão Potência Instalada'!$B$4:$B$87,PrevisaoGD[[#This Row],[Mês/Ano]])*SUMIFS(RelPotInst[PU_PI],RelPotInst[Barra],PrevisaoGD[[#This Row],[Nº Barra]])</f>
        <v>47.663503100429303</v>
      </c>
      <c r="H1128" s="136">
        <f>$G1128*SUMIFS(FatorHorario[Fator],FatorHorario[Meses],TEXT($D1128,"MMM"),FatorHorario[UF],'Curva Tipica'!$E$1,FatorHorario[Hora],$F1128)</f>
        <v>0</v>
      </c>
      <c r="I1128" s="45">
        <v>0.92</v>
      </c>
    </row>
    <row r="1129" spans="1:9" x14ac:dyDescent="0.25">
      <c r="A1129" s="32">
        <v>5723</v>
      </c>
      <c r="B1129" s="32">
        <v>2</v>
      </c>
      <c r="C1129" s="134" t="s">
        <v>92</v>
      </c>
      <c r="D1129" s="33">
        <v>45931</v>
      </c>
      <c r="E1129" s="43" t="s">
        <v>72</v>
      </c>
      <c r="F1129" s="44">
        <f>SUMIFS(HoraCondCarga[Hora],HoraCondCarga[Condição de Carga],PrevisaoGD[[#This Row],[Condição de Carga]],HoraCondCarga[Mês],MONTH(PrevisaoGD[[#This Row],[Mês/Ano]]))</f>
        <v>19</v>
      </c>
      <c r="G1129" s="258">
        <f>SUMIFS('Previsão Potência Instalada'!$C$4:$C$87,'Previsão Potência Instalada'!$B$4:$B$87,PrevisaoGD[[#This Row],[Mês/Ano]])*SUMIFS(RelPotInst[PU_PI],RelPotInst[Barra],PrevisaoGD[[#This Row],[Nº Barra]])</f>
        <v>48.306337726742797</v>
      </c>
      <c r="H1129" s="136">
        <f>$G1129*SUMIFS(FatorHorario[Fator],FatorHorario[Meses],TEXT($D1129,"MMM"),FatorHorario[UF],'Curva Tipica'!$E$1,FatorHorario[Hora],$F1129)</f>
        <v>0</v>
      </c>
      <c r="I1129" s="45">
        <v>0.92</v>
      </c>
    </row>
    <row r="1130" spans="1:9" x14ac:dyDescent="0.25">
      <c r="A1130" s="32">
        <v>5723</v>
      </c>
      <c r="B1130" s="32">
        <v>2</v>
      </c>
      <c r="C1130" s="134" t="s">
        <v>92</v>
      </c>
      <c r="D1130" s="33">
        <v>45962</v>
      </c>
      <c r="E1130" s="43" t="s">
        <v>72</v>
      </c>
      <c r="F1130" s="44">
        <f>SUMIFS(HoraCondCarga[Hora],HoraCondCarga[Condição de Carga],PrevisaoGD[[#This Row],[Condição de Carga]],HoraCondCarga[Mês],MONTH(PrevisaoGD[[#This Row],[Mês/Ano]]))</f>
        <v>22</v>
      </c>
      <c r="G1130" s="258">
        <f>SUMIFS('Previsão Potência Instalada'!$C$4:$C$87,'Previsão Potência Instalada'!$B$4:$B$87,PrevisaoGD[[#This Row],[Mês/Ano]])*SUMIFS(RelPotInst[PU_PI],RelPotInst[Barra],PrevisaoGD[[#This Row],[Nº Barra]])</f>
        <v>48.949292334375542</v>
      </c>
      <c r="H1130" s="136">
        <f>$G1130*SUMIFS(FatorHorario[Fator],FatorHorario[Meses],TEXT($D1130,"MMM"),FatorHorario[UF],'Curva Tipica'!$E$1,FatorHorario[Hora],$F1130)</f>
        <v>0</v>
      </c>
      <c r="I1130" s="45">
        <v>0.92</v>
      </c>
    </row>
    <row r="1131" spans="1:9" x14ac:dyDescent="0.25">
      <c r="A1131" s="32">
        <v>5723</v>
      </c>
      <c r="B1131" s="32">
        <v>2</v>
      </c>
      <c r="C1131" s="134" t="s">
        <v>92</v>
      </c>
      <c r="D1131" s="33">
        <v>45992</v>
      </c>
      <c r="E1131" s="43" t="s">
        <v>72</v>
      </c>
      <c r="F1131" s="44">
        <f>SUMIFS(HoraCondCarga[Hora],HoraCondCarga[Condição de Carga],PrevisaoGD[[#This Row],[Condição de Carga]],HoraCondCarga[Mês],MONTH(PrevisaoGD[[#This Row],[Mês/Ano]]))</f>
        <v>22</v>
      </c>
      <c r="G1131" s="258">
        <f>SUMIFS('Previsão Potência Instalada'!$C$4:$C$87,'Previsão Potência Instalada'!$B$4:$B$87,PrevisaoGD[[#This Row],[Mês/Ano]])*SUMIFS(RelPotInst[PU_PI],RelPotInst[Barra],PrevisaoGD[[#This Row],[Nº Barra]])</f>
        <v>49.622791174519129</v>
      </c>
      <c r="H1131" s="136">
        <f>$G1131*SUMIFS(FatorHorario[Fator],FatorHorario[Meses],TEXT($D1131,"MMM"),FatorHorario[UF],'Curva Tipica'!$E$1,FatorHorario[Hora],$F1131)</f>
        <v>0</v>
      </c>
      <c r="I1131" s="45">
        <v>0.92</v>
      </c>
    </row>
    <row r="1132" spans="1:9" x14ac:dyDescent="0.25">
      <c r="A1132" s="32">
        <v>5723</v>
      </c>
      <c r="B1132" s="32">
        <v>2</v>
      </c>
      <c r="C1132" s="134" t="s">
        <v>92</v>
      </c>
      <c r="D1132" s="33">
        <v>46023</v>
      </c>
      <c r="E1132" s="43" t="s">
        <v>72</v>
      </c>
      <c r="F1132" s="44">
        <f>SUMIFS(HoraCondCarga[Hora],HoraCondCarga[Condição de Carga],PrevisaoGD[[#This Row],[Condição de Carga]],HoraCondCarga[Mês],MONTH(PrevisaoGD[[#This Row],[Mês/Ano]]))</f>
        <v>22</v>
      </c>
      <c r="G1132" s="258">
        <f>SUMIFS('Previsão Potência Instalada'!$C$4:$C$87,'Previsão Potência Instalada'!$B$4:$B$87,PrevisaoGD[[#This Row],[Mês/Ano]])*SUMIFS(RelPotInst[PU_PI],RelPotInst[Barra],PrevisaoGD[[#This Row],[Nº Barra]])</f>
        <v>49.834412840573087</v>
      </c>
      <c r="H1132" s="136">
        <f>$G1132*SUMIFS(FatorHorario[Fator],FatorHorario[Meses],TEXT($D1132,"MMM"),FatorHorario[UF],'Curva Tipica'!$E$1,FatorHorario[Hora],$F1132)</f>
        <v>0</v>
      </c>
      <c r="I1132" s="45">
        <v>0.92</v>
      </c>
    </row>
    <row r="1133" spans="1:9" x14ac:dyDescent="0.25">
      <c r="A1133" s="32">
        <v>5723</v>
      </c>
      <c r="B1133" s="32">
        <v>2</v>
      </c>
      <c r="C1133" s="134" t="s">
        <v>92</v>
      </c>
      <c r="D1133" s="33">
        <v>46054</v>
      </c>
      <c r="E1133" s="43" t="s">
        <v>72</v>
      </c>
      <c r="F1133" s="44">
        <f>SUMIFS(HoraCondCarga[Hora],HoraCondCarga[Condição de Carga],PrevisaoGD[[#This Row],[Condição de Carga]],HoraCondCarga[Mês],MONTH(PrevisaoGD[[#This Row],[Mês/Ano]]))</f>
        <v>22</v>
      </c>
      <c r="G1133" s="258">
        <f>SUMIFS('Previsão Potência Instalada'!$C$4:$C$87,'Previsão Potência Instalada'!$B$4:$B$87,PrevisaoGD[[#This Row],[Mês/Ano]])*SUMIFS(RelPotInst[PU_PI],RelPotInst[Barra],PrevisaoGD[[#This Row],[Nº Barra]])</f>
        <v>50.041422921203306</v>
      </c>
      <c r="H1133" s="136">
        <f>$G1133*SUMIFS(FatorHorario[Fator],FatorHorario[Meses],TEXT($D1133,"MMM"),FatorHorario[UF],'Curva Tipica'!$E$1,FatorHorario[Hora],$F1133)</f>
        <v>0</v>
      </c>
      <c r="I1133" s="45">
        <v>0.92</v>
      </c>
    </row>
    <row r="1134" spans="1:9" x14ac:dyDescent="0.25">
      <c r="A1134" s="32">
        <v>5723</v>
      </c>
      <c r="B1134" s="32">
        <v>2</v>
      </c>
      <c r="C1134" s="134" t="s">
        <v>92</v>
      </c>
      <c r="D1134" s="33">
        <v>46082</v>
      </c>
      <c r="E1134" s="43" t="s">
        <v>72</v>
      </c>
      <c r="F1134" s="44">
        <f>SUMIFS(HoraCondCarga[Hora],HoraCondCarga[Condição de Carga],PrevisaoGD[[#This Row],[Condição de Carga]],HoraCondCarga[Mês],MONTH(PrevisaoGD[[#This Row],[Mês/Ano]]))</f>
        <v>22</v>
      </c>
      <c r="G1134" s="258">
        <f>SUMIFS('Previsão Potência Instalada'!$C$4:$C$87,'Previsão Potência Instalada'!$B$4:$B$87,PrevisaoGD[[#This Row],[Mês/Ano]])*SUMIFS(RelPotInst[PU_PI],RelPotInst[Barra],PrevisaoGD[[#This Row],[Nº Barra]])</f>
        <v>50.250294487353266</v>
      </c>
      <c r="H1134" s="136">
        <f>$G1134*SUMIFS(FatorHorario[Fator],FatorHorario[Meses],TEXT($D1134,"MMM"),FatorHorario[UF],'Curva Tipica'!$E$1,FatorHorario[Hora],$F1134)</f>
        <v>0</v>
      </c>
      <c r="I1134" s="45">
        <v>0.92</v>
      </c>
    </row>
    <row r="1135" spans="1:9" x14ac:dyDescent="0.25">
      <c r="A1135" s="32">
        <v>5723</v>
      </c>
      <c r="B1135" s="32">
        <v>2</v>
      </c>
      <c r="C1135" s="134" t="s">
        <v>92</v>
      </c>
      <c r="D1135" s="33">
        <v>46113</v>
      </c>
      <c r="E1135" s="43" t="s">
        <v>72</v>
      </c>
      <c r="F1135" s="44">
        <f>SUMIFS(HoraCondCarga[Hora],HoraCondCarga[Condição de Carga],PrevisaoGD[[#This Row],[Condição de Carga]],HoraCondCarga[Mês],MONTH(PrevisaoGD[[#This Row],[Mês/Ano]]))</f>
        <v>22</v>
      </c>
      <c r="G1135" s="258">
        <f>SUMIFS('Previsão Potência Instalada'!$C$4:$C$87,'Previsão Potência Instalada'!$B$4:$B$87,PrevisaoGD[[#This Row],[Mês/Ano]])*SUMIFS(RelPotInst[PU_PI],RelPotInst[Barra],PrevisaoGD[[#This Row],[Nº Barra]])</f>
        <v>50.460771602751294</v>
      </c>
      <c r="H1135" s="136">
        <f>$G1135*SUMIFS(FatorHorario[Fator],FatorHorario[Meses],TEXT($D1135,"MMM"),FatorHorario[UF],'Curva Tipica'!$E$1,FatorHorario[Hora],$F1135)</f>
        <v>0</v>
      </c>
      <c r="I1135" s="45">
        <v>0.92</v>
      </c>
    </row>
    <row r="1136" spans="1:9" x14ac:dyDescent="0.25">
      <c r="A1136" s="32">
        <v>5723</v>
      </c>
      <c r="B1136" s="32">
        <v>2</v>
      </c>
      <c r="C1136" s="134" t="s">
        <v>92</v>
      </c>
      <c r="D1136" s="33">
        <v>46143</v>
      </c>
      <c r="E1136" s="43" t="s">
        <v>72</v>
      </c>
      <c r="F1136" s="44">
        <f>SUMIFS(HoraCondCarga[Hora],HoraCondCarga[Condição de Carga],PrevisaoGD[[#This Row],[Condição de Carga]],HoraCondCarga[Mês],MONTH(PrevisaoGD[[#This Row],[Mês/Ano]]))</f>
        <v>19</v>
      </c>
      <c r="G1136" s="258">
        <f>SUMIFS('Previsão Potência Instalada'!$C$4:$C$87,'Previsão Potência Instalada'!$B$4:$B$87,PrevisaoGD[[#This Row],[Mês/Ano]])*SUMIFS(RelPotInst[PU_PI],RelPotInst[Barra],PrevisaoGD[[#This Row],[Nº Barra]])</f>
        <v>50.688614095667617</v>
      </c>
      <c r="H1136" s="136">
        <f>$G1136*SUMIFS(FatorHorario[Fator],FatorHorario[Meses],TEXT($D1136,"MMM"),FatorHorario[UF],'Curva Tipica'!$E$1,FatorHorario[Hora],$F1136)</f>
        <v>0</v>
      </c>
      <c r="I1136" s="45">
        <v>0.92</v>
      </c>
    </row>
    <row r="1137" spans="1:9" x14ac:dyDescent="0.25">
      <c r="A1137" s="32">
        <v>5723</v>
      </c>
      <c r="B1137" s="32">
        <v>2</v>
      </c>
      <c r="C1137" s="134" t="s">
        <v>92</v>
      </c>
      <c r="D1137" s="33">
        <v>46174</v>
      </c>
      <c r="E1137" s="43" t="s">
        <v>72</v>
      </c>
      <c r="F1137" s="44">
        <f>SUMIFS(HoraCondCarga[Hora],HoraCondCarga[Condição de Carga],PrevisaoGD[[#This Row],[Condição de Carga]],HoraCondCarga[Mês],MONTH(PrevisaoGD[[#This Row],[Mês/Ano]]))</f>
        <v>19</v>
      </c>
      <c r="G1137" s="258">
        <f>SUMIFS('Previsão Potência Instalada'!$C$4:$C$87,'Previsão Potência Instalada'!$B$4:$B$87,PrevisaoGD[[#This Row],[Mês/Ano]])*SUMIFS(RelPotInst[PU_PI],RelPotInst[Barra],PrevisaoGD[[#This Row],[Nº Barra]])</f>
        <v>50.911695558470747</v>
      </c>
      <c r="H1137" s="136">
        <f>$G1137*SUMIFS(FatorHorario[Fator],FatorHorario[Meses],TEXT($D1137,"MMM"),FatorHorario[UF],'Curva Tipica'!$E$1,FatorHorario[Hora],$F1137)</f>
        <v>0</v>
      </c>
      <c r="I1137" s="45">
        <v>0.92</v>
      </c>
    </row>
    <row r="1138" spans="1:9" x14ac:dyDescent="0.25">
      <c r="A1138" s="32">
        <v>5723</v>
      </c>
      <c r="B1138" s="32">
        <v>2</v>
      </c>
      <c r="C1138" s="134" t="s">
        <v>92</v>
      </c>
      <c r="D1138" s="33">
        <v>46204</v>
      </c>
      <c r="E1138" s="43" t="s">
        <v>72</v>
      </c>
      <c r="F1138" s="44">
        <f>SUMIFS(HoraCondCarga[Hora],HoraCondCarga[Condição de Carga],PrevisaoGD[[#This Row],[Condição de Carga]],HoraCondCarga[Mês],MONTH(PrevisaoGD[[#This Row],[Mês/Ano]]))</f>
        <v>19</v>
      </c>
      <c r="G1138" s="258">
        <f>SUMIFS('Previsão Potência Instalada'!$C$4:$C$87,'Previsão Potência Instalada'!$B$4:$B$87,PrevisaoGD[[#This Row],[Mês/Ano]])*SUMIFS(RelPotInst[PU_PI],RelPotInst[Barra],PrevisaoGD[[#This Row],[Nº Barra]])</f>
        <v>51.12368865412995</v>
      </c>
      <c r="H1138" s="136">
        <f>$G1138*SUMIFS(FatorHorario[Fator],FatorHorario[Meses],TEXT($D1138,"MMM"),FatorHorario[UF],'Curva Tipica'!$E$1,FatorHorario[Hora],$F1138)</f>
        <v>0</v>
      </c>
      <c r="I1138" s="45">
        <v>0.92</v>
      </c>
    </row>
    <row r="1139" spans="1:9" x14ac:dyDescent="0.25">
      <c r="A1139" s="32">
        <v>5723</v>
      </c>
      <c r="B1139" s="32">
        <v>2</v>
      </c>
      <c r="C1139" s="134" t="s">
        <v>92</v>
      </c>
      <c r="D1139" s="33">
        <v>46235</v>
      </c>
      <c r="E1139" s="43" t="s">
        <v>72</v>
      </c>
      <c r="F1139" s="44">
        <f>SUMIFS(HoraCondCarga[Hora],HoraCondCarga[Condição de Carga],PrevisaoGD[[#This Row],[Condição de Carga]],HoraCondCarga[Mês],MONTH(PrevisaoGD[[#This Row],[Mês/Ano]]))</f>
        <v>19</v>
      </c>
      <c r="G1139" s="258">
        <f>SUMIFS('Previsão Potência Instalada'!$C$4:$C$87,'Previsão Potência Instalada'!$B$4:$B$87,PrevisaoGD[[#This Row],[Mês/Ano]])*SUMIFS(RelPotInst[PU_PI],RelPotInst[Barra],PrevisaoGD[[#This Row],[Nº Barra]])</f>
        <v>51.330264459605004</v>
      </c>
      <c r="H1139" s="136">
        <f>$G1139*SUMIFS(FatorHorario[Fator],FatorHorario[Meses],TEXT($D1139,"MMM"),FatorHorario[UF],'Curva Tipica'!$E$1,FatorHorario[Hora],$F1139)</f>
        <v>0</v>
      </c>
      <c r="I1139" s="45">
        <v>0.92</v>
      </c>
    </row>
    <row r="1140" spans="1:9" x14ac:dyDescent="0.25">
      <c r="A1140" s="32">
        <v>5723</v>
      </c>
      <c r="B1140" s="32">
        <v>2</v>
      </c>
      <c r="C1140" s="134" t="s">
        <v>92</v>
      </c>
      <c r="D1140" s="33">
        <v>46266</v>
      </c>
      <c r="E1140" s="43" t="s">
        <v>72</v>
      </c>
      <c r="F1140" s="44">
        <f>SUMIFS(HoraCondCarga[Hora],HoraCondCarga[Condição de Carga],PrevisaoGD[[#This Row],[Condição de Carga]],HoraCondCarga[Mês],MONTH(PrevisaoGD[[#This Row],[Mês/Ano]]))</f>
        <v>19</v>
      </c>
      <c r="G1140" s="258">
        <f>SUMIFS('Previsão Potência Instalada'!$C$4:$C$87,'Previsão Potência Instalada'!$B$4:$B$87,PrevisaoGD[[#This Row],[Mês/Ano]])*SUMIFS(RelPotInst[PU_PI],RelPotInst[Barra],PrevisaoGD[[#This Row],[Nº Barra]])</f>
        <v>51.535897892259165</v>
      </c>
      <c r="H1140" s="136">
        <f>$G1140*SUMIFS(FatorHorario[Fator],FatorHorario[Meses],TEXT($D1140,"MMM"),FatorHorario[UF],'Curva Tipica'!$E$1,FatorHorario[Hora],$F1140)</f>
        <v>0</v>
      </c>
      <c r="I1140" s="45">
        <v>0.92</v>
      </c>
    </row>
    <row r="1141" spans="1:9" x14ac:dyDescent="0.25">
      <c r="A1141" s="32">
        <v>5723</v>
      </c>
      <c r="B1141" s="32">
        <v>2</v>
      </c>
      <c r="C1141" s="134" t="s">
        <v>92</v>
      </c>
      <c r="D1141" s="33">
        <v>46296</v>
      </c>
      <c r="E1141" s="43" t="s">
        <v>72</v>
      </c>
      <c r="F1141" s="44">
        <f>SUMIFS(HoraCondCarga[Hora],HoraCondCarga[Condição de Carga],PrevisaoGD[[#This Row],[Condição de Carga]],HoraCondCarga[Mês],MONTH(PrevisaoGD[[#This Row],[Mês/Ano]]))</f>
        <v>19</v>
      </c>
      <c r="G1141" s="258">
        <f>SUMIFS('Previsão Potência Instalada'!$C$4:$C$87,'Previsão Potência Instalada'!$B$4:$B$87,PrevisaoGD[[#This Row],[Mês/Ano]])*SUMIFS(RelPotInst[PU_PI],RelPotInst[Barra],PrevisaoGD[[#This Row],[Nº Barra]])</f>
        <v>51.731421909520364</v>
      </c>
      <c r="H1141" s="136">
        <f>$G1141*SUMIFS(FatorHorario[Fator],FatorHorario[Meses],TEXT($D1141,"MMM"),FatorHorario[UF],'Curva Tipica'!$E$1,FatorHorario[Hora],$F1141)</f>
        <v>0</v>
      </c>
      <c r="I1141" s="45">
        <v>0.92</v>
      </c>
    </row>
    <row r="1142" spans="1:9" x14ac:dyDescent="0.25">
      <c r="A1142" s="32">
        <v>5723</v>
      </c>
      <c r="B1142" s="32">
        <v>2</v>
      </c>
      <c r="C1142" s="134" t="s">
        <v>92</v>
      </c>
      <c r="D1142" s="33">
        <v>46327</v>
      </c>
      <c r="E1142" s="43" t="s">
        <v>72</v>
      </c>
      <c r="F1142" s="44">
        <f>SUMIFS(HoraCondCarga[Hora],HoraCondCarga[Condição de Carga],PrevisaoGD[[#This Row],[Condição de Carga]],HoraCondCarga[Mês],MONTH(PrevisaoGD[[#This Row],[Mês/Ano]]))</f>
        <v>22</v>
      </c>
      <c r="G1142" s="258">
        <f>SUMIFS('Previsão Potência Instalada'!$C$4:$C$87,'Previsão Potência Instalada'!$B$4:$B$87,PrevisaoGD[[#This Row],[Mês/Ano]])*SUMIFS(RelPotInst[PU_PI],RelPotInst[Barra],PrevisaoGD[[#This Row],[Nº Barra]])</f>
        <v>51.926982420194612</v>
      </c>
      <c r="H1142" s="136">
        <f>$G1142*SUMIFS(FatorHorario[Fator],FatorHorario[Meses],TEXT($D1142,"MMM"),FatorHorario[UF],'Curva Tipica'!$E$1,FatorHorario[Hora],$F1142)</f>
        <v>0</v>
      </c>
      <c r="I1142" s="45">
        <v>0.92</v>
      </c>
    </row>
    <row r="1143" spans="1:9" x14ac:dyDescent="0.25">
      <c r="A1143" s="32">
        <v>5723</v>
      </c>
      <c r="B1143" s="32">
        <v>2</v>
      </c>
      <c r="C1143" s="134" t="s">
        <v>92</v>
      </c>
      <c r="D1143" s="33">
        <v>46357</v>
      </c>
      <c r="E1143" s="43" t="s">
        <v>72</v>
      </c>
      <c r="F1143" s="44">
        <f>SUMIFS(HoraCondCarga[Hora],HoraCondCarga[Condição de Carga],PrevisaoGD[[#This Row],[Condição de Carga]],HoraCondCarga[Mês],MONTH(PrevisaoGD[[#This Row],[Mês/Ano]]))</f>
        <v>22</v>
      </c>
      <c r="G1143" s="258">
        <f>SUMIFS('Previsão Potência Instalada'!$C$4:$C$87,'Previsão Potência Instalada'!$B$4:$B$87,PrevisaoGD[[#This Row],[Mês/Ano]])*SUMIFS(RelPotInst[PU_PI],RelPotInst[Barra],PrevisaoGD[[#This Row],[Nº Barra]])</f>
        <v>52.131833237893744</v>
      </c>
      <c r="H1143" s="136">
        <f>$G1143*SUMIFS(FatorHorario[Fator],FatorHorario[Meses],TEXT($D1143,"MMM"),FatorHorario[UF],'Curva Tipica'!$E$1,FatorHorario[Hora],$F1143)</f>
        <v>0</v>
      </c>
      <c r="I1143" s="45">
        <v>0.92</v>
      </c>
    </row>
    <row r="1144" spans="1:9" x14ac:dyDescent="0.25">
      <c r="A1144" s="32">
        <v>5723</v>
      </c>
      <c r="B1144" s="32">
        <v>2</v>
      </c>
      <c r="C1144" s="134" t="s">
        <v>92</v>
      </c>
      <c r="D1144" s="33">
        <v>46388</v>
      </c>
      <c r="E1144" s="43" t="s">
        <v>72</v>
      </c>
      <c r="F1144" s="44">
        <f>SUMIFS(HoraCondCarga[Hora],HoraCondCarga[Condição de Carga],PrevisaoGD[[#This Row],[Condição de Carga]],HoraCondCarga[Mês],MONTH(PrevisaoGD[[#This Row],[Mês/Ano]]))</f>
        <v>22</v>
      </c>
      <c r="G1144" s="258">
        <f>SUMIFS('Previsão Potência Instalada'!$C$4:$C$87,'Previsão Potência Instalada'!$B$4:$B$87,PrevisaoGD[[#This Row],[Mês/Ano]])*SUMIFS(RelPotInst[PU_PI],RelPotInst[Barra],PrevisaoGD[[#This Row],[Nº Barra]])</f>
        <v>52.374670303750705</v>
      </c>
      <c r="H1144" s="136">
        <f>$G1144*SUMIFS(FatorHorario[Fator],FatorHorario[Meses],TEXT($D1144,"MMM"),FatorHorario[UF],'Curva Tipica'!$E$1,FatorHorario[Hora],$F1144)</f>
        <v>0</v>
      </c>
      <c r="I1144" s="45">
        <v>0.92</v>
      </c>
    </row>
    <row r="1145" spans="1:9" x14ac:dyDescent="0.25">
      <c r="A1145" s="32">
        <v>5723</v>
      </c>
      <c r="B1145" s="32">
        <v>2</v>
      </c>
      <c r="C1145" s="134" t="s">
        <v>92</v>
      </c>
      <c r="D1145" s="33">
        <v>46419</v>
      </c>
      <c r="E1145" s="43" t="s">
        <v>72</v>
      </c>
      <c r="F1145" s="44">
        <f>SUMIFS(HoraCondCarga[Hora],HoraCondCarga[Condição de Carga],PrevisaoGD[[#This Row],[Condição de Carga]],HoraCondCarga[Mês],MONTH(PrevisaoGD[[#This Row],[Mês/Ano]]))</f>
        <v>22</v>
      </c>
      <c r="G1145" s="258">
        <f>SUMIFS('Previsão Potência Instalada'!$C$4:$C$87,'Previsão Potência Instalada'!$B$4:$B$87,PrevisaoGD[[#This Row],[Mês/Ano]])*SUMIFS(RelPotInst[PU_PI],RelPotInst[Barra],PrevisaoGD[[#This Row],[Nº Barra]])</f>
        <v>52.612215549095481</v>
      </c>
      <c r="H1145" s="136">
        <f>$G1145*SUMIFS(FatorHorario[Fator],FatorHorario[Meses],TEXT($D1145,"MMM"),FatorHorario[UF],'Curva Tipica'!$E$1,FatorHorario[Hora],$F1145)</f>
        <v>0</v>
      </c>
      <c r="I1145" s="45">
        <v>0.92</v>
      </c>
    </row>
    <row r="1146" spans="1:9" x14ac:dyDescent="0.25">
      <c r="A1146" s="32">
        <v>5723</v>
      </c>
      <c r="B1146" s="32">
        <v>2</v>
      </c>
      <c r="C1146" s="134" t="s">
        <v>92</v>
      </c>
      <c r="D1146" s="33">
        <v>46447</v>
      </c>
      <c r="E1146" s="43" t="s">
        <v>72</v>
      </c>
      <c r="F1146" s="44">
        <f>SUMIFS(HoraCondCarga[Hora],HoraCondCarga[Condição de Carga],PrevisaoGD[[#This Row],[Condição de Carga]],HoraCondCarga[Mês],MONTH(PrevisaoGD[[#This Row],[Mês/Ano]]))</f>
        <v>22</v>
      </c>
      <c r="G1146" s="258">
        <f>SUMIFS('Previsão Potência Instalada'!$C$4:$C$87,'Previsão Potência Instalada'!$B$4:$B$87,PrevisaoGD[[#This Row],[Mês/Ano]])*SUMIFS(RelPotInst[PU_PI],RelPotInst[Barra],PrevisaoGD[[#This Row],[Nº Barra]])</f>
        <v>52.851896859665416</v>
      </c>
      <c r="H1146" s="136">
        <f>$G1146*SUMIFS(FatorHorario[Fator],FatorHorario[Meses],TEXT($D1146,"MMM"),FatorHorario[UF],'Curva Tipica'!$E$1,FatorHorario[Hora],$F1146)</f>
        <v>0</v>
      </c>
      <c r="I1146" s="45">
        <v>0.92</v>
      </c>
    </row>
    <row r="1147" spans="1:9" x14ac:dyDescent="0.25">
      <c r="A1147" s="32">
        <v>5723</v>
      </c>
      <c r="B1147" s="32">
        <v>2</v>
      </c>
      <c r="C1147" s="134" t="s">
        <v>92</v>
      </c>
      <c r="D1147" s="33">
        <v>46478</v>
      </c>
      <c r="E1147" s="43" t="s">
        <v>72</v>
      </c>
      <c r="F1147" s="44">
        <f>SUMIFS(HoraCondCarga[Hora],HoraCondCarga[Condição de Carga],PrevisaoGD[[#This Row],[Condição de Carga]],HoraCondCarga[Mês],MONTH(PrevisaoGD[[#This Row],[Mês/Ano]]))</f>
        <v>22</v>
      </c>
      <c r="G1147" s="258">
        <f>SUMIFS('Previsão Potência Instalada'!$C$4:$C$87,'Previsão Potência Instalada'!$B$4:$B$87,PrevisaoGD[[#This Row],[Mês/Ano]])*SUMIFS(RelPotInst[PU_PI],RelPotInst[Barra],PrevisaoGD[[#This Row],[Nº Barra]])</f>
        <v>53.093420547132588</v>
      </c>
      <c r="H1147" s="136">
        <f>$G1147*SUMIFS(FatorHorario[Fator],FatorHorario[Meses],TEXT($D1147,"MMM"),FatorHorario[UF],'Curva Tipica'!$E$1,FatorHorario[Hora],$F1147)</f>
        <v>0</v>
      </c>
      <c r="I1147" s="45">
        <v>0.92</v>
      </c>
    </row>
    <row r="1148" spans="1:9" x14ac:dyDescent="0.25">
      <c r="A1148" s="32">
        <v>5723</v>
      </c>
      <c r="B1148" s="32">
        <v>2</v>
      </c>
      <c r="C1148" s="134" t="s">
        <v>92</v>
      </c>
      <c r="D1148" s="33">
        <v>46508</v>
      </c>
      <c r="E1148" s="43" t="s">
        <v>72</v>
      </c>
      <c r="F1148" s="44">
        <f>SUMIFS(HoraCondCarga[Hora],HoraCondCarga[Condição de Carga],PrevisaoGD[[#This Row],[Condição de Carga]],HoraCondCarga[Mês],MONTH(PrevisaoGD[[#This Row],[Mês/Ano]]))</f>
        <v>19</v>
      </c>
      <c r="G1148" s="258">
        <f>SUMIFS('Previsão Potência Instalada'!$C$4:$C$87,'Previsão Potência Instalada'!$B$4:$B$87,PrevisaoGD[[#This Row],[Mês/Ano]])*SUMIFS(RelPotInst[PU_PI],RelPotInst[Barra],PrevisaoGD[[#This Row],[Nº Barra]])</f>
        <v>53.35487110410547</v>
      </c>
      <c r="H1148" s="136">
        <f>$G1148*SUMIFS(FatorHorario[Fator],FatorHorario[Meses],TEXT($D1148,"MMM"),FatorHorario[UF],'Curva Tipica'!$E$1,FatorHorario[Hora],$F1148)</f>
        <v>0</v>
      </c>
      <c r="I1148" s="45">
        <v>0.92</v>
      </c>
    </row>
    <row r="1149" spans="1:9" x14ac:dyDescent="0.25">
      <c r="A1149" s="32">
        <v>5723</v>
      </c>
      <c r="B1149" s="32">
        <v>2</v>
      </c>
      <c r="C1149" s="134" t="s">
        <v>92</v>
      </c>
      <c r="D1149" s="33">
        <v>46539</v>
      </c>
      <c r="E1149" s="43" t="s">
        <v>72</v>
      </c>
      <c r="F1149" s="44">
        <f>SUMIFS(HoraCondCarga[Hora],HoraCondCarga[Condição de Carga],PrevisaoGD[[#This Row],[Condição de Carga]],HoraCondCarga[Mês],MONTH(PrevisaoGD[[#This Row],[Mês/Ano]]))</f>
        <v>19</v>
      </c>
      <c r="G1149" s="258">
        <f>SUMIFS('Previsão Potência Instalada'!$C$4:$C$87,'Previsão Potência Instalada'!$B$4:$B$87,PrevisaoGD[[#This Row],[Mês/Ano]])*SUMIFS(RelPotInst[PU_PI],RelPotInst[Barra],PrevisaoGD[[#This Row],[Nº Barra]])</f>
        <v>53.610858351934716</v>
      </c>
      <c r="H1149" s="136">
        <f>$G1149*SUMIFS(FatorHorario[Fator],FatorHorario[Meses],TEXT($D1149,"MMM"),FatorHorario[UF],'Curva Tipica'!$E$1,FatorHorario[Hora],$F1149)</f>
        <v>0</v>
      </c>
      <c r="I1149" s="45">
        <v>0.92</v>
      </c>
    </row>
    <row r="1150" spans="1:9" x14ac:dyDescent="0.25">
      <c r="A1150" s="32">
        <v>5723</v>
      </c>
      <c r="B1150" s="32">
        <v>2</v>
      </c>
      <c r="C1150" s="134" t="s">
        <v>92</v>
      </c>
      <c r="D1150" s="33">
        <v>46569</v>
      </c>
      <c r="E1150" s="43" t="s">
        <v>72</v>
      </c>
      <c r="F1150" s="44">
        <f>SUMIFS(HoraCondCarga[Hora],HoraCondCarga[Condição de Carga],PrevisaoGD[[#This Row],[Condição de Carga]],HoraCondCarga[Mês],MONTH(PrevisaoGD[[#This Row],[Mês/Ano]]))</f>
        <v>19</v>
      </c>
      <c r="G1150" s="258">
        <f>SUMIFS('Previsão Potência Instalada'!$C$4:$C$87,'Previsão Potência Instalada'!$B$4:$B$87,PrevisaoGD[[#This Row],[Mês/Ano]])*SUMIFS(RelPotInst[PU_PI],RelPotInst[Barra],PrevisaoGD[[#This Row],[Nº Barra]])</f>
        <v>53.85412163537702</v>
      </c>
      <c r="H1150" s="136">
        <f>$G1150*SUMIFS(FatorHorario[Fator],FatorHorario[Meses],TEXT($D1150,"MMM"),FatorHorario[UF],'Curva Tipica'!$E$1,FatorHorario[Hora],$F1150)</f>
        <v>0</v>
      </c>
      <c r="I1150" s="45">
        <v>0.92</v>
      </c>
    </row>
    <row r="1151" spans="1:9" x14ac:dyDescent="0.25">
      <c r="A1151" s="32">
        <v>5723</v>
      </c>
      <c r="B1151" s="32">
        <v>2</v>
      </c>
      <c r="C1151" s="134" t="s">
        <v>92</v>
      </c>
      <c r="D1151" s="33">
        <v>46600</v>
      </c>
      <c r="E1151" s="43" t="s">
        <v>72</v>
      </c>
      <c r="F1151" s="44">
        <f>SUMIFS(HoraCondCarga[Hora],HoraCondCarga[Condição de Carga],PrevisaoGD[[#This Row],[Condição de Carga]],HoraCondCarga[Mês],MONTH(PrevisaoGD[[#This Row],[Mês/Ano]]))</f>
        <v>19</v>
      </c>
      <c r="G1151" s="258">
        <f>SUMIFS('Previsão Potência Instalada'!$C$4:$C$87,'Previsão Potência Instalada'!$B$4:$B$87,PrevisaoGD[[#This Row],[Mês/Ano]])*SUMIFS(RelPotInst[PU_PI],RelPotInst[Barra],PrevisaoGD[[#This Row],[Nº Barra]])</f>
        <v>54.091168547510357</v>
      </c>
      <c r="H1151" s="136">
        <f>$G1151*SUMIFS(FatorHorario[Fator],FatorHorario[Meses],TEXT($D1151,"MMM"),FatorHorario[UF],'Curva Tipica'!$E$1,FatorHorario[Hora],$F1151)</f>
        <v>0</v>
      </c>
      <c r="I1151" s="45">
        <v>0.92</v>
      </c>
    </row>
    <row r="1152" spans="1:9" x14ac:dyDescent="0.25">
      <c r="A1152" s="32">
        <v>5723</v>
      </c>
      <c r="B1152" s="32">
        <v>2</v>
      </c>
      <c r="C1152" s="134" t="s">
        <v>92</v>
      </c>
      <c r="D1152" s="33">
        <v>46631</v>
      </c>
      <c r="E1152" s="43" t="s">
        <v>72</v>
      </c>
      <c r="F1152" s="44">
        <f>SUMIFS(HoraCondCarga[Hora],HoraCondCarga[Condição de Carga],PrevisaoGD[[#This Row],[Condição de Carga]],HoraCondCarga[Mês],MONTH(PrevisaoGD[[#This Row],[Mês/Ano]]))</f>
        <v>19</v>
      </c>
      <c r="G1152" s="258">
        <f>SUMIFS('Previsão Potência Instalada'!$C$4:$C$87,'Previsão Potência Instalada'!$B$4:$B$87,PrevisaoGD[[#This Row],[Mês/Ano]])*SUMIFS(RelPotInst[PU_PI],RelPotInst[Barra],PrevisaoGD[[#This Row],[Nº Barra]])</f>
        <v>54.327134081469907</v>
      </c>
      <c r="H1152" s="136">
        <f>$G1152*SUMIFS(FatorHorario[Fator],FatorHorario[Meses],TEXT($D1152,"MMM"),FatorHorario[UF],'Curva Tipica'!$E$1,FatorHorario[Hora],$F1152)</f>
        <v>0</v>
      </c>
      <c r="I1152" s="45">
        <v>0.92</v>
      </c>
    </row>
    <row r="1153" spans="1:9" x14ac:dyDescent="0.25">
      <c r="A1153" s="32">
        <v>5723</v>
      </c>
      <c r="B1153" s="32">
        <v>2</v>
      </c>
      <c r="C1153" s="134" t="s">
        <v>92</v>
      </c>
      <c r="D1153" s="33">
        <v>46661</v>
      </c>
      <c r="E1153" s="43" t="s">
        <v>72</v>
      </c>
      <c r="F1153" s="44">
        <f>SUMIFS(HoraCondCarga[Hora],HoraCondCarga[Condição de Carga],PrevisaoGD[[#This Row],[Condição de Carga]],HoraCondCarga[Mês],MONTH(PrevisaoGD[[#This Row],[Mês/Ano]]))</f>
        <v>19</v>
      </c>
      <c r="G1153" s="258">
        <f>SUMIFS('Previsão Potência Instalada'!$C$4:$C$87,'Previsão Potência Instalada'!$B$4:$B$87,PrevisaoGD[[#This Row],[Mês/Ano]])*SUMIFS(RelPotInst[PU_PI],RelPotInst[Barra],PrevisaoGD[[#This Row],[Nº Barra]])</f>
        <v>54.551499003746684</v>
      </c>
      <c r="H1153" s="136">
        <f>$G1153*SUMIFS(FatorHorario[Fator],FatorHorario[Meses],TEXT($D1153,"MMM"),FatorHorario[UF],'Curva Tipica'!$E$1,FatorHorario[Hora],$F1153)</f>
        <v>0</v>
      </c>
      <c r="I1153" s="45">
        <v>0.92</v>
      </c>
    </row>
    <row r="1154" spans="1:9" x14ac:dyDescent="0.25">
      <c r="A1154" s="32">
        <v>5723</v>
      </c>
      <c r="B1154" s="32">
        <v>2</v>
      </c>
      <c r="C1154" s="134" t="s">
        <v>92</v>
      </c>
      <c r="D1154" s="33">
        <v>46692</v>
      </c>
      <c r="E1154" s="43" t="s">
        <v>72</v>
      </c>
      <c r="F1154" s="44">
        <f>SUMIFS(HoraCondCarga[Hora],HoraCondCarga[Condição de Carga],PrevisaoGD[[#This Row],[Condição de Carga]],HoraCondCarga[Mês],MONTH(PrevisaoGD[[#This Row],[Mês/Ano]]))</f>
        <v>22</v>
      </c>
      <c r="G1154" s="258">
        <f>SUMIFS('Previsão Potência Instalada'!$C$4:$C$87,'Previsão Potência Instalada'!$B$4:$B$87,PrevisaoGD[[#This Row],[Mês/Ano]])*SUMIFS(RelPotInst[PU_PI],RelPotInst[Barra],PrevisaoGD[[#This Row],[Nº Barra]])</f>
        <v>54.775905802422564</v>
      </c>
      <c r="H1154" s="136">
        <f>$G1154*SUMIFS(FatorHorario[Fator],FatorHorario[Meses],TEXT($D1154,"MMM"),FatorHorario[UF],'Curva Tipica'!$E$1,FatorHorario[Hora],$F1154)</f>
        <v>0</v>
      </c>
      <c r="I1154" s="45">
        <v>0.92</v>
      </c>
    </row>
    <row r="1155" spans="1:9" x14ac:dyDescent="0.25">
      <c r="A1155" s="32">
        <v>5723</v>
      </c>
      <c r="B1155" s="32">
        <v>2</v>
      </c>
      <c r="C1155" s="134" t="s">
        <v>92</v>
      </c>
      <c r="D1155" s="33">
        <v>46722</v>
      </c>
      <c r="E1155" s="43" t="s">
        <v>72</v>
      </c>
      <c r="F1155" s="44">
        <f>SUMIFS(HoraCondCarga[Hora],HoraCondCarga[Condição de Carga],PrevisaoGD[[#This Row],[Condição de Carga]],HoraCondCarga[Mês],MONTH(PrevisaoGD[[#This Row],[Mês/Ano]]))</f>
        <v>22</v>
      </c>
      <c r="G1155" s="258">
        <f>SUMIFS('Previsão Potência Instalada'!$C$4:$C$87,'Previsão Potência Instalada'!$B$4:$B$87,PrevisaoGD[[#This Row],[Mês/Ano]])*SUMIFS(RelPotInst[PU_PI],RelPotInst[Barra],PrevisaoGD[[#This Row],[Nº Barra]])</f>
        <v>55.010973281268392</v>
      </c>
      <c r="H1155" s="136">
        <f>$G1155*SUMIFS(FatorHorario[Fator],FatorHorario[Meses],TEXT($D1155,"MMM"),FatorHorario[UF],'Curva Tipica'!$E$1,FatorHorario[Hora],$F1155)</f>
        <v>0</v>
      </c>
      <c r="I1155" s="45">
        <v>0.92</v>
      </c>
    </row>
    <row r="1156" spans="1:9" x14ac:dyDescent="0.25">
      <c r="A1156" s="32">
        <v>5723</v>
      </c>
      <c r="B1156" s="32">
        <v>2</v>
      </c>
      <c r="C1156" s="134" t="s">
        <v>92</v>
      </c>
      <c r="D1156" s="33">
        <v>46753</v>
      </c>
      <c r="E1156" s="43" t="s">
        <v>72</v>
      </c>
      <c r="F1156" s="44">
        <f>SUMIFS(HoraCondCarga[Hora],HoraCondCarga[Condição de Carga],PrevisaoGD[[#This Row],[Condição de Carga]],HoraCondCarga[Mês],MONTH(PrevisaoGD[[#This Row],[Mês/Ano]]))</f>
        <v>22</v>
      </c>
      <c r="G1156" s="258">
        <f>SUMIFS('Previsão Potência Instalada'!$C$4:$C$87,'Previsão Potência Instalada'!$B$4:$B$87,PrevisaoGD[[#This Row],[Mês/Ano]])*SUMIFS(RelPotInst[PU_PI],RelPotInst[Barra],PrevisaoGD[[#This Row],[Nº Barra]])</f>
        <v>55.403506508000525</v>
      </c>
      <c r="H1156" s="136">
        <f>$G1156*SUMIFS(FatorHorario[Fator],FatorHorario[Meses],TEXT($D1156,"MMM"),FatorHorario[UF],'Curva Tipica'!$E$1,FatorHorario[Hora],$F1156)</f>
        <v>0</v>
      </c>
      <c r="I1156" s="45">
        <v>0.92</v>
      </c>
    </row>
    <row r="1157" spans="1:9" x14ac:dyDescent="0.25">
      <c r="A1157" s="32">
        <v>5723</v>
      </c>
      <c r="B1157" s="32">
        <v>2</v>
      </c>
      <c r="C1157" s="134" t="s">
        <v>92</v>
      </c>
      <c r="D1157" s="33">
        <v>46784</v>
      </c>
      <c r="E1157" s="43" t="s">
        <v>72</v>
      </c>
      <c r="F1157" s="44">
        <f>SUMIFS(HoraCondCarga[Hora],HoraCondCarga[Condição de Carga],PrevisaoGD[[#This Row],[Condição de Carga]],HoraCondCarga[Mês],MONTH(PrevisaoGD[[#This Row],[Mês/Ano]]))</f>
        <v>22</v>
      </c>
      <c r="G1157" s="258">
        <f>SUMIFS('Previsão Potência Instalada'!$C$4:$C$87,'Previsão Potência Instalada'!$B$4:$B$87,PrevisaoGD[[#This Row],[Mês/Ano]])*SUMIFS(RelPotInst[PU_PI],RelPotInst[Barra],PrevisaoGD[[#This Row],[Nº Barra]])</f>
        <v>55.787485787774003</v>
      </c>
      <c r="H1157" s="136">
        <f>$G1157*SUMIFS(FatorHorario[Fator],FatorHorario[Meses],TEXT($D1157,"MMM"),FatorHorario[UF],'Curva Tipica'!$E$1,FatorHorario[Hora],$F1157)</f>
        <v>0</v>
      </c>
      <c r="I1157" s="45">
        <v>0.92</v>
      </c>
    </row>
    <row r="1158" spans="1:9" x14ac:dyDescent="0.25">
      <c r="A1158" s="32">
        <v>5723</v>
      </c>
      <c r="B1158" s="32">
        <v>2</v>
      </c>
      <c r="C1158" s="134" t="s">
        <v>92</v>
      </c>
      <c r="D1158" s="33">
        <v>46813</v>
      </c>
      <c r="E1158" s="43" t="s">
        <v>72</v>
      </c>
      <c r="F1158" s="44">
        <f>SUMIFS(HoraCondCarga[Hora],HoraCondCarga[Condição de Carga],PrevisaoGD[[#This Row],[Condição de Carga]],HoraCondCarga[Mês],MONTH(PrevisaoGD[[#This Row],[Mês/Ano]]))</f>
        <v>22</v>
      </c>
      <c r="G1158" s="258">
        <f>SUMIFS('Previsão Potência Instalada'!$C$4:$C$87,'Previsão Potência Instalada'!$B$4:$B$87,PrevisaoGD[[#This Row],[Mês/Ano]])*SUMIFS(RelPotInst[PU_PI],RelPotInst[Barra],PrevisaoGD[[#This Row],[Nº Barra]])</f>
        <v>56.174917903597787</v>
      </c>
      <c r="H1158" s="136">
        <f>$G1158*SUMIFS(FatorHorario[Fator],FatorHorario[Meses],TEXT($D1158,"MMM"),FatorHorario[UF],'Curva Tipica'!$E$1,FatorHorario[Hora],$F1158)</f>
        <v>0</v>
      </c>
      <c r="I1158" s="45">
        <v>0.92</v>
      </c>
    </row>
    <row r="1159" spans="1:9" x14ac:dyDescent="0.25">
      <c r="A1159" s="32">
        <v>5723</v>
      </c>
      <c r="B1159" s="32">
        <v>2</v>
      </c>
      <c r="C1159" s="134" t="s">
        <v>92</v>
      </c>
      <c r="D1159" s="33">
        <v>46844</v>
      </c>
      <c r="E1159" s="43" t="s">
        <v>72</v>
      </c>
      <c r="F1159" s="44">
        <f>SUMIFS(HoraCondCarga[Hora],HoraCondCarga[Condição de Carga],PrevisaoGD[[#This Row],[Condição de Carga]],HoraCondCarga[Mês],MONTH(PrevisaoGD[[#This Row],[Mês/Ano]]))</f>
        <v>22</v>
      </c>
      <c r="G1159" s="258">
        <f>SUMIFS('Previsão Potência Instalada'!$C$4:$C$87,'Previsão Potência Instalada'!$B$4:$B$87,PrevisaoGD[[#This Row],[Mês/Ano]])*SUMIFS(RelPotInst[PU_PI],RelPotInst[Barra],PrevisaoGD[[#This Row],[Nº Barra]])</f>
        <v>56.565328123879297</v>
      </c>
      <c r="H1159" s="136">
        <f>$G1159*SUMIFS(FatorHorario[Fator],FatorHorario[Meses],TEXT($D1159,"MMM"),FatorHorario[UF],'Curva Tipica'!$E$1,FatorHorario[Hora],$F1159)</f>
        <v>0</v>
      </c>
      <c r="I1159" s="45">
        <v>0.92</v>
      </c>
    </row>
    <row r="1160" spans="1:9" x14ac:dyDescent="0.25">
      <c r="A1160" s="32">
        <v>5723</v>
      </c>
      <c r="B1160" s="32">
        <v>2</v>
      </c>
      <c r="C1160" s="134" t="s">
        <v>92</v>
      </c>
      <c r="D1160" s="33">
        <v>46874</v>
      </c>
      <c r="E1160" s="43" t="s">
        <v>72</v>
      </c>
      <c r="F1160" s="44">
        <f>SUMIFS(HoraCondCarga[Hora],HoraCondCarga[Condição de Carga],PrevisaoGD[[#This Row],[Condição de Carga]],HoraCondCarga[Mês],MONTH(PrevisaoGD[[#This Row],[Mês/Ano]]))</f>
        <v>19</v>
      </c>
      <c r="G1160" s="258">
        <f>SUMIFS('Previsão Potência Instalada'!$C$4:$C$87,'Previsão Potência Instalada'!$B$4:$B$87,PrevisaoGD[[#This Row],[Mês/Ano]])*SUMIFS(RelPotInst[PU_PI],RelPotInst[Barra],PrevisaoGD[[#This Row],[Nº Barra]])</f>
        <v>56.987949070962934</v>
      </c>
      <c r="H1160" s="136">
        <f>$G1160*SUMIFS(FatorHorario[Fator],FatorHorario[Meses],TEXT($D1160,"MMM"),FatorHorario[UF],'Curva Tipica'!$E$1,FatorHorario[Hora],$F1160)</f>
        <v>0</v>
      </c>
      <c r="I1160" s="45">
        <v>0.92</v>
      </c>
    </row>
    <row r="1161" spans="1:9" x14ac:dyDescent="0.25">
      <c r="A1161" s="32">
        <v>5723</v>
      </c>
      <c r="B1161" s="32">
        <v>2</v>
      </c>
      <c r="C1161" s="134" t="s">
        <v>92</v>
      </c>
      <c r="D1161" s="33">
        <v>46905</v>
      </c>
      <c r="E1161" s="43" t="s">
        <v>72</v>
      </c>
      <c r="F1161" s="44">
        <f>SUMIFS(HoraCondCarga[Hora],HoraCondCarga[Condição de Carga],PrevisaoGD[[#This Row],[Condição de Carga]],HoraCondCarga[Mês],MONTH(PrevisaoGD[[#This Row],[Mês/Ano]]))</f>
        <v>19</v>
      </c>
      <c r="G1161" s="258">
        <f>SUMIFS('Previsão Potência Instalada'!$C$4:$C$87,'Previsão Potência Instalada'!$B$4:$B$87,PrevisaoGD[[#This Row],[Mês/Ano]])*SUMIFS(RelPotInst[PU_PI],RelPotInst[Barra],PrevisaoGD[[#This Row],[Nº Barra]])</f>
        <v>57.401738868818086</v>
      </c>
      <c r="H1161" s="136">
        <f>$G1161*SUMIFS(FatorHorario[Fator],FatorHorario[Meses],TEXT($D1161,"MMM"),FatorHorario[UF],'Curva Tipica'!$E$1,FatorHorario[Hora],$F1161)</f>
        <v>0</v>
      </c>
      <c r="I1161" s="45">
        <v>0.92</v>
      </c>
    </row>
    <row r="1162" spans="1:9" x14ac:dyDescent="0.25">
      <c r="A1162" s="32">
        <v>5723</v>
      </c>
      <c r="B1162" s="32">
        <v>2</v>
      </c>
      <c r="C1162" s="134" t="s">
        <v>92</v>
      </c>
      <c r="D1162" s="33">
        <v>46935</v>
      </c>
      <c r="E1162" s="43" t="s">
        <v>72</v>
      </c>
      <c r="F1162" s="44">
        <f>SUMIFS(HoraCondCarga[Hora],HoraCondCarga[Condição de Carga],PrevisaoGD[[#This Row],[Condição de Carga]],HoraCondCarga[Mês],MONTH(PrevisaoGD[[#This Row],[Mês/Ano]]))</f>
        <v>19</v>
      </c>
      <c r="G1162" s="258">
        <f>SUMIFS('Previsão Potência Instalada'!$C$4:$C$87,'Previsão Potência Instalada'!$B$4:$B$87,PrevisaoGD[[#This Row],[Mês/Ano]])*SUMIFS(RelPotInst[PU_PI],RelPotInst[Barra],PrevisaoGD[[#This Row],[Nº Barra]])</f>
        <v>57.794961053652536</v>
      </c>
      <c r="H1162" s="136">
        <f>$G1162*SUMIFS(FatorHorario[Fator],FatorHorario[Meses],TEXT($D1162,"MMM"),FatorHorario[UF],'Curva Tipica'!$E$1,FatorHorario[Hora],$F1162)</f>
        <v>0</v>
      </c>
      <c r="I1162" s="45">
        <v>0.92</v>
      </c>
    </row>
    <row r="1163" spans="1:9" x14ac:dyDescent="0.25">
      <c r="A1163" s="32">
        <v>5723</v>
      </c>
      <c r="B1163" s="32">
        <v>2</v>
      </c>
      <c r="C1163" s="134" t="s">
        <v>92</v>
      </c>
      <c r="D1163" s="33">
        <v>46966</v>
      </c>
      <c r="E1163" s="43" t="s">
        <v>72</v>
      </c>
      <c r="F1163" s="44">
        <f>SUMIFS(HoraCondCarga[Hora],HoraCondCarga[Condição de Carga],PrevisaoGD[[#This Row],[Condição de Carga]],HoraCondCarga[Mês],MONTH(PrevisaoGD[[#This Row],[Mês/Ano]]))</f>
        <v>19</v>
      </c>
      <c r="G1163" s="258">
        <f>SUMIFS('Previsão Potência Instalada'!$C$4:$C$87,'Previsão Potência Instalada'!$B$4:$B$87,PrevisaoGD[[#This Row],[Mês/Ano]])*SUMIFS(RelPotInst[PU_PI],RelPotInst[Barra],PrevisaoGD[[#This Row],[Nº Barra]])</f>
        <v>58.178134804242141</v>
      </c>
      <c r="H1163" s="136">
        <f>$G1163*SUMIFS(FatorHorario[Fator],FatorHorario[Meses],TEXT($D1163,"MMM"),FatorHorario[UF],'Curva Tipica'!$E$1,FatorHorario[Hora],$F1163)</f>
        <v>0</v>
      </c>
      <c r="I1163" s="45">
        <v>0.92</v>
      </c>
    </row>
    <row r="1164" spans="1:9" x14ac:dyDescent="0.25">
      <c r="A1164" s="32">
        <v>5723</v>
      </c>
      <c r="B1164" s="32">
        <v>2</v>
      </c>
      <c r="C1164" s="134" t="s">
        <v>92</v>
      </c>
      <c r="D1164" s="33">
        <v>46997</v>
      </c>
      <c r="E1164" s="43" t="s">
        <v>72</v>
      </c>
      <c r="F1164" s="44">
        <f>SUMIFS(HoraCondCarga[Hora],HoraCondCarga[Condição de Carga],PrevisaoGD[[#This Row],[Condição de Carga]],HoraCondCarga[Mês],MONTH(PrevisaoGD[[#This Row],[Mês/Ano]]))</f>
        <v>19</v>
      </c>
      <c r="G1164" s="258">
        <f>SUMIFS('Previsão Potência Instalada'!$C$4:$C$87,'Previsão Potência Instalada'!$B$4:$B$87,PrevisaoGD[[#This Row],[Mês/Ano]])*SUMIFS(RelPotInst[PU_PI],RelPotInst[Barra],PrevisaoGD[[#This Row],[Nº Barra]])</f>
        <v>58.559560564415307</v>
      </c>
      <c r="H1164" s="136">
        <f>$G1164*SUMIFS(FatorHorario[Fator],FatorHorario[Meses],TEXT($D1164,"MMM"),FatorHorario[UF],'Curva Tipica'!$E$1,FatorHorario[Hora],$F1164)</f>
        <v>0</v>
      </c>
      <c r="I1164" s="45">
        <v>0.92</v>
      </c>
    </row>
    <row r="1165" spans="1:9" x14ac:dyDescent="0.25">
      <c r="A1165" s="32">
        <v>5723</v>
      </c>
      <c r="B1165" s="32">
        <v>2</v>
      </c>
      <c r="C1165" s="134" t="s">
        <v>92</v>
      </c>
      <c r="D1165" s="33">
        <v>47027</v>
      </c>
      <c r="E1165" s="43" t="s">
        <v>72</v>
      </c>
      <c r="F1165" s="44">
        <f>SUMIFS(HoraCondCarga[Hora],HoraCondCarga[Condição de Carga],PrevisaoGD[[#This Row],[Condição de Carga]],HoraCondCarga[Mês],MONTH(PrevisaoGD[[#This Row],[Mês/Ano]]))</f>
        <v>19</v>
      </c>
      <c r="G1165" s="258">
        <f>SUMIFS('Previsão Potência Instalada'!$C$4:$C$87,'Previsão Potência Instalada'!$B$4:$B$87,PrevisaoGD[[#This Row],[Mês/Ano]])*SUMIFS(RelPotInst[PU_PI],RelPotInst[Barra],PrevisaoGD[[#This Row],[Nº Barra]])</f>
        <v>58.922234551584481</v>
      </c>
      <c r="H1165" s="136">
        <f>$G1165*SUMIFS(FatorHorario[Fator],FatorHorario[Meses],TEXT($D1165,"MMM"),FatorHorario[UF],'Curva Tipica'!$E$1,FatorHorario[Hora],$F1165)</f>
        <v>0</v>
      </c>
      <c r="I1165" s="45">
        <v>0.92</v>
      </c>
    </row>
    <row r="1166" spans="1:9" x14ac:dyDescent="0.25">
      <c r="A1166" s="32">
        <v>5723</v>
      </c>
      <c r="B1166" s="32">
        <v>2</v>
      </c>
      <c r="C1166" s="134" t="s">
        <v>92</v>
      </c>
      <c r="D1166" s="33">
        <v>47058</v>
      </c>
      <c r="E1166" s="43" t="s">
        <v>72</v>
      </c>
      <c r="F1166" s="44">
        <f>SUMIFS(HoraCondCarga[Hora],HoraCondCarga[Condição de Carga],PrevisaoGD[[#This Row],[Condição de Carga]],HoraCondCarga[Mês],MONTH(PrevisaoGD[[#This Row],[Mês/Ano]]))</f>
        <v>22</v>
      </c>
      <c r="G1166" s="258">
        <f>SUMIFS('Previsão Potência Instalada'!$C$4:$C$87,'Previsão Potência Instalada'!$B$4:$B$87,PrevisaoGD[[#This Row],[Mês/Ano]])*SUMIFS(RelPotInst[PU_PI],RelPotInst[Barra],PrevisaoGD[[#This Row],[Nº Barra]])</f>
        <v>59.284976229729928</v>
      </c>
      <c r="H1166" s="136">
        <f>$G1166*SUMIFS(FatorHorario[Fator],FatorHorario[Meses],TEXT($D1166,"MMM"),FatorHorario[UF],'Curva Tipica'!$E$1,FatorHorario[Hora],$F1166)</f>
        <v>0</v>
      </c>
      <c r="I1166" s="45">
        <v>0.92</v>
      </c>
    </row>
    <row r="1167" spans="1:9" x14ac:dyDescent="0.25">
      <c r="A1167" s="32">
        <v>5723</v>
      </c>
      <c r="B1167" s="32">
        <v>2</v>
      </c>
      <c r="C1167" s="134" t="s">
        <v>92</v>
      </c>
      <c r="D1167" s="33">
        <v>47088</v>
      </c>
      <c r="E1167" s="43" t="s">
        <v>72</v>
      </c>
      <c r="F1167" s="44">
        <f>SUMIFS(HoraCondCarga[Hora],HoraCondCarga[Condição de Carga],PrevisaoGD[[#This Row],[Condição de Carga]],HoraCondCarga[Mês],MONTH(PrevisaoGD[[#This Row],[Mês/Ano]]))</f>
        <v>22</v>
      </c>
      <c r="G1167" s="258">
        <f>SUMIFS('Previsão Potência Instalada'!$C$4:$C$87,'Previsão Potência Instalada'!$B$4:$B$87,PrevisaoGD[[#This Row],[Mês/Ano]])*SUMIFS(RelPotInst[PU_PI],RelPotInst[Barra],PrevisaoGD[[#This Row],[Nº Barra]])</f>
        <v>59.664950331482132</v>
      </c>
      <c r="H1167" s="136">
        <f>$G1167*SUMIFS(FatorHorario[Fator],FatorHorario[Meses],TEXT($D1167,"MMM"),FatorHorario[UF],'Curva Tipica'!$E$1,FatorHorario[Hora],$F1167)</f>
        <v>0</v>
      </c>
      <c r="I1167" s="45">
        <v>0.92</v>
      </c>
    </row>
    <row r="1168" spans="1:9" x14ac:dyDescent="0.25">
      <c r="A1168" s="32">
        <v>5723</v>
      </c>
      <c r="B1168" s="32">
        <v>2</v>
      </c>
      <c r="C1168" s="134" t="s">
        <v>92</v>
      </c>
      <c r="D1168" s="33">
        <v>44562</v>
      </c>
      <c r="E1168" s="43" t="s">
        <v>73</v>
      </c>
      <c r="F1168" s="44">
        <f>SUMIFS(HoraCondCarga[Hora],HoraCondCarga[Condição de Carga],PrevisaoGD[[#This Row],[Condição de Carga]],HoraCondCarga[Mês],MONTH(PrevisaoGD[[#This Row],[Mês/Ano]]))</f>
        <v>15</v>
      </c>
      <c r="G1168" s="258">
        <f>SUMIFS('Previsão Potência Instalada'!$C$4:$C$87,'Previsão Potência Instalada'!$B$4:$B$87,PrevisaoGD[[#This Row],[Mês/Ano]])*SUMIFS(RelPotInst[PU_PI],RelPotInst[Barra],PrevisaoGD[[#This Row],[Nº Barra]])</f>
        <v>20.532042302615359</v>
      </c>
      <c r="H1168" s="136">
        <f>$G1168*SUMIFS(FatorHorario[Fator],FatorHorario[Meses],TEXT($D1168,"MMM"),FatorHorario[UF],'Curva Tipica'!$E$1,FatorHorario[Hora],$F1168)</f>
        <v>8.3109597920035778</v>
      </c>
      <c r="I1168" s="45">
        <v>0.92</v>
      </c>
    </row>
    <row r="1169" spans="1:9" x14ac:dyDescent="0.25">
      <c r="A1169" s="32">
        <v>5723</v>
      </c>
      <c r="B1169" s="32">
        <v>2</v>
      </c>
      <c r="C1169" s="134" t="s">
        <v>92</v>
      </c>
      <c r="D1169" s="33">
        <v>44593</v>
      </c>
      <c r="E1169" s="43" t="s">
        <v>73</v>
      </c>
      <c r="F1169" s="44">
        <f>SUMIFS(HoraCondCarga[Hora],HoraCondCarga[Condição de Carga],PrevisaoGD[[#This Row],[Condição de Carga]],HoraCondCarga[Mês],MONTH(PrevisaoGD[[#This Row],[Mês/Ano]]))</f>
        <v>15</v>
      </c>
      <c r="G1169" s="258">
        <f>SUMIFS('Previsão Potência Instalada'!$C$4:$C$87,'Previsão Potência Instalada'!$B$4:$B$87,PrevisaoGD[[#This Row],[Mês/Ano]])*SUMIFS(RelPotInst[PU_PI],RelPotInst[Barra],PrevisaoGD[[#This Row],[Nº Barra]])</f>
        <v>21.434026401989449</v>
      </c>
      <c r="H1169" s="136">
        <f>$G1169*SUMIFS(FatorHorario[Fator],FatorHorario[Meses],TEXT($D1169,"MMM"),FatorHorario[UF],'Curva Tipica'!$E$1,FatorHorario[Hora],$F1169)</f>
        <v>8.7169738320125472</v>
      </c>
      <c r="I1169" s="45">
        <v>0.92</v>
      </c>
    </row>
    <row r="1170" spans="1:9" x14ac:dyDescent="0.25">
      <c r="A1170" s="32">
        <v>5723</v>
      </c>
      <c r="B1170" s="32">
        <v>2</v>
      </c>
      <c r="C1170" s="134" t="s">
        <v>92</v>
      </c>
      <c r="D1170" s="33">
        <v>44621</v>
      </c>
      <c r="E1170" s="43" t="s">
        <v>73</v>
      </c>
      <c r="F1170" s="44">
        <f>SUMIFS(HoraCondCarga[Hora],HoraCondCarga[Condição de Carga],PrevisaoGD[[#This Row],[Condição de Carga]],HoraCondCarga[Mês],MONTH(PrevisaoGD[[#This Row],[Mês/Ano]]))</f>
        <v>15</v>
      </c>
      <c r="G1170" s="258">
        <f>SUMIFS('Previsão Potência Instalada'!$C$4:$C$87,'Previsão Potência Instalada'!$B$4:$B$87,PrevisaoGD[[#This Row],[Mês/Ano]])*SUMIFS(RelPotInst[PU_PI],RelPotInst[Barra],PrevisaoGD[[#This Row],[Nº Barra]])</f>
        <v>22.344121364056338</v>
      </c>
      <c r="H1170" s="136">
        <f>$G1170*SUMIFS(FatorHorario[Fator],FatorHorario[Meses],TEXT($D1170,"MMM"),FatorHorario[UF],'Curva Tipica'!$E$1,FatorHorario[Hora],$F1170)</f>
        <v>9.2975359942944404</v>
      </c>
      <c r="I1170" s="45">
        <v>0.92</v>
      </c>
    </row>
    <row r="1171" spans="1:9" x14ac:dyDescent="0.25">
      <c r="A1171" s="32">
        <v>5723</v>
      </c>
      <c r="B1171" s="32">
        <v>2</v>
      </c>
      <c r="C1171" s="134" t="s">
        <v>92</v>
      </c>
      <c r="D1171" s="33">
        <v>44652</v>
      </c>
      <c r="E1171" s="43" t="s">
        <v>73</v>
      </c>
      <c r="F1171" s="44">
        <f>SUMIFS(HoraCondCarga[Hora],HoraCondCarga[Condição de Carga],PrevisaoGD[[#This Row],[Condição de Carga]],HoraCondCarga[Mês],MONTH(PrevisaoGD[[#This Row],[Mês/Ano]]))</f>
        <v>14</v>
      </c>
      <c r="G1171" s="258">
        <f>SUMIFS('Previsão Potência Instalada'!$C$4:$C$87,'Previsão Potência Instalada'!$B$4:$B$87,PrevisaoGD[[#This Row],[Mês/Ano]])*SUMIFS(RelPotInst[PU_PI],RelPotInst[Barra],PrevisaoGD[[#This Row],[Nº Barra]])</f>
        <v>23.261212023570039</v>
      </c>
      <c r="H1171" s="136">
        <f>$G1171*SUMIFS(FatorHorario[Fator],FatorHorario[Meses],TEXT($D1171,"MMM"),FatorHorario[UF],'Curva Tipica'!$E$1,FatorHorario[Hora],$F1171)</f>
        <v>10.902035012503426</v>
      </c>
      <c r="I1171" s="45">
        <v>0.92</v>
      </c>
    </row>
    <row r="1172" spans="1:9" x14ac:dyDescent="0.25">
      <c r="A1172" s="32">
        <v>5723</v>
      </c>
      <c r="B1172" s="32">
        <v>2</v>
      </c>
      <c r="C1172" s="134" t="s">
        <v>92</v>
      </c>
      <c r="D1172" s="33">
        <v>44682</v>
      </c>
      <c r="E1172" s="43" t="s">
        <v>73</v>
      </c>
      <c r="F1172" s="44">
        <f>SUMIFS(HoraCondCarga[Hora],HoraCondCarga[Condição de Carga],PrevisaoGD[[#This Row],[Condição de Carga]],HoraCondCarga[Mês],MONTH(PrevisaoGD[[#This Row],[Mês/Ano]]))</f>
        <v>13</v>
      </c>
      <c r="G1172" s="258">
        <f>SUMIFS('Previsão Potência Instalada'!$C$4:$C$87,'Previsão Potência Instalada'!$B$4:$B$87,PrevisaoGD[[#This Row],[Mês/Ano]])*SUMIFS(RelPotInst[PU_PI],RelPotInst[Barra],PrevisaoGD[[#This Row],[Nº Barra]])</f>
        <v>24.253967087220186</v>
      </c>
      <c r="H1172" s="136">
        <f>$G1172*SUMIFS(FatorHorario[Fator],FatorHorario[Meses],TEXT($D1172,"MMM"),FatorHorario[UF],'Curva Tipica'!$E$1,FatorHorario[Hora],$F1172)</f>
        <v>11.070537920214919</v>
      </c>
      <c r="I1172" s="45">
        <v>0.92</v>
      </c>
    </row>
    <row r="1173" spans="1:9" x14ac:dyDescent="0.25">
      <c r="A1173" s="32">
        <v>5723</v>
      </c>
      <c r="B1173" s="32">
        <v>2</v>
      </c>
      <c r="C1173" s="134" t="s">
        <v>92</v>
      </c>
      <c r="D1173" s="33">
        <v>44713</v>
      </c>
      <c r="E1173" s="43" t="s">
        <v>73</v>
      </c>
      <c r="F1173" s="44">
        <f>SUMIFS(HoraCondCarga[Hora],HoraCondCarga[Condição de Carga],PrevisaoGD[[#This Row],[Condição de Carga]],HoraCondCarga[Mês],MONTH(PrevisaoGD[[#This Row],[Mês/Ano]]))</f>
        <v>13</v>
      </c>
      <c r="G1173" s="258">
        <f>SUMIFS('Previsão Potência Instalada'!$C$4:$C$87,'Previsão Potência Instalada'!$B$4:$B$87,PrevisaoGD[[#This Row],[Mês/Ano]])*SUMIFS(RelPotInst[PU_PI],RelPotInst[Barra],PrevisaoGD[[#This Row],[Nº Barra]])</f>
        <v>25.225977395611693</v>
      </c>
      <c r="H1173" s="136">
        <f>$G1173*SUMIFS(FatorHorario[Fator],FatorHorario[Meses],TEXT($D1173,"MMM"),FatorHorario[UF],'Curva Tipica'!$E$1,FatorHorario[Hora],$F1173)</f>
        <v>10.874860966147287</v>
      </c>
      <c r="I1173" s="45">
        <v>0.92</v>
      </c>
    </row>
    <row r="1174" spans="1:9" x14ac:dyDescent="0.25">
      <c r="A1174" s="32">
        <v>5723</v>
      </c>
      <c r="B1174" s="32">
        <v>2</v>
      </c>
      <c r="C1174" s="134" t="s">
        <v>92</v>
      </c>
      <c r="D1174" s="33">
        <v>44743</v>
      </c>
      <c r="E1174" s="43" t="s">
        <v>73</v>
      </c>
      <c r="F1174" s="44">
        <f>SUMIFS(HoraCondCarga[Hora],HoraCondCarga[Condição de Carga],PrevisaoGD[[#This Row],[Condição de Carga]],HoraCondCarga[Mês],MONTH(PrevisaoGD[[#This Row],[Mês/Ano]]))</f>
        <v>13</v>
      </c>
      <c r="G1174" s="258">
        <f>SUMIFS('Previsão Potência Instalada'!$C$4:$C$87,'Previsão Potência Instalada'!$B$4:$B$87,PrevisaoGD[[#This Row],[Mês/Ano]])*SUMIFS(RelPotInst[PU_PI],RelPotInst[Barra],PrevisaoGD[[#This Row],[Nº Barra]])</f>
        <v>26.149673482679336</v>
      </c>
      <c r="H1174" s="136">
        <f>$G1174*SUMIFS(FatorHorario[Fator],FatorHorario[Meses],TEXT($D1174,"MMM"),FatorHorario[UF],'Curva Tipica'!$E$1,FatorHorario[Hora],$F1174)</f>
        <v>11.39393838262998</v>
      </c>
      <c r="I1174" s="45">
        <v>0.92</v>
      </c>
    </row>
    <row r="1175" spans="1:9" x14ac:dyDescent="0.25">
      <c r="A1175" s="32">
        <v>5723</v>
      </c>
      <c r="B1175" s="32">
        <v>2</v>
      </c>
      <c r="C1175" s="134" t="s">
        <v>92</v>
      </c>
      <c r="D1175" s="33">
        <v>44774</v>
      </c>
      <c r="E1175" s="43" t="s">
        <v>73</v>
      </c>
      <c r="F1175" s="44">
        <f>SUMIFS(HoraCondCarga[Hora],HoraCondCarga[Condição de Carga],PrevisaoGD[[#This Row],[Condição de Carga]],HoraCondCarga[Mês],MONTH(PrevisaoGD[[#This Row],[Mês/Ano]]))</f>
        <v>13</v>
      </c>
      <c r="G1175" s="258">
        <f>SUMIFS('Previsão Potência Instalada'!$C$4:$C$87,'Previsão Potência Instalada'!$B$4:$B$87,PrevisaoGD[[#This Row],[Mês/Ano]])*SUMIFS(RelPotInst[PU_PI],RelPotInst[Barra],PrevisaoGD[[#This Row],[Nº Barra]])</f>
        <v>27.049765358817147</v>
      </c>
      <c r="H1175" s="136">
        <f>$G1175*SUMIFS(FatorHorario[Fator],FatorHorario[Meses],TEXT($D1175,"MMM"),FatorHorario[UF],'Curva Tipica'!$E$1,FatorHorario[Hora],$F1175)</f>
        <v>12.913495228978984</v>
      </c>
      <c r="I1175" s="45">
        <v>0.92</v>
      </c>
    </row>
    <row r="1176" spans="1:9" x14ac:dyDescent="0.25">
      <c r="A1176" s="32">
        <v>5723</v>
      </c>
      <c r="B1176" s="32">
        <v>2</v>
      </c>
      <c r="C1176" s="134" t="s">
        <v>92</v>
      </c>
      <c r="D1176" s="33">
        <v>44805</v>
      </c>
      <c r="E1176" s="43" t="s">
        <v>73</v>
      </c>
      <c r="F1176" s="44">
        <f>SUMIFS(HoraCondCarga[Hora],HoraCondCarga[Condição de Carga],PrevisaoGD[[#This Row],[Condição de Carga]],HoraCondCarga[Mês],MONTH(PrevisaoGD[[#This Row],[Mês/Ano]]))</f>
        <v>14</v>
      </c>
      <c r="G1176" s="258">
        <f>SUMIFS('Previsão Potência Instalada'!$C$4:$C$87,'Previsão Potência Instalada'!$B$4:$B$87,PrevisaoGD[[#This Row],[Mês/Ano]])*SUMIFS(RelPotInst[PU_PI],RelPotInst[Barra],PrevisaoGD[[#This Row],[Nº Barra]])</f>
        <v>27.945751129119234</v>
      </c>
      <c r="H1176" s="136">
        <f>$G1176*SUMIFS(FatorHorario[Fator],FatorHorario[Meses],TEXT($D1176,"MMM"),FatorHorario[UF],'Curva Tipica'!$E$1,FatorHorario[Hora],$F1176)</f>
        <v>13.495050026594777</v>
      </c>
      <c r="I1176" s="45">
        <v>0.92</v>
      </c>
    </row>
    <row r="1177" spans="1:9" x14ac:dyDescent="0.25">
      <c r="A1177" s="32">
        <v>5723</v>
      </c>
      <c r="B1177" s="32">
        <v>2</v>
      </c>
      <c r="C1177" s="134" t="s">
        <v>92</v>
      </c>
      <c r="D1177" s="33">
        <v>44835</v>
      </c>
      <c r="E1177" s="43" t="s">
        <v>73</v>
      </c>
      <c r="F1177" s="44">
        <f>SUMIFS(HoraCondCarga[Hora],HoraCondCarga[Condição de Carga],PrevisaoGD[[#This Row],[Condição de Carga]],HoraCondCarga[Mês],MONTH(PrevisaoGD[[#This Row],[Mês/Ano]]))</f>
        <v>12</v>
      </c>
      <c r="G1177" s="258">
        <f>SUMIFS('Previsão Potência Instalada'!$C$4:$C$87,'Previsão Potência Instalada'!$B$4:$B$87,PrevisaoGD[[#This Row],[Mês/Ano]])*SUMIFS(RelPotInst[PU_PI],RelPotInst[Barra],PrevisaoGD[[#This Row],[Nº Barra]])</f>
        <v>28.797688165607706</v>
      </c>
      <c r="H1177" s="136">
        <f>$G1177*SUMIFS(FatorHorario[Fator],FatorHorario[Meses],TEXT($D1177,"MMM"),FatorHorario[UF],'Curva Tipica'!$E$1,FatorHorario[Hora],$F1177)</f>
        <v>16.354583956839804</v>
      </c>
      <c r="I1177" s="45">
        <v>0.92</v>
      </c>
    </row>
    <row r="1178" spans="1:9" x14ac:dyDescent="0.25">
      <c r="A1178" s="32">
        <v>5723</v>
      </c>
      <c r="B1178" s="32">
        <v>2</v>
      </c>
      <c r="C1178" s="134" t="s">
        <v>92</v>
      </c>
      <c r="D1178" s="33">
        <v>44866</v>
      </c>
      <c r="E1178" s="43" t="s">
        <v>73</v>
      </c>
      <c r="F1178" s="44">
        <f>SUMIFS(HoraCondCarga[Hora],HoraCondCarga[Condição de Carga],PrevisaoGD[[#This Row],[Condição de Carga]],HoraCondCarga[Mês],MONTH(PrevisaoGD[[#This Row],[Mês/Ano]]))</f>
        <v>15</v>
      </c>
      <c r="G1178" s="258">
        <f>SUMIFS('Previsão Potência Instalada'!$C$4:$C$87,'Previsão Potência Instalada'!$B$4:$B$87,PrevisaoGD[[#This Row],[Mês/Ano]])*SUMIFS(RelPotInst[PU_PI],RelPotInst[Barra],PrevisaoGD[[#This Row],[Nº Barra]])</f>
        <v>29.649784211156014</v>
      </c>
      <c r="H1178" s="136">
        <f>$G1178*SUMIFS(FatorHorario[Fator],FatorHorario[Meses],TEXT($D1178,"MMM"),FatorHorario[UF],'Curva Tipica'!$E$1,FatorHorario[Hora],$F1178)</f>
        <v>12.043847723479063</v>
      </c>
      <c r="I1178" s="45">
        <v>0.92</v>
      </c>
    </row>
    <row r="1179" spans="1:9" x14ac:dyDescent="0.25">
      <c r="A1179" s="32">
        <v>5723</v>
      </c>
      <c r="B1179" s="32">
        <v>2</v>
      </c>
      <c r="C1179" s="134" t="s">
        <v>92</v>
      </c>
      <c r="D1179" s="33">
        <v>44896</v>
      </c>
      <c r="E1179" s="43" t="s">
        <v>73</v>
      </c>
      <c r="F1179" s="44">
        <f>SUMIFS(HoraCondCarga[Hora],HoraCondCarga[Condição de Carga],PrevisaoGD[[#This Row],[Condição de Carga]],HoraCondCarga[Mês],MONTH(PrevisaoGD[[#This Row],[Mês/Ano]]))</f>
        <v>13</v>
      </c>
      <c r="G1179" s="258">
        <f>SUMIFS('Previsão Potência Instalada'!$C$4:$C$87,'Previsão Potência Instalada'!$B$4:$B$87,PrevisaoGD[[#This Row],[Mês/Ano]])*SUMIFS(RelPotInst[PU_PI],RelPotInst[Barra],PrevisaoGD[[#This Row],[Nº Barra]])</f>
        <v>30.542359972422702</v>
      </c>
      <c r="H1179" s="136">
        <f>$G1179*SUMIFS(FatorHorario[Fator],FatorHorario[Meses],TEXT($D1179,"MMM"),FatorHorario[UF],'Curva Tipica'!$E$1,FatorHorario[Hora],$F1179)</f>
        <v>17.560529653244089</v>
      </c>
      <c r="I1179" s="45">
        <v>0.92</v>
      </c>
    </row>
    <row r="1180" spans="1:9" x14ac:dyDescent="0.25">
      <c r="A1180" s="32">
        <v>5723</v>
      </c>
      <c r="B1180" s="32">
        <v>2</v>
      </c>
      <c r="C1180" s="134" t="s">
        <v>92</v>
      </c>
      <c r="D1180" s="33">
        <v>44927</v>
      </c>
      <c r="E1180" s="43" t="s">
        <v>73</v>
      </c>
      <c r="F1180" s="44">
        <f>SUMIFS(HoraCondCarga[Hora],HoraCondCarga[Condição de Carga],PrevisaoGD[[#This Row],[Condição de Carga]],HoraCondCarga[Mês],MONTH(PrevisaoGD[[#This Row],[Mês/Ano]]))</f>
        <v>15</v>
      </c>
      <c r="G1180" s="258">
        <f>SUMIFS('Previsão Potência Instalada'!$C$4:$C$87,'Previsão Potência Instalada'!$B$4:$B$87,PrevisaoGD[[#This Row],[Mês/Ano]])*SUMIFS(RelPotInst[PU_PI],RelPotInst[Barra],PrevisaoGD[[#This Row],[Nº Barra]])</f>
        <v>30.848357834253214</v>
      </c>
      <c r="H1180" s="136">
        <f>$G1180*SUMIFS(FatorHorario[Fator],FatorHorario[Meses],TEXT($D1180,"MMM"),FatorHorario[UF],'Curva Tipica'!$E$1,FatorHorario[Hora],$F1180)</f>
        <v>12.486797846561986</v>
      </c>
      <c r="I1180" s="45">
        <v>0.92</v>
      </c>
    </row>
    <row r="1181" spans="1:9" x14ac:dyDescent="0.25">
      <c r="A1181" s="32">
        <v>5723</v>
      </c>
      <c r="B1181" s="32">
        <v>2</v>
      </c>
      <c r="C1181" s="134" t="s">
        <v>92</v>
      </c>
      <c r="D1181" s="33">
        <v>44958</v>
      </c>
      <c r="E1181" s="43" t="s">
        <v>73</v>
      </c>
      <c r="F1181" s="44">
        <f>SUMIFS(HoraCondCarga[Hora],HoraCondCarga[Condição de Carga],PrevisaoGD[[#This Row],[Condição de Carga]],HoraCondCarga[Mês],MONTH(PrevisaoGD[[#This Row],[Mês/Ano]]))</f>
        <v>15</v>
      </c>
      <c r="G1181" s="258">
        <f>SUMIFS('Previsão Potência Instalada'!$C$4:$C$87,'Previsão Potência Instalada'!$B$4:$B$87,PrevisaoGD[[#This Row],[Mês/Ano]])*SUMIFS(RelPotInst[PU_PI],RelPotInst[Barra],PrevisaoGD[[#This Row],[Nº Barra]])</f>
        <v>31.147687497568779</v>
      </c>
      <c r="H1181" s="136">
        <f>$G1181*SUMIFS(FatorHorario[Fator],FatorHorario[Meses],TEXT($D1181,"MMM"),FatorHorario[UF],'Curva Tipica'!$E$1,FatorHorario[Hora],$F1181)</f>
        <v>12.66740890170828</v>
      </c>
      <c r="I1181" s="45">
        <v>0.92</v>
      </c>
    </row>
    <row r="1182" spans="1:9" x14ac:dyDescent="0.25">
      <c r="A1182" s="32">
        <v>5723</v>
      </c>
      <c r="B1182" s="32">
        <v>2</v>
      </c>
      <c r="C1182" s="134" t="s">
        <v>92</v>
      </c>
      <c r="D1182" s="33">
        <v>44986</v>
      </c>
      <c r="E1182" s="43" t="s">
        <v>73</v>
      </c>
      <c r="F1182" s="44">
        <f>SUMIFS(HoraCondCarga[Hora],HoraCondCarga[Condição de Carga],PrevisaoGD[[#This Row],[Condição de Carga]],HoraCondCarga[Mês],MONTH(PrevisaoGD[[#This Row],[Mês/Ano]]))</f>
        <v>15</v>
      </c>
      <c r="G1182" s="258">
        <f>SUMIFS('Previsão Potência Instalada'!$C$4:$C$87,'Previsão Potência Instalada'!$B$4:$B$87,PrevisaoGD[[#This Row],[Mês/Ano]])*SUMIFS(RelPotInst[PU_PI],RelPotInst[Barra],PrevisaoGD[[#This Row],[Nº Barra]])</f>
        <v>31.449708806780006</v>
      </c>
      <c r="H1182" s="136">
        <f>$G1182*SUMIFS(FatorHorario[Fator],FatorHorario[Meses],TEXT($D1182,"MMM"),FatorHorario[UF],'Curva Tipica'!$E$1,FatorHorario[Hora],$F1182)</f>
        <v>13.086430872663009</v>
      </c>
      <c r="I1182" s="45">
        <v>0.92</v>
      </c>
    </row>
    <row r="1183" spans="1:9" x14ac:dyDescent="0.25">
      <c r="A1183" s="32">
        <v>5723</v>
      </c>
      <c r="B1183" s="32">
        <v>2</v>
      </c>
      <c r="C1183" s="134" t="s">
        <v>92</v>
      </c>
      <c r="D1183" s="33">
        <v>45017</v>
      </c>
      <c r="E1183" s="43" t="s">
        <v>73</v>
      </c>
      <c r="F1183" s="44">
        <f>SUMIFS(HoraCondCarga[Hora],HoraCondCarga[Condição de Carga],PrevisaoGD[[#This Row],[Condição de Carga]],HoraCondCarga[Mês],MONTH(PrevisaoGD[[#This Row],[Mês/Ano]]))</f>
        <v>14</v>
      </c>
      <c r="G1183" s="258">
        <f>SUMIFS('Previsão Potência Instalada'!$C$4:$C$87,'Previsão Potência Instalada'!$B$4:$B$87,PrevisaoGD[[#This Row],[Mês/Ano]])*SUMIFS(RelPotInst[PU_PI],RelPotInst[Barra],PrevisaoGD[[#This Row],[Nº Barra]])</f>
        <v>31.754051686585285</v>
      </c>
      <c r="H1183" s="136">
        <f>$G1183*SUMIFS(FatorHorario[Fator],FatorHorario[Meses],TEXT($D1183,"MMM"),FatorHorario[UF],'Curva Tipica'!$E$1,FatorHorario[Hora],$F1183)</f>
        <v>14.882448211435257</v>
      </c>
      <c r="I1183" s="45">
        <v>0.92</v>
      </c>
    </row>
    <row r="1184" spans="1:9" x14ac:dyDescent="0.25">
      <c r="A1184" s="32">
        <v>5723</v>
      </c>
      <c r="B1184" s="32">
        <v>2</v>
      </c>
      <c r="C1184" s="134" t="s">
        <v>92</v>
      </c>
      <c r="D1184" s="33">
        <v>45047</v>
      </c>
      <c r="E1184" s="43" t="s">
        <v>73</v>
      </c>
      <c r="F1184" s="44">
        <f>SUMIFS(HoraCondCarga[Hora],HoraCondCarga[Condição de Carga],PrevisaoGD[[#This Row],[Condição de Carga]],HoraCondCarga[Mês],MONTH(PrevisaoGD[[#This Row],[Mês/Ano]]))</f>
        <v>13</v>
      </c>
      <c r="G1184" s="258">
        <f>SUMIFS('Previsão Potência Instalada'!$C$4:$C$87,'Previsão Potência Instalada'!$B$4:$B$87,PrevisaoGD[[#This Row],[Mês/Ano]])*SUMIFS(RelPotInst[PU_PI],RelPotInst[Barra],PrevisaoGD[[#This Row],[Nº Barra]])</f>
        <v>32.083504322350628</v>
      </c>
      <c r="H1184" s="136">
        <f>$G1184*SUMIFS(FatorHorario[Fator],FatorHorario[Meses],TEXT($D1184,"MMM"),FatorHorario[UF],'Curva Tipica'!$E$1,FatorHorario[Hora],$F1184)</f>
        <v>14.644270355306656</v>
      </c>
      <c r="I1184" s="45">
        <v>0.92</v>
      </c>
    </row>
    <row r="1185" spans="1:9" x14ac:dyDescent="0.25">
      <c r="A1185" s="32">
        <v>5723</v>
      </c>
      <c r="B1185" s="32">
        <v>2</v>
      </c>
      <c r="C1185" s="134" t="s">
        <v>92</v>
      </c>
      <c r="D1185" s="33">
        <v>45078</v>
      </c>
      <c r="E1185" s="43" t="s">
        <v>73</v>
      </c>
      <c r="F1185" s="44">
        <f>SUMIFS(HoraCondCarga[Hora],HoraCondCarga[Condição de Carga],PrevisaoGD[[#This Row],[Condição de Carga]],HoraCondCarga[Mês],MONTH(PrevisaoGD[[#This Row],[Mês/Ano]]))</f>
        <v>13</v>
      </c>
      <c r="G1185" s="258">
        <f>SUMIFS('Previsão Potência Instalada'!$C$4:$C$87,'Previsão Potência Instalada'!$B$4:$B$87,PrevisaoGD[[#This Row],[Mês/Ano]])*SUMIFS(RelPotInst[PU_PI],RelPotInst[Barra],PrevisaoGD[[#This Row],[Nº Barra]])</f>
        <v>32.406072667570882</v>
      </c>
      <c r="H1185" s="136">
        <f>$G1185*SUMIFS(FatorHorario[Fator],FatorHorario[Meses],TEXT($D1185,"MMM"),FatorHorario[UF],'Curva Tipica'!$E$1,FatorHorario[Hora],$F1185)</f>
        <v>13.970183560855981</v>
      </c>
      <c r="I1185" s="45">
        <v>0.92</v>
      </c>
    </row>
    <row r="1186" spans="1:9" x14ac:dyDescent="0.25">
      <c r="A1186" s="32">
        <v>5723</v>
      </c>
      <c r="B1186" s="32">
        <v>2</v>
      </c>
      <c r="C1186" s="134" t="s">
        <v>92</v>
      </c>
      <c r="D1186" s="33">
        <v>45108</v>
      </c>
      <c r="E1186" s="43" t="s">
        <v>73</v>
      </c>
      <c r="F1186" s="44">
        <f>SUMIFS(HoraCondCarga[Hora],HoraCondCarga[Condição de Carga],PrevisaoGD[[#This Row],[Condição de Carga]],HoraCondCarga[Mês],MONTH(PrevisaoGD[[#This Row],[Mês/Ano]]))</f>
        <v>13</v>
      </c>
      <c r="G1186" s="258">
        <f>SUMIFS('Previsão Potência Instalada'!$C$4:$C$87,'Previsão Potência Instalada'!$B$4:$B$87,PrevisaoGD[[#This Row],[Mês/Ano]])*SUMIFS(RelPotInst[PU_PI],RelPotInst[Barra],PrevisaoGD[[#This Row],[Nº Barra]])</f>
        <v>32.712607604206383</v>
      </c>
      <c r="H1186" s="136">
        <f>$G1186*SUMIFS(FatorHorario[Fator],FatorHorario[Meses],TEXT($D1186,"MMM"),FatorHorario[UF],'Curva Tipica'!$E$1,FatorHorario[Hora],$F1186)</f>
        <v>14.253540703839429</v>
      </c>
      <c r="I1186" s="45">
        <v>0.92</v>
      </c>
    </row>
    <row r="1187" spans="1:9" x14ac:dyDescent="0.25">
      <c r="A1187" s="32">
        <v>5723</v>
      </c>
      <c r="B1187" s="32">
        <v>2</v>
      </c>
      <c r="C1187" s="134" t="s">
        <v>92</v>
      </c>
      <c r="D1187" s="33">
        <v>45139</v>
      </c>
      <c r="E1187" s="43" t="s">
        <v>73</v>
      </c>
      <c r="F1187" s="44">
        <f>SUMIFS(HoraCondCarga[Hora],HoraCondCarga[Condição de Carga],PrevisaoGD[[#This Row],[Condição de Carga]],HoraCondCarga[Mês],MONTH(PrevisaoGD[[#This Row],[Mês/Ano]]))</f>
        <v>13</v>
      </c>
      <c r="G1187" s="258">
        <f>SUMIFS('Previsão Potência Instalada'!$C$4:$C$87,'Previsão Potência Instalada'!$B$4:$B$87,PrevisaoGD[[#This Row],[Mês/Ano]])*SUMIFS(RelPotInst[PU_PI],RelPotInst[Barra],PrevisaoGD[[#This Row],[Nº Barra]])</f>
        <v>33.011309320150559</v>
      </c>
      <c r="H1187" s="136">
        <f>$G1187*SUMIFS(FatorHorario[Fator],FatorHorario[Meses],TEXT($D1187,"MMM"),FatorHorario[UF],'Curva Tipica'!$E$1,FatorHorario[Hora],$F1187)</f>
        <v>15.759522485808169</v>
      </c>
      <c r="I1187" s="45">
        <v>0.92</v>
      </c>
    </row>
    <row r="1188" spans="1:9" x14ac:dyDescent="0.25">
      <c r="A1188" s="32">
        <v>5723</v>
      </c>
      <c r="B1188" s="32">
        <v>2</v>
      </c>
      <c r="C1188" s="134" t="s">
        <v>92</v>
      </c>
      <c r="D1188" s="33">
        <v>45170</v>
      </c>
      <c r="E1188" s="43" t="s">
        <v>73</v>
      </c>
      <c r="F1188" s="44">
        <f>SUMIFS(HoraCondCarga[Hora],HoraCondCarga[Condição de Carga],PrevisaoGD[[#This Row],[Condição de Carga]],HoraCondCarga[Mês],MONTH(PrevisaoGD[[#This Row],[Mês/Ano]]))</f>
        <v>14</v>
      </c>
      <c r="G1188" s="258">
        <f>SUMIFS('Previsão Potência Instalada'!$C$4:$C$87,'Previsão Potência Instalada'!$B$4:$B$87,PrevisaoGD[[#This Row],[Mês/Ano]])*SUMIFS(RelPotInst[PU_PI],RelPotInst[Barra],PrevisaoGD[[#This Row],[Nº Barra]])</f>
        <v>33.308648396467056</v>
      </c>
      <c r="H1188" s="136">
        <f>$G1188*SUMIFS(FatorHorario[Fator],FatorHorario[Meses],TEXT($D1188,"MMM"),FatorHorario[UF],'Curva Tipica'!$E$1,FatorHorario[Hora],$F1188)</f>
        <v>16.084802099314544</v>
      </c>
      <c r="I1188" s="45">
        <v>0.92</v>
      </c>
    </row>
    <row r="1189" spans="1:9" x14ac:dyDescent="0.25">
      <c r="A1189" s="32">
        <v>5723</v>
      </c>
      <c r="B1189" s="32">
        <v>2</v>
      </c>
      <c r="C1189" s="134" t="s">
        <v>92</v>
      </c>
      <c r="D1189" s="33">
        <v>45200</v>
      </c>
      <c r="E1189" s="43" t="s">
        <v>73</v>
      </c>
      <c r="F1189" s="44">
        <f>SUMIFS(HoraCondCarga[Hora],HoraCondCarga[Condição de Carga],PrevisaoGD[[#This Row],[Condição de Carga]],HoraCondCarga[Mês],MONTH(PrevisaoGD[[#This Row],[Mês/Ano]]))</f>
        <v>12</v>
      </c>
      <c r="G1189" s="258">
        <f>SUMIFS('Previsão Potência Instalada'!$C$4:$C$87,'Previsão Potência Instalada'!$B$4:$B$87,PrevisaoGD[[#This Row],[Mês/Ano]])*SUMIFS(RelPotInst[PU_PI],RelPotInst[Barra],PrevisaoGD[[#This Row],[Nº Barra]])</f>
        <v>33.59136959573776</v>
      </c>
      <c r="H1189" s="136">
        <f>$G1189*SUMIFS(FatorHorario[Fator],FatorHorario[Meses],TEXT($D1189,"MMM"),FatorHorario[UF],'Curva Tipica'!$E$1,FatorHorario[Hora],$F1189)</f>
        <v>19.076978371299617</v>
      </c>
      <c r="I1189" s="45">
        <v>0.92</v>
      </c>
    </row>
    <row r="1190" spans="1:9" x14ac:dyDescent="0.25">
      <c r="A1190" s="32">
        <v>5723</v>
      </c>
      <c r="B1190" s="32">
        <v>2</v>
      </c>
      <c r="C1190" s="134" t="s">
        <v>92</v>
      </c>
      <c r="D1190" s="33">
        <v>45231</v>
      </c>
      <c r="E1190" s="43" t="s">
        <v>73</v>
      </c>
      <c r="F1190" s="44">
        <f>SUMIFS(HoraCondCarga[Hora],HoraCondCarga[Condição de Carga],PrevisaoGD[[#This Row],[Condição de Carga]],HoraCondCarga[Mês],MONTH(PrevisaoGD[[#This Row],[Mês/Ano]]))</f>
        <v>15</v>
      </c>
      <c r="G1190" s="258">
        <f>SUMIFS('Previsão Potência Instalada'!$C$4:$C$87,'Previsão Potência Instalada'!$B$4:$B$87,PrevisaoGD[[#This Row],[Mês/Ano]])*SUMIFS(RelPotInst[PU_PI],RelPotInst[Barra],PrevisaoGD[[#This Row],[Nº Barra]])</f>
        <v>33.874143563265001</v>
      </c>
      <c r="H1190" s="136">
        <f>$G1190*SUMIFS(FatorHorario[Fator],FatorHorario[Meses],TEXT($D1190,"MMM"),FatorHorario[UF],'Curva Tipica'!$E$1,FatorHorario[Hora],$F1190)</f>
        <v>13.759797505903183</v>
      </c>
      <c r="I1190" s="45">
        <v>0.92</v>
      </c>
    </row>
    <row r="1191" spans="1:9" x14ac:dyDescent="0.25">
      <c r="A1191" s="32">
        <v>5723</v>
      </c>
      <c r="B1191" s="32">
        <v>2</v>
      </c>
      <c r="C1191" s="134" t="s">
        <v>92</v>
      </c>
      <c r="D1191" s="33">
        <v>45261</v>
      </c>
      <c r="E1191" s="43" t="s">
        <v>73</v>
      </c>
      <c r="F1191" s="44">
        <f>SUMIFS(HoraCondCarga[Hora],HoraCondCarga[Condição de Carga],PrevisaoGD[[#This Row],[Condição de Carga]],HoraCondCarga[Mês],MONTH(PrevisaoGD[[#This Row],[Mês/Ano]]))</f>
        <v>13</v>
      </c>
      <c r="G1191" s="258">
        <f>SUMIFS('Previsão Potência Instalada'!$C$4:$C$87,'Previsão Potência Instalada'!$B$4:$B$87,PrevisaoGD[[#This Row],[Mês/Ano]])*SUMIFS(RelPotInst[PU_PI],RelPotInst[Barra],PrevisaoGD[[#This Row],[Nº Barra]])</f>
        <v>34.170351004492616</v>
      </c>
      <c r="H1191" s="136">
        <f>$G1191*SUMIFS(FatorHorario[Fator],FatorHorario[Meses],TEXT($D1191,"MMM"),FatorHorario[UF],'Curva Tipica'!$E$1,FatorHorario[Hora],$F1191)</f>
        <v>19.64646682895323</v>
      </c>
      <c r="I1191" s="45">
        <v>0.92</v>
      </c>
    </row>
    <row r="1192" spans="1:9" x14ac:dyDescent="0.25">
      <c r="A1192" s="32">
        <v>5723</v>
      </c>
      <c r="B1192" s="32">
        <v>2</v>
      </c>
      <c r="C1192" s="134" t="s">
        <v>92</v>
      </c>
      <c r="D1192" s="33">
        <v>45292</v>
      </c>
      <c r="E1192" s="43" t="s">
        <v>73</v>
      </c>
      <c r="F1192" s="44">
        <f>SUMIFS(HoraCondCarga[Hora],HoraCondCarga[Condição de Carga],PrevisaoGD[[#This Row],[Condição de Carga]],HoraCondCarga[Mês],MONTH(PrevisaoGD[[#This Row],[Mês/Ano]]))</f>
        <v>15</v>
      </c>
      <c r="G1192" s="258">
        <f>SUMIFS('Previsão Potência Instalada'!$C$4:$C$87,'Previsão Potência Instalada'!$B$4:$B$87,PrevisaoGD[[#This Row],[Mês/Ano]])*SUMIFS(RelPotInst[PU_PI],RelPotInst[Barra],PrevisaoGD[[#This Row],[Nº Barra]])</f>
        <v>34.777905881116943</v>
      </c>
      <c r="H1192" s="136">
        <f>$G1192*SUMIFS(FatorHorario[Fator],FatorHorario[Meses],TEXT($D1192,"MMM"),FatorHorario[UF],'Curva Tipica'!$E$1,FatorHorario[Hora],$F1192)</f>
        <v>14.077400249230456</v>
      </c>
      <c r="I1192" s="45">
        <v>0.92</v>
      </c>
    </row>
    <row r="1193" spans="1:9" x14ac:dyDescent="0.25">
      <c r="A1193" s="32">
        <v>5723</v>
      </c>
      <c r="B1193" s="32">
        <v>2</v>
      </c>
      <c r="C1193" s="134" t="s">
        <v>92</v>
      </c>
      <c r="D1193" s="33">
        <v>45323</v>
      </c>
      <c r="E1193" s="43" t="s">
        <v>73</v>
      </c>
      <c r="F1193" s="44">
        <f>SUMIFS(HoraCondCarga[Hora],HoraCondCarga[Condição de Carga],PrevisaoGD[[#This Row],[Condição de Carga]],HoraCondCarga[Mês],MONTH(PrevisaoGD[[#This Row],[Mês/Ano]]))</f>
        <v>15</v>
      </c>
      <c r="G1193" s="258">
        <f>SUMIFS('Previsão Potência Instalada'!$C$4:$C$87,'Previsão Potência Instalada'!$B$4:$B$87,PrevisaoGD[[#This Row],[Mês/Ano]])*SUMIFS(RelPotInst[PU_PI],RelPotInst[Barra],PrevisaoGD[[#This Row],[Nº Barra]])</f>
        <v>35.372221134098737</v>
      </c>
      <c r="H1193" s="136">
        <f>$G1193*SUMIFS(FatorHorario[Fator],FatorHorario[Meses],TEXT($D1193,"MMM"),FatorHorario[UF],'Curva Tipica'!$E$1,FatorHorario[Hora],$F1193)</f>
        <v>14.385478501485876</v>
      </c>
      <c r="I1193" s="45">
        <v>0.92</v>
      </c>
    </row>
    <row r="1194" spans="1:9" x14ac:dyDescent="0.25">
      <c r="A1194" s="32">
        <v>5723</v>
      </c>
      <c r="B1194" s="32">
        <v>2</v>
      </c>
      <c r="C1194" s="134" t="s">
        <v>92</v>
      </c>
      <c r="D1194" s="33">
        <v>45352</v>
      </c>
      <c r="E1194" s="43" t="s">
        <v>73</v>
      </c>
      <c r="F1194" s="44">
        <f>SUMIFS(HoraCondCarga[Hora],HoraCondCarga[Condição de Carga],PrevisaoGD[[#This Row],[Condição de Carga]],HoraCondCarga[Mês],MONTH(PrevisaoGD[[#This Row],[Mês/Ano]]))</f>
        <v>15</v>
      </c>
      <c r="G1194" s="258">
        <f>SUMIFS('Previsão Potência Instalada'!$C$4:$C$87,'Previsão Potência Instalada'!$B$4:$B$87,PrevisaoGD[[#This Row],[Mês/Ano]])*SUMIFS(RelPotInst[PU_PI],RelPotInst[Barra],PrevisaoGD[[#This Row],[Nº Barra]])</f>
        <v>35.971880615894008</v>
      </c>
      <c r="H1194" s="136">
        <f>$G1194*SUMIFS(FatorHorario[Fator],FatorHorario[Meses],TEXT($D1194,"MMM"),FatorHorario[UF],'Curva Tipica'!$E$1,FatorHorario[Hora],$F1194)</f>
        <v>14.968136332572316</v>
      </c>
      <c r="I1194" s="45">
        <v>0.92</v>
      </c>
    </row>
    <row r="1195" spans="1:9" x14ac:dyDescent="0.25">
      <c r="A1195" s="32">
        <v>5723</v>
      </c>
      <c r="B1195" s="32">
        <v>2</v>
      </c>
      <c r="C1195" s="134" t="s">
        <v>92</v>
      </c>
      <c r="D1195" s="33">
        <v>45383</v>
      </c>
      <c r="E1195" s="43" t="s">
        <v>73</v>
      </c>
      <c r="F1195" s="44">
        <f>SUMIFS(HoraCondCarga[Hora],HoraCondCarga[Condição de Carga],PrevisaoGD[[#This Row],[Condição de Carga]],HoraCondCarga[Mês],MONTH(PrevisaoGD[[#This Row],[Mês/Ano]]))</f>
        <v>14</v>
      </c>
      <c r="G1195" s="258">
        <f>SUMIFS('Previsão Potência Instalada'!$C$4:$C$87,'Previsão Potência Instalada'!$B$4:$B$87,PrevisaoGD[[#This Row],[Mês/Ano]])*SUMIFS(RelPotInst[PU_PI],RelPotInst[Barra],PrevisaoGD[[#This Row],[Nº Barra]])</f>
        <v>36.576149546681535</v>
      </c>
      <c r="H1195" s="136">
        <f>$G1195*SUMIFS(FatorHorario[Fator],FatorHorario[Meses],TEXT($D1195,"MMM"),FatorHorario[UF],'Curva Tipica'!$E$1,FatorHorario[Hora],$F1195)</f>
        <v>17.142462850879603</v>
      </c>
      <c r="I1195" s="45">
        <v>0.92</v>
      </c>
    </row>
    <row r="1196" spans="1:9" x14ac:dyDescent="0.25">
      <c r="A1196" s="32">
        <v>5723</v>
      </c>
      <c r="B1196" s="32">
        <v>2</v>
      </c>
      <c r="C1196" s="134" t="s">
        <v>92</v>
      </c>
      <c r="D1196" s="33">
        <v>45413</v>
      </c>
      <c r="E1196" s="43" t="s">
        <v>73</v>
      </c>
      <c r="F1196" s="44">
        <f>SUMIFS(HoraCondCarga[Hora],HoraCondCarga[Condição de Carga],PrevisaoGD[[#This Row],[Condição de Carga]],HoraCondCarga[Mês],MONTH(PrevisaoGD[[#This Row],[Mês/Ano]]))</f>
        <v>13</v>
      </c>
      <c r="G1196" s="258">
        <f>SUMIFS('Previsão Potência Instalada'!$C$4:$C$87,'Previsão Potência Instalada'!$B$4:$B$87,PrevisaoGD[[#This Row],[Mês/Ano]])*SUMIFS(RelPotInst[PU_PI],RelPotInst[Barra],PrevisaoGD[[#This Row],[Nº Barra]])</f>
        <v>37.230273579701205</v>
      </c>
      <c r="H1196" s="136">
        <f>$G1196*SUMIFS(FatorHorario[Fator],FatorHorario[Meses],TEXT($D1196,"MMM"),FatorHorario[UF],'Curva Tipica'!$E$1,FatorHorario[Hora],$F1196)</f>
        <v>16.993473849530837</v>
      </c>
      <c r="I1196" s="45">
        <v>0.92</v>
      </c>
    </row>
    <row r="1197" spans="1:9" x14ac:dyDescent="0.25">
      <c r="A1197" s="32">
        <v>5723</v>
      </c>
      <c r="B1197" s="32">
        <v>2</v>
      </c>
      <c r="C1197" s="134" t="s">
        <v>92</v>
      </c>
      <c r="D1197" s="33">
        <v>45444</v>
      </c>
      <c r="E1197" s="43" t="s">
        <v>73</v>
      </c>
      <c r="F1197" s="44">
        <f>SUMIFS(HoraCondCarga[Hora],HoraCondCarga[Condição de Carga],PrevisaoGD[[#This Row],[Condição de Carga]],HoraCondCarga[Mês],MONTH(PrevisaoGD[[#This Row],[Mês/Ano]]))</f>
        <v>13</v>
      </c>
      <c r="G1197" s="258">
        <f>SUMIFS('Previsão Potência Instalada'!$C$4:$C$87,'Previsão Potência Instalada'!$B$4:$B$87,PrevisaoGD[[#This Row],[Mês/Ano]])*SUMIFS(RelPotInst[PU_PI],RelPotInst[Barra],PrevisaoGD[[#This Row],[Nº Barra]])</f>
        <v>37.870728941091137</v>
      </c>
      <c r="H1197" s="136">
        <f>$G1197*SUMIFS(FatorHorario[Fator],FatorHorario[Meses],TEXT($D1197,"MMM"),FatorHorario[UF],'Curva Tipica'!$E$1,FatorHorario[Hora],$F1197)</f>
        <v>16.325984339962968</v>
      </c>
      <c r="I1197" s="45">
        <v>0.92</v>
      </c>
    </row>
    <row r="1198" spans="1:9" x14ac:dyDescent="0.25">
      <c r="A1198" s="32">
        <v>5723</v>
      </c>
      <c r="B1198" s="32">
        <v>2</v>
      </c>
      <c r="C1198" s="134" t="s">
        <v>92</v>
      </c>
      <c r="D1198" s="33">
        <v>45474</v>
      </c>
      <c r="E1198" s="43" t="s">
        <v>73</v>
      </c>
      <c r="F1198" s="44">
        <f>SUMIFS(HoraCondCarga[Hora],HoraCondCarga[Condição de Carga],PrevisaoGD[[#This Row],[Condição de Carga]],HoraCondCarga[Mês],MONTH(PrevisaoGD[[#This Row],[Mês/Ano]]))</f>
        <v>13</v>
      </c>
      <c r="G1198" s="258">
        <f>SUMIFS('Previsão Potência Instalada'!$C$4:$C$87,'Previsão Potência Instalada'!$B$4:$B$87,PrevisaoGD[[#This Row],[Mês/Ano]])*SUMIFS(RelPotInst[PU_PI],RelPotInst[Barra],PrevisaoGD[[#This Row],[Nº Barra]])</f>
        <v>38.47935017293419</v>
      </c>
      <c r="H1198" s="136">
        <f>$G1198*SUMIFS(FatorHorario[Fator],FatorHorario[Meses],TEXT($D1198,"MMM"),FatorHorario[UF],'Curva Tipica'!$E$1,FatorHorario[Hora],$F1198)</f>
        <v>16.766226360893437</v>
      </c>
      <c r="I1198" s="45">
        <v>0.92</v>
      </c>
    </row>
    <row r="1199" spans="1:9" x14ac:dyDescent="0.25">
      <c r="A1199" s="32">
        <v>5723</v>
      </c>
      <c r="B1199" s="32">
        <v>2</v>
      </c>
      <c r="C1199" s="134" t="s">
        <v>92</v>
      </c>
      <c r="D1199" s="33">
        <v>45505</v>
      </c>
      <c r="E1199" s="43" t="s">
        <v>73</v>
      </c>
      <c r="F1199" s="44">
        <f>SUMIFS(HoraCondCarga[Hora],HoraCondCarga[Condição de Carga],PrevisaoGD[[#This Row],[Condição de Carga]],HoraCondCarga[Mês],MONTH(PrevisaoGD[[#This Row],[Mês/Ano]]))</f>
        <v>13</v>
      </c>
      <c r="G1199" s="258">
        <f>SUMIFS('Previsão Potência Instalada'!$C$4:$C$87,'Previsão Potência Instalada'!$B$4:$B$87,PrevisaoGD[[#This Row],[Mês/Ano]])*SUMIFS(RelPotInst[PU_PI],RelPotInst[Barra],PrevisaoGD[[#This Row],[Nº Barra]])</f>
        <v>39.072418644368341</v>
      </c>
      <c r="H1199" s="136">
        <f>$G1199*SUMIFS(FatorHorario[Fator],FatorHorario[Meses],TEXT($D1199,"MMM"),FatorHorario[UF],'Curva Tipica'!$E$1,FatorHorario[Hora],$F1199)</f>
        <v>18.653082015894569</v>
      </c>
      <c r="I1199" s="45">
        <v>0.92</v>
      </c>
    </row>
    <row r="1200" spans="1:9" x14ac:dyDescent="0.25">
      <c r="A1200" s="32">
        <v>5723</v>
      </c>
      <c r="B1200" s="32">
        <v>2</v>
      </c>
      <c r="C1200" s="134" t="s">
        <v>92</v>
      </c>
      <c r="D1200" s="33">
        <v>45536</v>
      </c>
      <c r="E1200" s="43" t="s">
        <v>73</v>
      </c>
      <c r="F1200" s="44">
        <f>SUMIFS(HoraCondCarga[Hora],HoraCondCarga[Condição de Carga],PrevisaoGD[[#This Row],[Condição de Carga]],HoraCondCarga[Mês],MONTH(PrevisaoGD[[#This Row],[Mês/Ano]]))</f>
        <v>14</v>
      </c>
      <c r="G1200" s="258">
        <f>SUMIFS('Previsão Potência Instalada'!$C$4:$C$87,'Previsão Potência Instalada'!$B$4:$B$87,PrevisaoGD[[#This Row],[Mês/Ano]])*SUMIFS(RelPotInst[PU_PI],RelPotInst[Barra],PrevisaoGD[[#This Row],[Nº Barra]])</f>
        <v>39.662781612091038</v>
      </c>
      <c r="H1200" s="136">
        <f>$G1200*SUMIFS(FatorHorario[Fator],FatorHorario[Meses],TEXT($D1200,"MMM"),FatorHorario[UF],'Curva Tipica'!$E$1,FatorHorario[Hora],$F1200)</f>
        <v>19.153223671678116</v>
      </c>
      <c r="I1200" s="45">
        <v>0.92</v>
      </c>
    </row>
    <row r="1201" spans="1:9" x14ac:dyDescent="0.25">
      <c r="A1201" s="32">
        <v>5723</v>
      </c>
      <c r="B1201" s="32">
        <v>2</v>
      </c>
      <c r="C1201" s="134" t="s">
        <v>92</v>
      </c>
      <c r="D1201" s="33">
        <v>45566</v>
      </c>
      <c r="E1201" s="43" t="s">
        <v>73</v>
      </c>
      <c r="F1201" s="44">
        <f>SUMIFS(HoraCondCarga[Hora],HoraCondCarga[Condição de Carga],PrevisaoGD[[#This Row],[Condição de Carga]],HoraCondCarga[Mês],MONTH(PrevisaoGD[[#This Row],[Mês/Ano]]))</f>
        <v>12</v>
      </c>
      <c r="G1201" s="258">
        <f>SUMIFS('Previsão Potência Instalada'!$C$4:$C$87,'Previsão Potência Instalada'!$B$4:$B$87,PrevisaoGD[[#This Row],[Mês/Ano]])*SUMIFS(RelPotInst[PU_PI],RelPotInst[Barra],PrevisaoGD[[#This Row],[Nº Barra]])</f>
        <v>40.224120970197859</v>
      </c>
      <c r="H1201" s="136">
        <f>$G1201*SUMIFS(FatorHorario[Fator],FatorHorario[Meses],TEXT($D1201,"MMM"),FatorHorario[UF],'Curva Tipica'!$E$1,FatorHorario[Hora],$F1201)</f>
        <v>22.843804673280417</v>
      </c>
      <c r="I1201" s="45">
        <v>0.92</v>
      </c>
    </row>
    <row r="1202" spans="1:9" x14ac:dyDescent="0.25">
      <c r="A1202" s="32">
        <v>5723</v>
      </c>
      <c r="B1202" s="32">
        <v>2</v>
      </c>
      <c r="C1202" s="134" t="s">
        <v>92</v>
      </c>
      <c r="D1202" s="33">
        <v>45597</v>
      </c>
      <c r="E1202" s="43" t="s">
        <v>73</v>
      </c>
      <c r="F1202" s="44">
        <f>SUMIFS(HoraCondCarga[Hora],HoraCondCarga[Condição de Carga],PrevisaoGD[[#This Row],[Condição de Carga]],HoraCondCarga[Mês],MONTH(PrevisaoGD[[#This Row],[Mês/Ano]]))</f>
        <v>15</v>
      </c>
      <c r="G1202" s="258">
        <f>SUMIFS('Previsão Potência Instalada'!$C$4:$C$87,'Previsão Potência Instalada'!$B$4:$B$87,PrevisaoGD[[#This Row],[Mês/Ano]])*SUMIFS(RelPotInst[PU_PI],RelPotInst[Barra],PrevisaoGD[[#This Row],[Nº Barra]])</f>
        <v>40.785565099009268</v>
      </c>
      <c r="H1202" s="136">
        <f>$G1202*SUMIFS(FatorHorario[Fator],FatorHorario[Meses],TEXT($D1202,"MMM"),FatorHorario[UF],'Curva Tipica'!$E$1,FatorHorario[Hora],$F1202)</f>
        <v>16.567241497281639</v>
      </c>
      <c r="I1202" s="45">
        <v>0.92</v>
      </c>
    </row>
    <row r="1203" spans="1:9" x14ac:dyDescent="0.25">
      <c r="A1203" s="32">
        <v>5723</v>
      </c>
      <c r="B1203" s="32">
        <v>2</v>
      </c>
      <c r="C1203" s="134" t="s">
        <v>92</v>
      </c>
      <c r="D1203" s="33">
        <v>45627</v>
      </c>
      <c r="E1203" s="43" t="s">
        <v>73</v>
      </c>
      <c r="F1203" s="44">
        <f>SUMIFS(HoraCondCarga[Hora],HoraCondCarga[Condição de Carga],PrevisaoGD[[#This Row],[Condição de Carga]],HoraCondCarga[Mês],MONTH(PrevisaoGD[[#This Row],[Mês/Ano]]))</f>
        <v>13</v>
      </c>
      <c r="G1203" s="258">
        <f>SUMIFS('Previsão Potência Instalada'!$C$4:$C$87,'Previsão Potência Instalada'!$B$4:$B$87,PrevisaoGD[[#This Row],[Mês/Ano]])*SUMIFS(RelPotInst[PU_PI],RelPotInst[Barra],PrevisaoGD[[#This Row],[Nº Barra]])</f>
        <v>41.373681219604677</v>
      </c>
      <c r="H1203" s="136">
        <f>$G1203*SUMIFS(FatorHorario[Fator],FatorHorario[Meses],TEXT($D1203,"MMM"),FatorHorario[UF],'Curva Tipica'!$E$1,FatorHorario[Hora],$F1203)</f>
        <v>23.788068655360838</v>
      </c>
      <c r="I1203" s="45">
        <v>0.92</v>
      </c>
    </row>
    <row r="1204" spans="1:9" x14ac:dyDescent="0.25">
      <c r="A1204" s="32">
        <v>5723</v>
      </c>
      <c r="B1204" s="32">
        <v>2</v>
      </c>
      <c r="C1204" s="134" t="s">
        <v>92</v>
      </c>
      <c r="D1204" s="33">
        <v>45658</v>
      </c>
      <c r="E1204" s="43" t="s">
        <v>73</v>
      </c>
      <c r="F1204" s="44">
        <f>SUMIFS(HoraCondCarga[Hora],HoraCondCarga[Condição de Carga],PrevisaoGD[[#This Row],[Condição de Carga]],HoraCondCarga[Mês],MONTH(PrevisaoGD[[#This Row],[Mês/Ano]]))</f>
        <v>15</v>
      </c>
      <c r="G1204" s="258">
        <f>SUMIFS('Previsão Potência Instalada'!$C$4:$C$87,'Previsão Potência Instalada'!$B$4:$B$87,PrevisaoGD[[#This Row],[Mês/Ano]])*SUMIFS(RelPotInst[PU_PI],RelPotInst[Barra],PrevisaoGD[[#This Row],[Nº Barra]])</f>
        <v>42.069440935076855</v>
      </c>
      <c r="H1204" s="136">
        <f>$G1204*SUMIFS(FatorHorario[Fator],FatorHorario[Meses],TEXT($D1204,"MMM"),FatorHorario[UF],'Curva Tipica'!$E$1,FatorHorario[Hora],$F1204)</f>
        <v>17.028867704941195</v>
      </c>
      <c r="I1204" s="45">
        <v>0.92</v>
      </c>
    </row>
    <row r="1205" spans="1:9" x14ac:dyDescent="0.25">
      <c r="A1205" s="32">
        <v>5723</v>
      </c>
      <c r="B1205" s="32">
        <v>2</v>
      </c>
      <c r="C1205" s="134" t="s">
        <v>92</v>
      </c>
      <c r="D1205" s="33">
        <v>45689</v>
      </c>
      <c r="E1205" s="43" t="s">
        <v>73</v>
      </c>
      <c r="F1205" s="44">
        <f>SUMIFS(HoraCondCarga[Hora],HoraCondCarga[Condição de Carga],PrevisaoGD[[#This Row],[Condição de Carga]],HoraCondCarga[Mês],MONTH(PrevisaoGD[[#This Row],[Mês/Ano]]))</f>
        <v>15</v>
      </c>
      <c r="G1205" s="258">
        <f>SUMIFS('Previsão Potência Instalada'!$C$4:$C$87,'Previsão Potência Instalada'!$B$4:$B$87,PrevisaoGD[[#This Row],[Mês/Ano]])*SUMIFS(RelPotInst[PU_PI],RelPotInst[Barra],PrevisaoGD[[#This Row],[Nº Barra]])</f>
        <v>42.750038897869729</v>
      </c>
      <c r="H1205" s="136">
        <f>$G1205*SUMIFS(FatorHorario[Fator],FatorHorario[Meses],TEXT($D1205,"MMM"),FatorHorario[UF],'Curva Tipica'!$E$1,FatorHorario[Hora],$F1205)</f>
        <v>17.385952755738906</v>
      </c>
      <c r="I1205" s="45">
        <v>0.92</v>
      </c>
    </row>
    <row r="1206" spans="1:9" x14ac:dyDescent="0.25">
      <c r="A1206" s="32">
        <v>5723</v>
      </c>
      <c r="B1206" s="32">
        <v>2</v>
      </c>
      <c r="C1206" s="134" t="s">
        <v>92</v>
      </c>
      <c r="D1206" s="33">
        <v>45717</v>
      </c>
      <c r="E1206" s="43" t="s">
        <v>73</v>
      </c>
      <c r="F1206" s="44">
        <f>SUMIFS(HoraCondCarga[Hora],HoraCondCarga[Condição de Carga],PrevisaoGD[[#This Row],[Condição de Carga]],HoraCondCarga[Mês],MONTH(PrevisaoGD[[#This Row],[Mês/Ano]]))</f>
        <v>15</v>
      </c>
      <c r="G1206" s="258">
        <f>SUMIFS('Previsão Potência Instalada'!$C$4:$C$87,'Previsão Potência Instalada'!$B$4:$B$87,PrevisaoGD[[#This Row],[Mês/Ano]])*SUMIFS(RelPotInst[PU_PI],RelPotInst[Barra],PrevisaoGD[[#This Row],[Nº Barra]])</f>
        <v>43.436756964807508</v>
      </c>
      <c r="H1206" s="136">
        <f>$G1206*SUMIFS(FatorHorario[Fator],FatorHorario[Meses],TEXT($D1206,"MMM"),FatorHorario[UF],'Curva Tipica'!$E$1,FatorHorario[Hora],$F1206)</f>
        <v>18.074320523758647</v>
      </c>
      <c r="I1206" s="45">
        <v>0.92</v>
      </c>
    </row>
    <row r="1207" spans="1:9" x14ac:dyDescent="0.25">
      <c r="A1207" s="32">
        <v>5723</v>
      </c>
      <c r="B1207" s="32">
        <v>2</v>
      </c>
      <c r="C1207" s="134" t="s">
        <v>92</v>
      </c>
      <c r="D1207" s="33">
        <v>45748</v>
      </c>
      <c r="E1207" s="43" t="s">
        <v>73</v>
      </c>
      <c r="F1207" s="44">
        <f>SUMIFS(HoraCondCarga[Hora],HoraCondCarga[Condição de Carga],PrevisaoGD[[#This Row],[Condição de Carga]],HoraCondCarga[Mês],MONTH(PrevisaoGD[[#This Row],[Mês/Ano]]))</f>
        <v>14</v>
      </c>
      <c r="G1207" s="258">
        <f>SUMIFS('Previsão Potência Instalada'!$C$4:$C$87,'Previsão Potência Instalada'!$B$4:$B$87,PrevisaoGD[[#This Row],[Mês/Ano]])*SUMIFS(RelPotInst[PU_PI],RelPotInst[Barra],PrevisaoGD[[#This Row],[Nº Barra]])</f>
        <v>44.128753680708073</v>
      </c>
      <c r="H1207" s="136">
        <f>$G1207*SUMIFS(FatorHorario[Fator],FatorHorario[Meses],TEXT($D1207,"MMM"),FatorHorario[UF],'Curva Tipica'!$E$1,FatorHorario[Hora],$F1207)</f>
        <v>20.68220766818764</v>
      </c>
      <c r="I1207" s="45">
        <v>0.92</v>
      </c>
    </row>
    <row r="1208" spans="1:9" x14ac:dyDescent="0.25">
      <c r="A1208" s="32">
        <v>5723</v>
      </c>
      <c r="B1208" s="32">
        <v>2</v>
      </c>
      <c r="C1208" s="134" t="s">
        <v>92</v>
      </c>
      <c r="D1208" s="33">
        <v>45778</v>
      </c>
      <c r="E1208" s="43" t="s">
        <v>73</v>
      </c>
      <c r="F1208" s="44">
        <f>SUMIFS(HoraCondCarga[Hora],HoraCondCarga[Condição de Carga],PrevisaoGD[[#This Row],[Condição de Carga]],HoraCondCarga[Mês],MONTH(PrevisaoGD[[#This Row],[Mês/Ano]]))</f>
        <v>13</v>
      </c>
      <c r="G1208" s="258">
        <f>SUMIFS('Previsão Potência Instalada'!$C$4:$C$87,'Previsão Potência Instalada'!$B$4:$B$87,PrevisaoGD[[#This Row],[Mês/Ano]])*SUMIFS(RelPotInst[PU_PI],RelPotInst[Barra],PrevisaoGD[[#This Row],[Nº Barra]])</f>
        <v>44.877843464376618</v>
      </c>
      <c r="H1208" s="136">
        <f>$G1208*SUMIFS(FatorHorario[Fator],FatorHorario[Meses],TEXT($D1208,"MMM"),FatorHorario[UF],'Curva Tipica'!$E$1,FatorHorario[Hora],$F1208)</f>
        <v>20.484148678161365</v>
      </c>
      <c r="I1208" s="45">
        <v>0.92</v>
      </c>
    </row>
    <row r="1209" spans="1:9" x14ac:dyDescent="0.25">
      <c r="A1209" s="32">
        <v>5723</v>
      </c>
      <c r="B1209" s="32">
        <v>2</v>
      </c>
      <c r="C1209" s="134" t="s">
        <v>92</v>
      </c>
      <c r="D1209" s="33">
        <v>45809</v>
      </c>
      <c r="E1209" s="43" t="s">
        <v>73</v>
      </c>
      <c r="F1209" s="44">
        <f>SUMIFS(HoraCondCarga[Hora],HoraCondCarga[Condição de Carga],PrevisaoGD[[#This Row],[Condição de Carga]],HoraCondCarga[Mês],MONTH(PrevisaoGD[[#This Row],[Mês/Ano]]))</f>
        <v>13</v>
      </c>
      <c r="G1209" s="258">
        <f>SUMIFS('Previsão Potência Instalada'!$C$4:$C$87,'Previsão Potência Instalada'!$B$4:$B$87,PrevisaoGD[[#This Row],[Mês/Ano]])*SUMIFS(RelPotInst[PU_PI],RelPotInst[Barra],PrevisaoGD[[#This Row],[Nº Barra]])</f>
        <v>45.611280158176427</v>
      </c>
      <c r="H1209" s="136">
        <f>$G1209*SUMIFS(FatorHorario[Fator],FatorHorario[Meses],TEXT($D1209,"MMM"),FatorHorario[UF],'Curva Tipica'!$E$1,FatorHorario[Hora],$F1209)</f>
        <v>19.662918206469492</v>
      </c>
      <c r="I1209" s="45">
        <v>0.92</v>
      </c>
    </row>
    <row r="1210" spans="1:9" x14ac:dyDescent="0.25">
      <c r="A1210" s="32">
        <v>5723</v>
      </c>
      <c r="B1210" s="32">
        <v>2</v>
      </c>
      <c r="C1210" s="134" t="s">
        <v>92</v>
      </c>
      <c r="D1210" s="33">
        <v>45839</v>
      </c>
      <c r="E1210" s="43" t="s">
        <v>73</v>
      </c>
      <c r="F1210" s="44">
        <f>SUMIFS(HoraCondCarga[Hora],HoraCondCarga[Condição de Carga],PrevisaoGD[[#This Row],[Condição de Carga]],HoraCondCarga[Mês],MONTH(PrevisaoGD[[#This Row],[Mês/Ano]]))</f>
        <v>13</v>
      </c>
      <c r="G1210" s="258">
        <f>SUMIFS('Previsão Potência Instalada'!$C$4:$C$87,'Previsão Potência Instalada'!$B$4:$B$87,PrevisaoGD[[#This Row],[Mês/Ano]])*SUMIFS(RelPotInst[PU_PI],RelPotInst[Barra],PrevisaoGD[[#This Row],[Nº Barra]])</f>
        <v>46.308261042356357</v>
      </c>
      <c r="H1210" s="136">
        <f>$G1210*SUMIFS(FatorHorario[Fator],FatorHorario[Meses],TEXT($D1210,"MMM"),FatorHorario[UF],'Curva Tipica'!$E$1,FatorHorario[Hora],$F1210)</f>
        <v>20.17744019912292</v>
      </c>
      <c r="I1210" s="45">
        <v>0.92</v>
      </c>
    </row>
    <row r="1211" spans="1:9" x14ac:dyDescent="0.25">
      <c r="A1211" s="32">
        <v>5723</v>
      </c>
      <c r="B1211" s="32">
        <v>2</v>
      </c>
      <c r="C1211" s="134" t="s">
        <v>92</v>
      </c>
      <c r="D1211" s="33">
        <v>45870</v>
      </c>
      <c r="E1211" s="43" t="s">
        <v>73</v>
      </c>
      <c r="F1211" s="44">
        <f>SUMIFS(HoraCondCarga[Hora],HoraCondCarga[Condição de Carga],PrevisaoGD[[#This Row],[Condição de Carga]],HoraCondCarga[Mês],MONTH(PrevisaoGD[[#This Row],[Mês/Ano]]))</f>
        <v>13</v>
      </c>
      <c r="G1211" s="258">
        <f>SUMIFS('Previsão Potência Instalada'!$C$4:$C$87,'Previsão Potência Instalada'!$B$4:$B$87,PrevisaoGD[[#This Row],[Mês/Ano]])*SUMIFS(RelPotInst[PU_PI],RelPotInst[Barra],PrevisaoGD[[#This Row],[Nº Barra]])</f>
        <v>46.987431215811647</v>
      </c>
      <c r="H1211" s="136">
        <f>$G1211*SUMIFS(FatorHorario[Fator],FatorHorario[Meses],TEXT($D1211,"MMM"),FatorHorario[UF],'Curva Tipica'!$E$1,FatorHorario[Hora],$F1211)</f>
        <v>22.431690655297249</v>
      </c>
      <c r="I1211" s="45">
        <v>0.92</v>
      </c>
    </row>
    <row r="1212" spans="1:9" x14ac:dyDescent="0.25">
      <c r="A1212" s="32">
        <v>5723</v>
      </c>
      <c r="B1212" s="32">
        <v>2</v>
      </c>
      <c r="C1212" s="134" t="s">
        <v>92</v>
      </c>
      <c r="D1212" s="33">
        <v>45901</v>
      </c>
      <c r="E1212" s="43" t="s">
        <v>73</v>
      </c>
      <c r="F1212" s="44">
        <f>SUMIFS(HoraCondCarga[Hora],HoraCondCarga[Condição de Carga],PrevisaoGD[[#This Row],[Condição de Carga]],HoraCondCarga[Mês],MONTH(PrevisaoGD[[#This Row],[Mês/Ano]]))</f>
        <v>14</v>
      </c>
      <c r="G1212" s="258">
        <f>SUMIFS('Previsão Potência Instalada'!$C$4:$C$87,'Previsão Potência Instalada'!$B$4:$B$87,PrevisaoGD[[#This Row],[Mês/Ano]])*SUMIFS(RelPotInst[PU_PI],RelPotInst[Barra],PrevisaoGD[[#This Row],[Nº Barra]])</f>
        <v>47.663503100429303</v>
      </c>
      <c r="H1212" s="136">
        <f>$G1212*SUMIFS(FatorHorario[Fator],FatorHorario[Meses],TEXT($D1212,"MMM"),FatorHorario[UF],'Curva Tipica'!$E$1,FatorHorario[Hora],$F1212)</f>
        <v>23.016785478806383</v>
      </c>
      <c r="I1212" s="45">
        <v>0.92</v>
      </c>
    </row>
    <row r="1213" spans="1:9" x14ac:dyDescent="0.25">
      <c r="A1213" s="32">
        <v>5723</v>
      </c>
      <c r="B1213" s="32">
        <v>2</v>
      </c>
      <c r="C1213" s="134" t="s">
        <v>92</v>
      </c>
      <c r="D1213" s="33">
        <v>45931</v>
      </c>
      <c r="E1213" s="43" t="s">
        <v>73</v>
      </c>
      <c r="F1213" s="44">
        <f>SUMIFS(HoraCondCarga[Hora],HoraCondCarga[Condição de Carga],PrevisaoGD[[#This Row],[Condição de Carga]],HoraCondCarga[Mês],MONTH(PrevisaoGD[[#This Row],[Mês/Ano]]))</f>
        <v>12</v>
      </c>
      <c r="G1213" s="258">
        <f>SUMIFS('Previsão Potência Instalada'!$C$4:$C$87,'Previsão Potência Instalada'!$B$4:$B$87,PrevisaoGD[[#This Row],[Mês/Ano]])*SUMIFS(RelPotInst[PU_PI],RelPotInst[Barra],PrevisaoGD[[#This Row],[Nº Barra]])</f>
        <v>48.306337726742797</v>
      </c>
      <c r="H1213" s="136">
        <f>$G1213*SUMIFS(FatorHorario[Fator],FatorHorario[Meses],TEXT($D1213,"MMM"),FatorHorario[UF],'Curva Tipica'!$E$1,FatorHorario[Hora],$F1213)</f>
        <v>27.433801333503723</v>
      </c>
      <c r="I1213" s="45">
        <v>0.92</v>
      </c>
    </row>
    <row r="1214" spans="1:9" x14ac:dyDescent="0.25">
      <c r="A1214" s="32">
        <v>5723</v>
      </c>
      <c r="B1214" s="32">
        <v>2</v>
      </c>
      <c r="C1214" s="134" t="s">
        <v>92</v>
      </c>
      <c r="D1214" s="33">
        <v>45962</v>
      </c>
      <c r="E1214" s="43" t="s">
        <v>73</v>
      </c>
      <c r="F1214" s="44">
        <f>SUMIFS(HoraCondCarga[Hora],HoraCondCarga[Condição de Carga],PrevisaoGD[[#This Row],[Condição de Carga]],HoraCondCarga[Mês],MONTH(PrevisaoGD[[#This Row],[Mês/Ano]]))</f>
        <v>15</v>
      </c>
      <c r="G1214" s="258">
        <f>SUMIFS('Previsão Potência Instalada'!$C$4:$C$87,'Previsão Potência Instalada'!$B$4:$B$87,PrevisaoGD[[#This Row],[Mês/Ano]])*SUMIFS(RelPotInst[PU_PI],RelPotInst[Barra],PrevisaoGD[[#This Row],[Nº Barra]])</f>
        <v>48.949292334375542</v>
      </c>
      <c r="H1214" s="136">
        <f>$G1214*SUMIFS(FatorHorario[Fator],FatorHorario[Meses],TEXT($D1214,"MMM"),FatorHorario[UF],'Curva Tipica'!$E$1,FatorHorario[Hora],$F1214)</f>
        <v>19.883376514607509</v>
      </c>
      <c r="I1214" s="45">
        <v>0.92</v>
      </c>
    </row>
    <row r="1215" spans="1:9" x14ac:dyDescent="0.25">
      <c r="A1215" s="32">
        <v>5723</v>
      </c>
      <c r="B1215" s="32">
        <v>2</v>
      </c>
      <c r="C1215" s="134" t="s">
        <v>92</v>
      </c>
      <c r="D1215" s="33">
        <v>45992</v>
      </c>
      <c r="E1215" s="43" t="s">
        <v>73</v>
      </c>
      <c r="F1215" s="44">
        <f>SUMIFS(HoraCondCarga[Hora],HoraCondCarga[Condição de Carga],PrevisaoGD[[#This Row],[Condição de Carga]],HoraCondCarga[Mês],MONTH(PrevisaoGD[[#This Row],[Mês/Ano]]))</f>
        <v>13</v>
      </c>
      <c r="G1215" s="258">
        <f>SUMIFS('Previsão Potência Instalada'!$C$4:$C$87,'Previsão Potência Instalada'!$B$4:$B$87,PrevisaoGD[[#This Row],[Mês/Ano]])*SUMIFS(RelPotInst[PU_PI],RelPotInst[Barra],PrevisaoGD[[#This Row],[Nº Barra]])</f>
        <v>49.622791174519129</v>
      </c>
      <c r="H1215" s="136">
        <f>$G1215*SUMIFS(FatorHorario[Fator],FatorHorario[Meses],TEXT($D1215,"MMM"),FatorHorario[UF],'Curva Tipica'!$E$1,FatorHorario[Hora],$F1215)</f>
        <v>28.53094838393918</v>
      </c>
      <c r="I1215" s="45">
        <v>0.92</v>
      </c>
    </row>
    <row r="1216" spans="1:9" x14ac:dyDescent="0.25">
      <c r="A1216" s="32">
        <v>5723</v>
      </c>
      <c r="B1216" s="32">
        <v>2</v>
      </c>
      <c r="C1216" s="134" t="s">
        <v>92</v>
      </c>
      <c r="D1216" s="33">
        <v>46023</v>
      </c>
      <c r="E1216" s="43" t="s">
        <v>73</v>
      </c>
      <c r="F1216" s="44">
        <f>SUMIFS(HoraCondCarga[Hora],HoraCondCarga[Condição de Carga],PrevisaoGD[[#This Row],[Condição de Carga]],HoraCondCarga[Mês],MONTH(PrevisaoGD[[#This Row],[Mês/Ano]]))</f>
        <v>15</v>
      </c>
      <c r="G1216" s="258">
        <f>SUMIFS('Previsão Potência Instalada'!$C$4:$C$87,'Previsão Potência Instalada'!$B$4:$B$87,PrevisaoGD[[#This Row],[Mês/Ano]])*SUMIFS(RelPotInst[PU_PI],RelPotInst[Barra],PrevisaoGD[[#This Row],[Nº Barra]])</f>
        <v>49.834412840573087</v>
      </c>
      <c r="H1216" s="136">
        <f>$G1216*SUMIFS(FatorHorario[Fator],FatorHorario[Meses],TEXT($D1216,"MMM"),FatorHorario[UF],'Curva Tipica'!$E$1,FatorHorario[Hora],$F1216)</f>
        <v>20.171972922701059</v>
      </c>
      <c r="I1216" s="45">
        <v>0.92</v>
      </c>
    </row>
    <row r="1217" spans="1:9" x14ac:dyDescent="0.25">
      <c r="A1217" s="32">
        <v>5723</v>
      </c>
      <c r="B1217" s="32">
        <v>2</v>
      </c>
      <c r="C1217" s="134" t="s">
        <v>92</v>
      </c>
      <c r="D1217" s="33">
        <v>46054</v>
      </c>
      <c r="E1217" s="43" t="s">
        <v>73</v>
      </c>
      <c r="F1217" s="44">
        <f>SUMIFS(HoraCondCarga[Hora],HoraCondCarga[Condição de Carga],PrevisaoGD[[#This Row],[Condição de Carga]],HoraCondCarga[Mês],MONTH(PrevisaoGD[[#This Row],[Mês/Ano]]))</f>
        <v>15</v>
      </c>
      <c r="G1217" s="258">
        <f>SUMIFS('Previsão Potência Instalada'!$C$4:$C$87,'Previsão Potência Instalada'!$B$4:$B$87,PrevisaoGD[[#This Row],[Mês/Ano]])*SUMIFS(RelPotInst[PU_PI],RelPotInst[Barra],PrevisaoGD[[#This Row],[Nº Barra]])</f>
        <v>50.041422921203306</v>
      </c>
      <c r="H1217" s="136">
        <f>$G1217*SUMIFS(FatorHorario[Fator],FatorHorario[Meses],TEXT($D1217,"MMM"),FatorHorario[UF],'Curva Tipica'!$E$1,FatorHorario[Hora],$F1217)</f>
        <v>20.351275394543428</v>
      </c>
      <c r="I1217" s="45">
        <v>0.92</v>
      </c>
    </row>
    <row r="1218" spans="1:9" x14ac:dyDescent="0.25">
      <c r="A1218" s="32">
        <v>5723</v>
      </c>
      <c r="B1218" s="32">
        <v>2</v>
      </c>
      <c r="C1218" s="134" t="s">
        <v>92</v>
      </c>
      <c r="D1218" s="33">
        <v>46082</v>
      </c>
      <c r="E1218" s="43" t="s">
        <v>73</v>
      </c>
      <c r="F1218" s="44">
        <f>SUMIFS(HoraCondCarga[Hora],HoraCondCarga[Condição de Carga],PrevisaoGD[[#This Row],[Condição de Carga]],HoraCondCarga[Mês],MONTH(PrevisaoGD[[#This Row],[Mês/Ano]]))</f>
        <v>15</v>
      </c>
      <c r="G1218" s="258">
        <f>SUMIFS('Previsão Potência Instalada'!$C$4:$C$87,'Previsão Potência Instalada'!$B$4:$B$87,PrevisaoGD[[#This Row],[Mês/Ano]])*SUMIFS(RelPotInst[PU_PI],RelPotInst[Barra],PrevisaoGD[[#This Row],[Nº Barra]])</f>
        <v>50.250294487353266</v>
      </c>
      <c r="H1218" s="136">
        <f>$G1218*SUMIFS(FatorHorario[Fator],FatorHorario[Meses],TEXT($D1218,"MMM"),FatorHorario[UF],'Curva Tipica'!$E$1,FatorHorario[Hora],$F1218)</f>
        <v>20.909478341431928</v>
      </c>
      <c r="I1218" s="45">
        <v>0.92</v>
      </c>
    </row>
    <row r="1219" spans="1:9" x14ac:dyDescent="0.25">
      <c r="A1219" s="32">
        <v>5723</v>
      </c>
      <c r="B1219" s="32">
        <v>2</v>
      </c>
      <c r="C1219" s="134" t="s">
        <v>92</v>
      </c>
      <c r="D1219" s="33">
        <v>46113</v>
      </c>
      <c r="E1219" s="43" t="s">
        <v>73</v>
      </c>
      <c r="F1219" s="44">
        <f>SUMIFS(HoraCondCarga[Hora],HoraCondCarga[Condição de Carga],PrevisaoGD[[#This Row],[Condição de Carga]],HoraCondCarga[Mês],MONTH(PrevisaoGD[[#This Row],[Mês/Ano]]))</f>
        <v>14</v>
      </c>
      <c r="G1219" s="258">
        <f>SUMIFS('Previsão Potência Instalada'!$C$4:$C$87,'Previsão Potência Instalada'!$B$4:$B$87,PrevisaoGD[[#This Row],[Mês/Ano]])*SUMIFS(RelPotInst[PU_PI],RelPotInst[Barra],PrevisaoGD[[#This Row],[Nº Barra]])</f>
        <v>50.460771602751294</v>
      </c>
      <c r="H1219" s="136">
        <f>$G1219*SUMIFS(FatorHorario[Fator],FatorHorario[Meses],TEXT($D1219,"MMM"),FatorHorario[UF],'Curva Tipica'!$E$1,FatorHorario[Hora],$F1219)</f>
        <v>23.649889705390432</v>
      </c>
      <c r="I1219" s="45">
        <v>0.92</v>
      </c>
    </row>
    <row r="1220" spans="1:9" x14ac:dyDescent="0.25">
      <c r="A1220" s="32">
        <v>5723</v>
      </c>
      <c r="B1220" s="32">
        <v>2</v>
      </c>
      <c r="C1220" s="134" t="s">
        <v>92</v>
      </c>
      <c r="D1220" s="33">
        <v>46143</v>
      </c>
      <c r="E1220" s="43" t="s">
        <v>73</v>
      </c>
      <c r="F1220" s="44">
        <f>SUMIFS(HoraCondCarga[Hora],HoraCondCarga[Condição de Carga],PrevisaoGD[[#This Row],[Condição de Carga]],HoraCondCarga[Mês],MONTH(PrevisaoGD[[#This Row],[Mês/Ano]]))</f>
        <v>13</v>
      </c>
      <c r="G1220" s="258">
        <f>SUMIFS('Previsão Potência Instalada'!$C$4:$C$87,'Previsão Potência Instalada'!$B$4:$B$87,PrevisaoGD[[#This Row],[Mês/Ano]])*SUMIFS(RelPotInst[PU_PI],RelPotInst[Barra],PrevisaoGD[[#This Row],[Nº Barra]])</f>
        <v>50.688614095667617</v>
      </c>
      <c r="H1220" s="136">
        <f>$G1220*SUMIFS(FatorHorario[Fator],FatorHorario[Meses],TEXT($D1220,"MMM"),FatorHorario[UF],'Curva Tipica'!$E$1,FatorHorario[Hora],$F1220)</f>
        <v>23.136430525005046</v>
      </c>
      <c r="I1220" s="45">
        <v>0.92</v>
      </c>
    </row>
    <row r="1221" spans="1:9" x14ac:dyDescent="0.25">
      <c r="A1221" s="32">
        <v>5723</v>
      </c>
      <c r="B1221" s="32">
        <v>2</v>
      </c>
      <c r="C1221" s="134" t="s">
        <v>92</v>
      </c>
      <c r="D1221" s="33">
        <v>46174</v>
      </c>
      <c r="E1221" s="43" t="s">
        <v>73</v>
      </c>
      <c r="F1221" s="44">
        <f>SUMIFS(HoraCondCarga[Hora],HoraCondCarga[Condição de Carga],PrevisaoGD[[#This Row],[Condição de Carga]],HoraCondCarga[Mês],MONTH(PrevisaoGD[[#This Row],[Mês/Ano]]))</f>
        <v>13</v>
      </c>
      <c r="G1221" s="258">
        <f>SUMIFS('Previsão Potência Instalada'!$C$4:$C$87,'Previsão Potência Instalada'!$B$4:$B$87,PrevisaoGD[[#This Row],[Mês/Ano]])*SUMIFS(RelPotInst[PU_PI],RelPotInst[Barra],PrevisaoGD[[#This Row],[Nº Barra]])</f>
        <v>50.911695558470747</v>
      </c>
      <c r="H1221" s="136">
        <f>$G1221*SUMIFS(FatorHorario[Fator],FatorHorario[Meses],TEXT($D1221,"MMM"),FatorHorario[UF],'Curva Tipica'!$E$1,FatorHorario[Hora],$F1221)</f>
        <v>21.947915122032175</v>
      </c>
      <c r="I1221" s="45">
        <v>0.92</v>
      </c>
    </row>
    <row r="1222" spans="1:9" x14ac:dyDescent="0.25">
      <c r="A1222" s="32">
        <v>5723</v>
      </c>
      <c r="B1222" s="32">
        <v>2</v>
      </c>
      <c r="C1222" s="134" t="s">
        <v>92</v>
      </c>
      <c r="D1222" s="33">
        <v>46204</v>
      </c>
      <c r="E1222" s="43" t="s">
        <v>73</v>
      </c>
      <c r="F1222" s="44">
        <f>SUMIFS(HoraCondCarga[Hora],HoraCondCarga[Condição de Carga],PrevisaoGD[[#This Row],[Condição de Carga]],HoraCondCarga[Mês],MONTH(PrevisaoGD[[#This Row],[Mês/Ano]]))</f>
        <v>13</v>
      </c>
      <c r="G1222" s="258">
        <f>SUMIFS('Previsão Potência Instalada'!$C$4:$C$87,'Previsão Potência Instalada'!$B$4:$B$87,PrevisaoGD[[#This Row],[Mês/Ano]])*SUMIFS(RelPotInst[PU_PI],RelPotInst[Barra],PrevisaoGD[[#This Row],[Nº Barra]])</f>
        <v>51.12368865412995</v>
      </c>
      <c r="H1222" s="136">
        <f>$G1222*SUMIFS(FatorHorario[Fator],FatorHorario[Meses],TEXT($D1222,"MMM"),FatorHorario[UF],'Curva Tipica'!$E$1,FatorHorario[Hora],$F1222)</f>
        <v>22.275618806626575</v>
      </c>
      <c r="I1222" s="45">
        <v>0.92</v>
      </c>
    </row>
    <row r="1223" spans="1:9" x14ac:dyDescent="0.25">
      <c r="A1223" s="32">
        <v>5723</v>
      </c>
      <c r="B1223" s="32">
        <v>2</v>
      </c>
      <c r="C1223" s="134" t="s">
        <v>92</v>
      </c>
      <c r="D1223" s="33">
        <v>46235</v>
      </c>
      <c r="E1223" s="43" t="s">
        <v>73</v>
      </c>
      <c r="F1223" s="44">
        <f>SUMIFS(HoraCondCarga[Hora],HoraCondCarga[Condição de Carga],PrevisaoGD[[#This Row],[Condição de Carga]],HoraCondCarga[Mês],MONTH(PrevisaoGD[[#This Row],[Mês/Ano]]))</f>
        <v>13</v>
      </c>
      <c r="G1223" s="258">
        <f>SUMIFS('Previsão Potência Instalada'!$C$4:$C$87,'Previsão Potência Instalada'!$B$4:$B$87,PrevisaoGD[[#This Row],[Mês/Ano]])*SUMIFS(RelPotInst[PU_PI],RelPotInst[Barra],PrevisaoGD[[#This Row],[Nº Barra]])</f>
        <v>51.330264459605004</v>
      </c>
      <c r="H1223" s="136">
        <f>$G1223*SUMIFS(FatorHorario[Fator],FatorHorario[Meses],TEXT($D1223,"MMM"),FatorHorario[UF],'Curva Tipica'!$E$1,FatorHorario[Hora],$F1223)</f>
        <v>24.504949170853898</v>
      </c>
      <c r="I1223" s="45">
        <v>0.92</v>
      </c>
    </row>
    <row r="1224" spans="1:9" x14ac:dyDescent="0.25">
      <c r="A1224" s="32">
        <v>5723</v>
      </c>
      <c r="B1224" s="32">
        <v>2</v>
      </c>
      <c r="C1224" s="134" t="s">
        <v>92</v>
      </c>
      <c r="D1224" s="33">
        <v>46266</v>
      </c>
      <c r="E1224" s="43" t="s">
        <v>73</v>
      </c>
      <c r="F1224" s="44">
        <f>SUMIFS(HoraCondCarga[Hora],HoraCondCarga[Condição de Carga],PrevisaoGD[[#This Row],[Condição de Carga]],HoraCondCarga[Mês],MONTH(PrevisaoGD[[#This Row],[Mês/Ano]]))</f>
        <v>14</v>
      </c>
      <c r="G1224" s="258">
        <f>SUMIFS('Previsão Potência Instalada'!$C$4:$C$87,'Previsão Potência Instalada'!$B$4:$B$87,PrevisaoGD[[#This Row],[Mês/Ano]])*SUMIFS(RelPotInst[PU_PI],RelPotInst[Barra],PrevisaoGD[[#This Row],[Nº Barra]])</f>
        <v>51.535897892259165</v>
      </c>
      <c r="H1224" s="136">
        <f>$G1224*SUMIFS(FatorHorario[Fator],FatorHorario[Meses],TEXT($D1224,"MMM"),FatorHorario[UF],'Curva Tipica'!$E$1,FatorHorario[Hora],$F1224)</f>
        <v>24.886771409655687</v>
      </c>
      <c r="I1224" s="45">
        <v>0.92</v>
      </c>
    </row>
    <row r="1225" spans="1:9" x14ac:dyDescent="0.25">
      <c r="A1225" s="32">
        <v>5723</v>
      </c>
      <c r="B1225" s="32">
        <v>2</v>
      </c>
      <c r="C1225" s="134" t="s">
        <v>92</v>
      </c>
      <c r="D1225" s="33">
        <v>46296</v>
      </c>
      <c r="E1225" s="43" t="s">
        <v>73</v>
      </c>
      <c r="F1225" s="44">
        <f>SUMIFS(HoraCondCarga[Hora],HoraCondCarga[Condição de Carga],PrevisaoGD[[#This Row],[Condição de Carga]],HoraCondCarga[Mês],MONTH(PrevisaoGD[[#This Row],[Mês/Ano]]))</f>
        <v>12</v>
      </c>
      <c r="G1225" s="258">
        <f>SUMIFS('Previsão Potência Instalada'!$C$4:$C$87,'Previsão Potência Instalada'!$B$4:$B$87,PrevisaoGD[[#This Row],[Mês/Ano]])*SUMIFS(RelPotInst[PU_PI],RelPotInst[Barra],PrevisaoGD[[#This Row],[Nº Barra]])</f>
        <v>51.731421909520364</v>
      </c>
      <c r="H1225" s="136">
        <f>$G1225*SUMIFS(FatorHorario[Fator],FatorHorario[Meses],TEXT($D1225,"MMM"),FatorHorario[UF],'Curva Tipica'!$E$1,FatorHorario[Hora],$F1225)</f>
        <v>29.378951461678874</v>
      </c>
      <c r="I1225" s="45">
        <v>0.92</v>
      </c>
    </row>
    <row r="1226" spans="1:9" x14ac:dyDescent="0.25">
      <c r="A1226" s="32">
        <v>5723</v>
      </c>
      <c r="B1226" s="32">
        <v>2</v>
      </c>
      <c r="C1226" s="134" t="s">
        <v>92</v>
      </c>
      <c r="D1226" s="33">
        <v>46327</v>
      </c>
      <c r="E1226" s="43" t="s">
        <v>73</v>
      </c>
      <c r="F1226" s="44">
        <f>SUMIFS(HoraCondCarga[Hora],HoraCondCarga[Condição de Carga],PrevisaoGD[[#This Row],[Condição de Carga]],HoraCondCarga[Mês],MONTH(PrevisaoGD[[#This Row],[Mês/Ano]]))</f>
        <v>15</v>
      </c>
      <c r="G1226" s="258">
        <f>SUMIFS('Previsão Potência Instalada'!$C$4:$C$87,'Previsão Potência Instalada'!$B$4:$B$87,PrevisaoGD[[#This Row],[Mês/Ano]])*SUMIFS(RelPotInst[PU_PI],RelPotInst[Barra],PrevisaoGD[[#This Row],[Nº Barra]])</f>
        <v>51.926982420194612</v>
      </c>
      <c r="H1226" s="136">
        <f>$G1226*SUMIFS(FatorHorario[Fator],FatorHorario[Meses],TEXT($D1226,"MMM"),FatorHorario[UF],'Curva Tipica'!$E$1,FatorHorario[Hora],$F1226)</f>
        <v>21.092924810335894</v>
      </c>
      <c r="I1226" s="45">
        <v>0.92</v>
      </c>
    </row>
    <row r="1227" spans="1:9" x14ac:dyDescent="0.25">
      <c r="A1227" s="32">
        <v>5723</v>
      </c>
      <c r="B1227" s="32">
        <v>2</v>
      </c>
      <c r="C1227" s="134" t="s">
        <v>92</v>
      </c>
      <c r="D1227" s="33">
        <v>46357</v>
      </c>
      <c r="E1227" s="43" t="s">
        <v>73</v>
      </c>
      <c r="F1227" s="44">
        <f>SUMIFS(HoraCondCarga[Hora],HoraCondCarga[Condição de Carga],PrevisaoGD[[#This Row],[Condição de Carga]],HoraCondCarga[Mês],MONTH(PrevisaoGD[[#This Row],[Mês/Ano]]))</f>
        <v>13</v>
      </c>
      <c r="G1227" s="258">
        <f>SUMIFS('Previsão Potência Instalada'!$C$4:$C$87,'Previsão Potência Instalada'!$B$4:$B$87,PrevisaoGD[[#This Row],[Mês/Ano]])*SUMIFS(RelPotInst[PU_PI],RelPotInst[Barra],PrevisaoGD[[#This Row],[Nº Barra]])</f>
        <v>52.131833237893744</v>
      </c>
      <c r="H1227" s="136">
        <f>$G1227*SUMIFS(FatorHorario[Fator],FatorHorario[Meses],TEXT($D1227,"MMM"),FatorHorario[UF],'Curva Tipica'!$E$1,FatorHorario[Hora],$F1227)</f>
        <v>29.973538530702868</v>
      </c>
      <c r="I1227" s="45">
        <v>0.92</v>
      </c>
    </row>
    <row r="1228" spans="1:9" x14ac:dyDescent="0.25">
      <c r="A1228" s="32">
        <v>5723</v>
      </c>
      <c r="B1228" s="32">
        <v>2</v>
      </c>
      <c r="C1228" s="134" t="s">
        <v>92</v>
      </c>
      <c r="D1228" s="33">
        <v>46388</v>
      </c>
      <c r="E1228" s="43" t="s">
        <v>73</v>
      </c>
      <c r="F1228" s="44">
        <f>SUMIFS(HoraCondCarga[Hora],HoraCondCarga[Condição de Carga],PrevisaoGD[[#This Row],[Condição de Carga]],HoraCondCarga[Mês],MONTH(PrevisaoGD[[#This Row],[Mês/Ano]]))</f>
        <v>15</v>
      </c>
      <c r="G1228" s="258">
        <f>SUMIFS('Previsão Potência Instalada'!$C$4:$C$87,'Previsão Potência Instalada'!$B$4:$B$87,PrevisaoGD[[#This Row],[Mês/Ano]])*SUMIFS(RelPotInst[PU_PI],RelPotInst[Barra],PrevisaoGD[[#This Row],[Nº Barra]])</f>
        <v>52.374670303750705</v>
      </c>
      <c r="H1228" s="136">
        <f>$G1228*SUMIFS(FatorHorario[Fator],FatorHorario[Meses],TEXT($D1228,"MMM"),FatorHorario[UF],'Curva Tipica'!$E$1,FatorHorario[Hora],$F1228)</f>
        <v>21.200218302612292</v>
      </c>
      <c r="I1228" s="45">
        <v>0.92</v>
      </c>
    </row>
    <row r="1229" spans="1:9" x14ac:dyDescent="0.25">
      <c r="A1229" s="32">
        <v>5723</v>
      </c>
      <c r="B1229" s="32">
        <v>2</v>
      </c>
      <c r="C1229" s="134" t="s">
        <v>92</v>
      </c>
      <c r="D1229" s="33">
        <v>46388</v>
      </c>
      <c r="E1229" s="43" t="s">
        <v>73</v>
      </c>
      <c r="F1229" s="44">
        <f>SUMIFS(HoraCondCarga[Hora],HoraCondCarga[Condição de Carga],PrevisaoGD[[#This Row],[Condição de Carga]],HoraCondCarga[Mês],MONTH(PrevisaoGD[[#This Row],[Mês/Ano]]))</f>
        <v>15</v>
      </c>
      <c r="G1229" s="258">
        <f>SUMIFS('Previsão Potência Instalada'!$C$4:$C$87,'Previsão Potência Instalada'!$B$4:$B$87,PrevisaoGD[[#This Row],[Mês/Ano]])*SUMIFS(RelPotInst[PU_PI],RelPotInst[Barra],PrevisaoGD[[#This Row],[Nº Barra]])</f>
        <v>52.374670303750705</v>
      </c>
      <c r="H1229" s="136">
        <f>$G1229*SUMIFS(FatorHorario[Fator],FatorHorario[Meses],TEXT($D1229,"MMM"),FatorHorario[UF],'Curva Tipica'!$E$1,FatorHorario[Hora],$F1229)</f>
        <v>21.200218302612292</v>
      </c>
      <c r="I1229" s="45">
        <v>0.92</v>
      </c>
    </row>
    <row r="1230" spans="1:9" x14ac:dyDescent="0.25">
      <c r="A1230" s="32">
        <v>5723</v>
      </c>
      <c r="B1230" s="32">
        <v>2</v>
      </c>
      <c r="C1230" s="134" t="s">
        <v>92</v>
      </c>
      <c r="D1230" s="33">
        <v>46419</v>
      </c>
      <c r="E1230" s="43" t="s">
        <v>73</v>
      </c>
      <c r="F1230" s="44">
        <f>SUMIFS(HoraCondCarga[Hora],HoraCondCarga[Condição de Carga],PrevisaoGD[[#This Row],[Condição de Carga]],HoraCondCarga[Mês],MONTH(PrevisaoGD[[#This Row],[Mês/Ano]]))</f>
        <v>15</v>
      </c>
      <c r="G1230" s="258">
        <f>SUMIFS('Previsão Potência Instalada'!$C$4:$C$87,'Previsão Potência Instalada'!$B$4:$B$87,PrevisaoGD[[#This Row],[Mês/Ano]])*SUMIFS(RelPotInst[PU_PI],RelPotInst[Barra],PrevisaoGD[[#This Row],[Nº Barra]])</f>
        <v>52.612215549095481</v>
      </c>
      <c r="H1230" s="136">
        <f>$G1230*SUMIFS(FatorHorario[Fator],FatorHorario[Meses],TEXT($D1230,"MMM"),FatorHorario[UF],'Curva Tipica'!$E$1,FatorHorario[Hora],$F1230)</f>
        <v>21.396787406359692</v>
      </c>
      <c r="I1230" s="45">
        <v>0.92</v>
      </c>
    </row>
    <row r="1231" spans="1:9" x14ac:dyDescent="0.25">
      <c r="A1231" s="32">
        <v>5723</v>
      </c>
      <c r="B1231" s="32">
        <v>2</v>
      </c>
      <c r="C1231" s="134" t="s">
        <v>92</v>
      </c>
      <c r="D1231" s="33">
        <v>46419</v>
      </c>
      <c r="E1231" s="43" t="s">
        <v>73</v>
      </c>
      <c r="F1231" s="44">
        <f>SUMIFS(HoraCondCarga[Hora],HoraCondCarga[Condição de Carga],PrevisaoGD[[#This Row],[Condição de Carga]],HoraCondCarga[Mês],MONTH(PrevisaoGD[[#This Row],[Mês/Ano]]))</f>
        <v>15</v>
      </c>
      <c r="G1231" s="258">
        <f>SUMIFS('Previsão Potência Instalada'!$C$4:$C$87,'Previsão Potência Instalada'!$B$4:$B$87,PrevisaoGD[[#This Row],[Mês/Ano]])*SUMIFS(RelPotInst[PU_PI],RelPotInst[Barra],PrevisaoGD[[#This Row],[Nº Barra]])</f>
        <v>52.612215549095481</v>
      </c>
      <c r="H1231" s="136">
        <f>$G1231*SUMIFS(FatorHorario[Fator],FatorHorario[Meses],TEXT($D1231,"MMM"),FatorHorario[UF],'Curva Tipica'!$E$1,FatorHorario[Hora],$F1231)</f>
        <v>21.396787406359692</v>
      </c>
      <c r="I1231" s="45">
        <v>0.92</v>
      </c>
    </row>
    <row r="1232" spans="1:9" x14ac:dyDescent="0.25">
      <c r="A1232" s="32">
        <v>5723</v>
      </c>
      <c r="B1232" s="32">
        <v>2</v>
      </c>
      <c r="C1232" s="134" t="s">
        <v>92</v>
      </c>
      <c r="D1232" s="33">
        <v>46447</v>
      </c>
      <c r="E1232" s="43" t="s">
        <v>73</v>
      </c>
      <c r="F1232" s="44">
        <f>SUMIFS(HoraCondCarga[Hora],HoraCondCarga[Condição de Carga],PrevisaoGD[[#This Row],[Condição de Carga]],HoraCondCarga[Mês],MONTH(PrevisaoGD[[#This Row],[Mês/Ano]]))</f>
        <v>15</v>
      </c>
      <c r="G1232" s="258">
        <f>SUMIFS('Previsão Potência Instalada'!$C$4:$C$87,'Previsão Potência Instalada'!$B$4:$B$87,PrevisaoGD[[#This Row],[Mês/Ano]])*SUMIFS(RelPotInst[PU_PI],RelPotInst[Barra],PrevisaoGD[[#This Row],[Nº Barra]])</f>
        <v>52.851896859665416</v>
      </c>
      <c r="H1232" s="136">
        <f>$G1232*SUMIFS(FatorHorario[Fator],FatorHorario[Meses],TEXT($D1232,"MMM"),FatorHorario[UF],'Curva Tipica'!$E$1,FatorHorario[Hora],$F1232)</f>
        <v>21.992022215290607</v>
      </c>
      <c r="I1232" s="45">
        <v>0.92</v>
      </c>
    </row>
    <row r="1233" spans="1:9" x14ac:dyDescent="0.25">
      <c r="A1233" s="32">
        <v>5723</v>
      </c>
      <c r="B1233" s="32">
        <v>2</v>
      </c>
      <c r="C1233" s="134" t="s">
        <v>92</v>
      </c>
      <c r="D1233" s="33">
        <v>46447</v>
      </c>
      <c r="E1233" s="43" t="s">
        <v>73</v>
      </c>
      <c r="F1233" s="44">
        <f>SUMIFS(HoraCondCarga[Hora],HoraCondCarga[Condição de Carga],PrevisaoGD[[#This Row],[Condição de Carga]],HoraCondCarga[Mês],MONTH(PrevisaoGD[[#This Row],[Mês/Ano]]))</f>
        <v>15</v>
      </c>
      <c r="G1233" s="258">
        <f>SUMIFS('Previsão Potência Instalada'!$C$4:$C$87,'Previsão Potência Instalada'!$B$4:$B$87,PrevisaoGD[[#This Row],[Mês/Ano]])*SUMIFS(RelPotInst[PU_PI],RelPotInst[Barra],PrevisaoGD[[#This Row],[Nº Barra]])</f>
        <v>52.851896859665416</v>
      </c>
      <c r="H1233" s="136">
        <f>$G1233*SUMIFS(FatorHorario[Fator],FatorHorario[Meses],TEXT($D1233,"MMM"),FatorHorario[UF],'Curva Tipica'!$E$1,FatorHorario[Hora],$F1233)</f>
        <v>21.992022215290607</v>
      </c>
      <c r="I1233" s="45">
        <v>0.92</v>
      </c>
    </row>
    <row r="1234" spans="1:9" x14ac:dyDescent="0.25">
      <c r="A1234" s="32">
        <v>5723</v>
      </c>
      <c r="B1234" s="32">
        <v>2</v>
      </c>
      <c r="C1234" s="134" t="s">
        <v>92</v>
      </c>
      <c r="D1234" s="33">
        <v>46478</v>
      </c>
      <c r="E1234" s="43" t="s">
        <v>73</v>
      </c>
      <c r="F1234" s="44">
        <f>SUMIFS(HoraCondCarga[Hora],HoraCondCarga[Condição de Carga],PrevisaoGD[[#This Row],[Condição de Carga]],HoraCondCarga[Mês],MONTH(PrevisaoGD[[#This Row],[Mês/Ano]]))</f>
        <v>14</v>
      </c>
      <c r="G1234" s="258">
        <f>SUMIFS('Previsão Potência Instalada'!$C$4:$C$87,'Previsão Potência Instalada'!$B$4:$B$87,PrevisaoGD[[#This Row],[Mês/Ano]])*SUMIFS(RelPotInst[PU_PI],RelPotInst[Barra],PrevisaoGD[[#This Row],[Nº Barra]])</f>
        <v>53.093420547132588</v>
      </c>
      <c r="H1234" s="136">
        <f>$G1234*SUMIFS(FatorHorario[Fator],FatorHorario[Meses],TEXT($D1234,"MMM"),FatorHorario[UF],'Curva Tipica'!$E$1,FatorHorario[Hora],$F1234)</f>
        <v>24.883756235569201</v>
      </c>
      <c r="I1234" s="45">
        <v>0.92</v>
      </c>
    </row>
    <row r="1235" spans="1:9" x14ac:dyDescent="0.25">
      <c r="A1235" s="32">
        <v>5723</v>
      </c>
      <c r="B1235" s="32">
        <v>2</v>
      </c>
      <c r="C1235" s="134" t="s">
        <v>92</v>
      </c>
      <c r="D1235" s="33">
        <v>46478</v>
      </c>
      <c r="E1235" s="43" t="s">
        <v>73</v>
      </c>
      <c r="F1235" s="44">
        <f>SUMIFS(HoraCondCarga[Hora],HoraCondCarga[Condição de Carga],PrevisaoGD[[#This Row],[Condição de Carga]],HoraCondCarga[Mês],MONTH(PrevisaoGD[[#This Row],[Mês/Ano]]))</f>
        <v>14</v>
      </c>
      <c r="G1235" s="258">
        <f>SUMIFS('Previsão Potência Instalada'!$C$4:$C$87,'Previsão Potência Instalada'!$B$4:$B$87,PrevisaoGD[[#This Row],[Mês/Ano]])*SUMIFS(RelPotInst[PU_PI],RelPotInst[Barra],PrevisaoGD[[#This Row],[Nº Barra]])</f>
        <v>53.093420547132588</v>
      </c>
      <c r="H1235" s="136">
        <f>$G1235*SUMIFS(FatorHorario[Fator],FatorHorario[Meses],TEXT($D1235,"MMM"),FatorHorario[UF],'Curva Tipica'!$E$1,FatorHorario[Hora],$F1235)</f>
        <v>24.883756235569201</v>
      </c>
      <c r="I1235" s="45">
        <v>0.92</v>
      </c>
    </row>
    <row r="1236" spans="1:9" x14ac:dyDescent="0.25">
      <c r="A1236" s="32">
        <v>5723</v>
      </c>
      <c r="B1236" s="32">
        <v>2</v>
      </c>
      <c r="C1236" s="134" t="s">
        <v>92</v>
      </c>
      <c r="D1236" s="33">
        <v>46508</v>
      </c>
      <c r="E1236" s="43" t="s">
        <v>73</v>
      </c>
      <c r="F1236" s="44">
        <f>SUMIFS(HoraCondCarga[Hora],HoraCondCarga[Condição de Carga],PrevisaoGD[[#This Row],[Condição de Carga]],HoraCondCarga[Mês],MONTH(PrevisaoGD[[#This Row],[Mês/Ano]]))</f>
        <v>13</v>
      </c>
      <c r="G1236" s="258">
        <f>SUMIFS('Previsão Potência Instalada'!$C$4:$C$87,'Previsão Potência Instalada'!$B$4:$B$87,PrevisaoGD[[#This Row],[Mês/Ano]])*SUMIFS(RelPotInst[PU_PI],RelPotInst[Barra],PrevisaoGD[[#This Row],[Nº Barra]])</f>
        <v>53.35487110410547</v>
      </c>
      <c r="H1236" s="136">
        <f>$G1236*SUMIFS(FatorHorario[Fator],FatorHorario[Meses],TEXT($D1236,"MMM"),FatorHorario[UF],'Curva Tipica'!$E$1,FatorHorario[Hora],$F1236)</f>
        <v>24.353423160098668</v>
      </c>
      <c r="I1236" s="45">
        <v>0.92</v>
      </c>
    </row>
    <row r="1237" spans="1:9" x14ac:dyDescent="0.25">
      <c r="A1237" s="32">
        <v>5723</v>
      </c>
      <c r="B1237" s="32">
        <v>2</v>
      </c>
      <c r="C1237" s="134" t="s">
        <v>92</v>
      </c>
      <c r="D1237" s="33">
        <v>46508</v>
      </c>
      <c r="E1237" s="43" t="s">
        <v>73</v>
      </c>
      <c r="F1237" s="44">
        <f>SUMIFS(HoraCondCarga[Hora],HoraCondCarga[Condição de Carga],PrevisaoGD[[#This Row],[Condição de Carga]],HoraCondCarga[Mês],MONTH(PrevisaoGD[[#This Row],[Mês/Ano]]))</f>
        <v>13</v>
      </c>
      <c r="G1237" s="258">
        <f>SUMIFS('Previsão Potência Instalada'!$C$4:$C$87,'Previsão Potência Instalada'!$B$4:$B$87,PrevisaoGD[[#This Row],[Mês/Ano]])*SUMIFS(RelPotInst[PU_PI],RelPotInst[Barra],PrevisaoGD[[#This Row],[Nº Barra]])</f>
        <v>53.35487110410547</v>
      </c>
      <c r="H1237" s="136">
        <f>$G1237*SUMIFS(FatorHorario[Fator],FatorHorario[Meses],TEXT($D1237,"MMM"),FatorHorario[UF],'Curva Tipica'!$E$1,FatorHorario[Hora],$F1237)</f>
        <v>24.353423160098668</v>
      </c>
      <c r="I1237" s="45">
        <v>0.92</v>
      </c>
    </row>
    <row r="1238" spans="1:9" x14ac:dyDescent="0.25">
      <c r="A1238" s="32">
        <v>5723</v>
      </c>
      <c r="B1238" s="32">
        <v>2</v>
      </c>
      <c r="C1238" s="134" t="s">
        <v>92</v>
      </c>
      <c r="D1238" s="33">
        <v>46539</v>
      </c>
      <c r="E1238" s="43" t="s">
        <v>73</v>
      </c>
      <c r="F1238" s="44">
        <f>SUMIFS(HoraCondCarga[Hora],HoraCondCarga[Condição de Carga],PrevisaoGD[[#This Row],[Condição de Carga]],HoraCondCarga[Mês],MONTH(PrevisaoGD[[#This Row],[Mês/Ano]]))</f>
        <v>13</v>
      </c>
      <c r="G1238" s="258">
        <f>SUMIFS('Previsão Potência Instalada'!$C$4:$C$87,'Previsão Potência Instalada'!$B$4:$B$87,PrevisaoGD[[#This Row],[Mês/Ano]])*SUMIFS(RelPotInst[PU_PI],RelPotInst[Barra],PrevisaoGD[[#This Row],[Nº Barra]])</f>
        <v>53.610858351934716</v>
      </c>
      <c r="H1238" s="136">
        <f>$G1238*SUMIFS(FatorHorario[Fator],FatorHorario[Meses],TEXT($D1238,"MMM"),FatorHorario[UF],'Curva Tipica'!$E$1,FatorHorario[Hora],$F1238)</f>
        <v>23.111518008199219</v>
      </c>
      <c r="I1238" s="45">
        <v>0.92</v>
      </c>
    </row>
    <row r="1239" spans="1:9" x14ac:dyDescent="0.25">
      <c r="A1239" s="32">
        <v>5723</v>
      </c>
      <c r="B1239" s="32">
        <v>2</v>
      </c>
      <c r="C1239" s="134" t="s">
        <v>92</v>
      </c>
      <c r="D1239" s="33">
        <v>46539</v>
      </c>
      <c r="E1239" s="43" t="s">
        <v>73</v>
      </c>
      <c r="F1239" s="44">
        <f>SUMIFS(HoraCondCarga[Hora],HoraCondCarga[Condição de Carga],PrevisaoGD[[#This Row],[Condição de Carga]],HoraCondCarga[Mês],MONTH(PrevisaoGD[[#This Row],[Mês/Ano]]))</f>
        <v>13</v>
      </c>
      <c r="G1239" s="258">
        <f>SUMIFS('Previsão Potência Instalada'!$C$4:$C$87,'Previsão Potência Instalada'!$B$4:$B$87,PrevisaoGD[[#This Row],[Mês/Ano]])*SUMIFS(RelPotInst[PU_PI],RelPotInst[Barra],PrevisaoGD[[#This Row],[Nº Barra]])</f>
        <v>53.610858351934716</v>
      </c>
      <c r="H1239" s="136">
        <f>$G1239*SUMIFS(FatorHorario[Fator],FatorHorario[Meses],TEXT($D1239,"MMM"),FatorHorario[UF],'Curva Tipica'!$E$1,FatorHorario[Hora],$F1239)</f>
        <v>23.111518008199219</v>
      </c>
      <c r="I1239" s="45">
        <v>0.92</v>
      </c>
    </row>
    <row r="1240" spans="1:9" x14ac:dyDescent="0.25">
      <c r="A1240" s="32">
        <v>5723</v>
      </c>
      <c r="B1240" s="32">
        <v>2</v>
      </c>
      <c r="C1240" s="134" t="s">
        <v>92</v>
      </c>
      <c r="D1240" s="33">
        <v>46569</v>
      </c>
      <c r="E1240" s="43" t="s">
        <v>73</v>
      </c>
      <c r="F1240" s="44">
        <f>SUMIFS(HoraCondCarga[Hora],HoraCondCarga[Condição de Carga],PrevisaoGD[[#This Row],[Condição de Carga]],HoraCondCarga[Mês],MONTH(PrevisaoGD[[#This Row],[Mês/Ano]]))</f>
        <v>13</v>
      </c>
      <c r="G1240" s="258">
        <f>SUMIFS('Previsão Potência Instalada'!$C$4:$C$87,'Previsão Potência Instalada'!$B$4:$B$87,PrevisaoGD[[#This Row],[Mês/Ano]])*SUMIFS(RelPotInst[PU_PI],RelPotInst[Barra],PrevisaoGD[[#This Row],[Nº Barra]])</f>
        <v>53.85412163537702</v>
      </c>
      <c r="H1240" s="136">
        <f>$G1240*SUMIFS(FatorHorario[Fator],FatorHorario[Meses],TEXT($D1240,"MMM"),FatorHorario[UF],'Curva Tipica'!$E$1,FatorHorario[Hora],$F1240)</f>
        <v>23.465323342204666</v>
      </c>
      <c r="I1240" s="45">
        <v>0.92</v>
      </c>
    </row>
    <row r="1241" spans="1:9" x14ac:dyDescent="0.25">
      <c r="A1241" s="32">
        <v>5723</v>
      </c>
      <c r="B1241" s="32">
        <v>2</v>
      </c>
      <c r="C1241" s="134" t="s">
        <v>92</v>
      </c>
      <c r="D1241" s="33">
        <v>46569</v>
      </c>
      <c r="E1241" s="43" t="s">
        <v>73</v>
      </c>
      <c r="F1241" s="44">
        <f>SUMIFS(HoraCondCarga[Hora],HoraCondCarga[Condição de Carga],PrevisaoGD[[#This Row],[Condição de Carga]],HoraCondCarga[Mês],MONTH(PrevisaoGD[[#This Row],[Mês/Ano]]))</f>
        <v>13</v>
      </c>
      <c r="G1241" s="258">
        <f>SUMIFS('Previsão Potência Instalada'!$C$4:$C$87,'Previsão Potência Instalada'!$B$4:$B$87,PrevisaoGD[[#This Row],[Mês/Ano]])*SUMIFS(RelPotInst[PU_PI],RelPotInst[Barra],PrevisaoGD[[#This Row],[Nº Barra]])</f>
        <v>53.85412163537702</v>
      </c>
      <c r="H1241" s="136">
        <f>$G1241*SUMIFS(FatorHorario[Fator],FatorHorario[Meses],TEXT($D1241,"MMM"),FatorHorario[UF],'Curva Tipica'!$E$1,FatorHorario[Hora],$F1241)</f>
        <v>23.465323342204666</v>
      </c>
      <c r="I1241" s="45">
        <v>0.92</v>
      </c>
    </row>
    <row r="1242" spans="1:9" x14ac:dyDescent="0.25">
      <c r="A1242" s="32">
        <v>5723</v>
      </c>
      <c r="B1242" s="32">
        <v>2</v>
      </c>
      <c r="C1242" s="134" t="s">
        <v>92</v>
      </c>
      <c r="D1242" s="33">
        <v>46600</v>
      </c>
      <c r="E1242" s="43" t="s">
        <v>73</v>
      </c>
      <c r="F1242" s="44">
        <f>SUMIFS(HoraCondCarga[Hora],HoraCondCarga[Condição de Carga],PrevisaoGD[[#This Row],[Condição de Carga]],HoraCondCarga[Mês],MONTH(PrevisaoGD[[#This Row],[Mês/Ano]]))</f>
        <v>13</v>
      </c>
      <c r="G1242" s="258">
        <f>SUMIFS('Previsão Potência Instalada'!$C$4:$C$87,'Previsão Potência Instalada'!$B$4:$B$87,PrevisaoGD[[#This Row],[Mês/Ano]])*SUMIFS(RelPotInst[PU_PI],RelPotInst[Barra],PrevisaoGD[[#This Row],[Nº Barra]])</f>
        <v>54.091168547510357</v>
      </c>
      <c r="H1242" s="136">
        <f>$G1242*SUMIFS(FatorHorario[Fator],FatorHorario[Meses],TEXT($D1242,"MMM"),FatorHorario[UF],'Curva Tipica'!$E$1,FatorHorario[Hora],$F1242)</f>
        <v>25.822998377340376</v>
      </c>
      <c r="I1242" s="45">
        <v>0.92</v>
      </c>
    </row>
    <row r="1243" spans="1:9" x14ac:dyDescent="0.25">
      <c r="A1243" s="32">
        <v>5723</v>
      </c>
      <c r="B1243" s="32">
        <v>2</v>
      </c>
      <c r="C1243" s="134" t="s">
        <v>92</v>
      </c>
      <c r="D1243" s="33">
        <v>46600</v>
      </c>
      <c r="E1243" s="43" t="s">
        <v>73</v>
      </c>
      <c r="F1243" s="44">
        <f>SUMIFS(HoraCondCarga[Hora],HoraCondCarga[Condição de Carga],PrevisaoGD[[#This Row],[Condição de Carga]],HoraCondCarga[Mês],MONTH(PrevisaoGD[[#This Row],[Mês/Ano]]))</f>
        <v>13</v>
      </c>
      <c r="G1243" s="258">
        <f>SUMIFS('Previsão Potência Instalada'!$C$4:$C$87,'Previsão Potência Instalada'!$B$4:$B$87,PrevisaoGD[[#This Row],[Mês/Ano]])*SUMIFS(RelPotInst[PU_PI],RelPotInst[Barra],PrevisaoGD[[#This Row],[Nº Barra]])</f>
        <v>54.091168547510357</v>
      </c>
      <c r="H1243" s="136">
        <f>$G1243*SUMIFS(FatorHorario[Fator],FatorHorario[Meses],TEXT($D1243,"MMM"),FatorHorario[UF],'Curva Tipica'!$E$1,FatorHorario[Hora],$F1243)</f>
        <v>25.822998377340376</v>
      </c>
      <c r="I1243" s="45">
        <v>0.92</v>
      </c>
    </row>
    <row r="1244" spans="1:9" x14ac:dyDescent="0.25">
      <c r="A1244" s="32">
        <v>5723</v>
      </c>
      <c r="B1244" s="32">
        <v>2</v>
      </c>
      <c r="C1244" s="134" t="s">
        <v>92</v>
      </c>
      <c r="D1244" s="33">
        <v>46631</v>
      </c>
      <c r="E1244" s="43" t="s">
        <v>73</v>
      </c>
      <c r="F1244" s="44">
        <f>SUMIFS(HoraCondCarga[Hora],HoraCondCarga[Condição de Carga],PrevisaoGD[[#This Row],[Condição de Carga]],HoraCondCarga[Mês],MONTH(PrevisaoGD[[#This Row],[Mês/Ano]]))</f>
        <v>14</v>
      </c>
      <c r="G1244" s="258">
        <f>SUMIFS('Previsão Potência Instalada'!$C$4:$C$87,'Previsão Potência Instalada'!$B$4:$B$87,PrevisaoGD[[#This Row],[Mês/Ano]])*SUMIFS(RelPotInst[PU_PI],RelPotInst[Barra],PrevisaoGD[[#This Row],[Nº Barra]])</f>
        <v>54.327134081469907</v>
      </c>
      <c r="H1244" s="136">
        <f>$G1244*SUMIFS(FatorHorario[Fator],FatorHorario[Meses],TEXT($D1244,"MMM"),FatorHorario[UF],'Curva Tipica'!$E$1,FatorHorario[Hora],$F1244)</f>
        <v>26.2346640404675</v>
      </c>
      <c r="I1244" s="45">
        <v>0.92</v>
      </c>
    </row>
    <row r="1245" spans="1:9" x14ac:dyDescent="0.25">
      <c r="A1245" s="32">
        <v>5723</v>
      </c>
      <c r="B1245" s="32">
        <v>2</v>
      </c>
      <c r="C1245" s="134" t="s">
        <v>92</v>
      </c>
      <c r="D1245" s="33">
        <v>46631</v>
      </c>
      <c r="E1245" s="43" t="s">
        <v>73</v>
      </c>
      <c r="F1245" s="44">
        <f>SUMIFS(HoraCondCarga[Hora],HoraCondCarga[Condição de Carga],PrevisaoGD[[#This Row],[Condição de Carga]],HoraCondCarga[Mês],MONTH(PrevisaoGD[[#This Row],[Mês/Ano]]))</f>
        <v>14</v>
      </c>
      <c r="G1245" s="258">
        <f>SUMIFS('Previsão Potência Instalada'!$C$4:$C$87,'Previsão Potência Instalada'!$B$4:$B$87,PrevisaoGD[[#This Row],[Mês/Ano]])*SUMIFS(RelPotInst[PU_PI],RelPotInst[Barra],PrevisaoGD[[#This Row],[Nº Barra]])</f>
        <v>54.327134081469907</v>
      </c>
      <c r="H1245" s="136">
        <f>$G1245*SUMIFS(FatorHorario[Fator],FatorHorario[Meses],TEXT($D1245,"MMM"),FatorHorario[UF],'Curva Tipica'!$E$1,FatorHorario[Hora],$F1245)</f>
        <v>26.2346640404675</v>
      </c>
      <c r="I1245" s="45">
        <v>0.92</v>
      </c>
    </row>
    <row r="1246" spans="1:9" x14ac:dyDescent="0.25">
      <c r="A1246" s="32">
        <v>5723</v>
      </c>
      <c r="B1246" s="32">
        <v>2</v>
      </c>
      <c r="C1246" s="134" t="s">
        <v>92</v>
      </c>
      <c r="D1246" s="33">
        <v>46661</v>
      </c>
      <c r="E1246" s="43" t="s">
        <v>73</v>
      </c>
      <c r="F1246" s="44">
        <f>SUMIFS(HoraCondCarga[Hora],HoraCondCarga[Condição de Carga],PrevisaoGD[[#This Row],[Condição de Carga]],HoraCondCarga[Mês],MONTH(PrevisaoGD[[#This Row],[Mês/Ano]]))</f>
        <v>12</v>
      </c>
      <c r="G1246" s="258">
        <f>SUMIFS('Previsão Potência Instalada'!$C$4:$C$87,'Previsão Potência Instalada'!$B$4:$B$87,PrevisaoGD[[#This Row],[Mês/Ano]])*SUMIFS(RelPotInst[PU_PI],RelPotInst[Barra],PrevisaoGD[[#This Row],[Nº Barra]])</f>
        <v>54.551499003746684</v>
      </c>
      <c r="H1246" s="136">
        <f>$G1246*SUMIFS(FatorHorario[Fator],FatorHorario[Meses],TEXT($D1246,"MMM"),FatorHorario[UF],'Curva Tipica'!$E$1,FatorHorario[Hora],$F1246)</f>
        <v>30.980510147121077</v>
      </c>
      <c r="I1246" s="45">
        <v>0.92</v>
      </c>
    </row>
    <row r="1247" spans="1:9" x14ac:dyDescent="0.25">
      <c r="A1247" s="32">
        <v>5723</v>
      </c>
      <c r="B1247" s="32">
        <v>2</v>
      </c>
      <c r="C1247" s="134" t="s">
        <v>92</v>
      </c>
      <c r="D1247" s="33">
        <v>46661</v>
      </c>
      <c r="E1247" s="43" t="s">
        <v>73</v>
      </c>
      <c r="F1247" s="44">
        <f>SUMIFS(HoraCondCarga[Hora],HoraCondCarga[Condição de Carga],PrevisaoGD[[#This Row],[Condição de Carga]],HoraCondCarga[Mês],MONTH(PrevisaoGD[[#This Row],[Mês/Ano]]))</f>
        <v>12</v>
      </c>
      <c r="G1247" s="258">
        <f>SUMIFS('Previsão Potência Instalada'!$C$4:$C$87,'Previsão Potência Instalada'!$B$4:$B$87,PrevisaoGD[[#This Row],[Mês/Ano]])*SUMIFS(RelPotInst[PU_PI],RelPotInst[Barra],PrevisaoGD[[#This Row],[Nº Barra]])</f>
        <v>54.551499003746684</v>
      </c>
      <c r="H1247" s="136">
        <f>$G1247*SUMIFS(FatorHorario[Fator],FatorHorario[Meses],TEXT($D1247,"MMM"),FatorHorario[UF],'Curva Tipica'!$E$1,FatorHorario[Hora],$F1247)</f>
        <v>30.980510147121077</v>
      </c>
      <c r="I1247" s="45">
        <v>0.92</v>
      </c>
    </row>
    <row r="1248" spans="1:9" x14ac:dyDescent="0.25">
      <c r="A1248" s="32">
        <v>5723</v>
      </c>
      <c r="B1248" s="32">
        <v>2</v>
      </c>
      <c r="C1248" s="134" t="s">
        <v>92</v>
      </c>
      <c r="D1248" s="33">
        <v>46692</v>
      </c>
      <c r="E1248" s="43" t="s">
        <v>73</v>
      </c>
      <c r="F1248" s="44">
        <f>SUMIFS(HoraCondCarga[Hora],HoraCondCarga[Condição de Carga],PrevisaoGD[[#This Row],[Condição de Carga]],HoraCondCarga[Mês],MONTH(PrevisaoGD[[#This Row],[Mês/Ano]]))</f>
        <v>15</v>
      </c>
      <c r="G1248" s="258">
        <f>SUMIFS('Previsão Potência Instalada'!$C$4:$C$87,'Previsão Potência Instalada'!$B$4:$B$87,PrevisaoGD[[#This Row],[Mês/Ano]])*SUMIFS(RelPotInst[PU_PI],RelPotInst[Barra],PrevisaoGD[[#This Row],[Nº Barra]])</f>
        <v>54.775905802422564</v>
      </c>
      <c r="H1248" s="136">
        <f>$G1248*SUMIFS(FatorHorario[Fator],FatorHorario[Meses],TEXT($D1248,"MMM"),FatorHorario[UF],'Curva Tipica'!$E$1,FatorHorario[Hora],$F1248)</f>
        <v>22.250167613421869</v>
      </c>
      <c r="I1248" s="45">
        <v>0.92</v>
      </c>
    </row>
    <row r="1249" spans="1:9" x14ac:dyDescent="0.25">
      <c r="A1249" s="32">
        <v>5723</v>
      </c>
      <c r="B1249" s="32">
        <v>2</v>
      </c>
      <c r="C1249" s="134" t="s">
        <v>92</v>
      </c>
      <c r="D1249" s="33">
        <v>46692</v>
      </c>
      <c r="E1249" s="43" t="s">
        <v>73</v>
      </c>
      <c r="F1249" s="44">
        <f>SUMIFS(HoraCondCarga[Hora],HoraCondCarga[Condição de Carga],PrevisaoGD[[#This Row],[Condição de Carga]],HoraCondCarga[Mês],MONTH(PrevisaoGD[[#This Row],[Mês/Ano]]))</f>
        <v>15</v>
      </c>
      <c r="G1249" s="258">
        <f>SUMIFS('Previsão Potência Instalada'!$C$4:$C$87,'Previsão Potência Instalada'!$B$4:$B$87,PrevisaoGD[[#This Row],[Mês/Ano]])*SUMIFS(RelPotInst[PU_PI],RelPotInst[Barra],PrevisaoGD[[#This Row],[Nº Barra]])</f>
        <v>54.775905802422564</v>
      </c>
      <c r="H1249" s="136">
        <f>$G1249*SUMIFS(FatorHorario[Fator],FatorHorario[Meses],TEXT($D1249,"MMM"),FatorHorario[UF],'Curva Tipica'!$E$1,FatorHorario[Hora],$F1249)</f>
        <v>22.250167613421869</v>
      </c>
      <c r="I1249" s="45">
        <v>0.92</v>
      </c>
    </row>
    <row r="1250" spans="1:9" x14ac:dyDescent="0.25">
      <c r="A1250" s="32">
        <v>5723</v>
      </c>
      <c r="B1250" s="32">
        <v>2</v>
      </c>
      <c r="C1250" s="134" t="s">
        <v>92</v>
      </c>
      <c r="D1250" s="33">
        <v>46722</v>
      </c>
      <c r="E1250" s="43" t="s">
        <v>73</v>
      </c>
      <c r="F1250" s="44">
        <f>SUMIFS(HoraCondCarga[Hora],HoraCondCarga[Condição de Carga],PrevisaoGD[[#This Row],[Condição de Carga]],HoraCondCarga[Mês],MONTH(PrevisaoGD[[#This Row],[Mês/Ano]]))</f>
        <v>13</v>
      </c>
      <c r="G1250" s="258">
        <f>SUMIFS('Previsão Potência Instalada'!$C$4:$C$87,'Previsão Potência Instalada'!$B$4:$B$87,PrevisaoGD[[#This Row],[Mês/Ano]])*SUMIFS(RelPotInst[PU_PI],RelPotInst[Barra],PrevisaoGD[[#This Row],[Nº Barra]])</f>
        <v>55.010973281268392</v>
      </c>
      <c r="H1250" s="136">
        <f>$G1250*SUMIFS(FatorHorario[Fator],FatorHorario[Meses],TEXT($D1250,"MMM"),FatorHorario[UF],'Curva Tipica'!$E$1,FatorHorario[Hora],$F1250)</f>
        <v>31.628918931993859</v>
      </c>
      <c r="I1250" s="45">
        <v>0.92</v>
      </c>
    </row>
    <row r="1251" spans="1:9" x14ac:dyDescent="0.25">
      <c r="A1251" s="32">
        <v>5723</v>
      </c>
      <c r="B1251" s="32">
        <v>2</v>
      </c>
      <c r="C1251" s="134" t="s">
        <v>92</v>
      </c>
      <c r="D1251" s="33">
        <v>46722</v>
      </c>
      <c r="E1251" s="43" t="s">
        <v>73</v>
      </c>
      <c r="F1251" s="44">
        <f>SUMIFS(HoraCondCarga[Hora],HoraCondCarga[Condição de Carga],PrevisaoGD[[#This Row],[Condição de Carga]],HoraCondCarga[Mês],MONTH(PrevisaoGD[[#This Row],[Mês/Ano]]))</f>
        <v>13</v>
      </c>
      <c r="G1251" s="258">
        <f>SUMIFS('Previsão Potência Instalada'!$C$4:$C$87,'Previsão Potência Instalada'!$B$4:$B$87,PrevisaoGD[[#This Row],[Mês/Ano]])*SUMIFS(RelPotInst[PU_PI],RelPotInst[Barra],PrevisaoGD[[#This Row],[Nº Barra]])</f>
        <v>55.010973281268392</v>
      </c>
      <c r="H1251" s="136">
        <f>$G1251*SUMIFS(FatorHorario[Fator],FatorHorario[Meses],TEXT($D1251,"MMM"),FatorHorario[UF],'Curva Tipica'!$E$1,FatorHorario[Hora],$F1251)</f>
        <v>31.628918931993859</v>
      </c>
      <c r="I1251" s="45">
        <v>0.92</v>
      </c>
    </row>
    <row r="1252" spans="1:9" x14ac:dyDescent="0.25">
      <c r="A1252" s="32">
        <v>5723</v>
      </c>
      <c r="B1252" s="32">
        <v>2</v>
      </c>
      <c r="C1252" s="134" t="s">
        <v>92</v>
      </c>
      <c r="D1252" s="33">
        <v>46753</v>
      </c>
      <c r="E1252" s="43" t="s">
        <v>73</v>
      </c>
      <c r="F1252" s="44">
        <f>SUMIFS(HoraCondCarga[Hora],HoraCondCarga[Condição de Carga],PrevisaoGD[[#This Row],[Condição de Carga]],HoraCondCarga[Mês],MONTH(PrevisaoGD[[#This Row],[Mês/Ano]]))</f>
        <v>15</v>
      </c>
      <c r="G1252" s="258">
        <f>SUMIFS('Previsão Potência Instalada'!$C$4:$C$87,'Previsão Potência Instalada'!$B$4:$B$87,PrevisaoGD[[#This Row],[Mês/Ano]])*SUMIFS(RelPotInst[PU_PI],RelPotInst[Barra],PrevisaoGD[[#This Row],[Nº Barra]])</f>
        <v>55.403506508000525</v>
      </c>
      <c r="H1252" s="136">
        <f>$G1252*SUMIFS(FatorHorario[Fator],FatorHorario[Meses],TEXT($D1252,"MMM"),FatorHorario[UF],'Curva Tipica'!$E$1,FatorHorario[Hora],$F1252)</f>
        <v>22.426230578404191</v>
      </c>
      <c r="I1252" s="45">
        <v>0.92</v>
      </c>
    </row>
    <row r="1253" spans="1:9" x14ac:dyDescent="0.25">
      <c r="A1253" s="32">
        <v>5723</v>
      </c>
      <c r="B1253" s="32">
        <v>2</v>
      </c>
      <c r="C1253" s="134" t="s">
        <v>92</v>
      </c>
      <c r="D1253" s="33">
        <v>46784</v>
      </c>
      <c r="E1253" s="43" t="s">
        <v>73</v>
      </c>
      <c r="F1253" s="44">
        <f>SUMIFS(HoraCondCarga[Hora],HoraCondCarga[Condição de Carga],PrevisaoGD[[#This Row],[Condição de Carga]],HoraCondCarga[Mês],MONTH(PrevisaoGD[[#This Row],[Mês/Ano]]))</f>
        <v>15</v>
      </c>
      <c r="G1253" s="258">
        <f>SUMIFS('Previsão Potência Instalada'!$C$4:$C$87,'Previsão Potência Instalada'!$B$4:$B$87,PrevisaoGD[[#This Row],[Mês/Ano]])*SUMIFS(RelPotInst[PU_PI],RelPotInst[Barra],PrevisaoGD[[#This Row],[Nº Barra]])</f>
        <v>55.787485787774003</v>
      </c>
      <c r="H1253" s="136">
        <f>$G1253*SUMIFS(FatorHorario[Fator],FatorHorario[Meses],TEXT($D1253,"MMM"),FatorHorario[UF],'Curva Tipica'!$E$1,FatorHorario[Hora],$F1253)</f>
        <v>22.688133561348092</v>
      </c>
      <c r="I1253" s="45">
        <v>0.92</v>
      </c>
    </row>
    <row r="1254" spans="1:9" x14ac:dyDescent="0.25">
      <c r="A1254" s="32">
        <v>5723</v>
      </c>
      <c r="B1254" s="32">
        <v>2</v>
      </c>
      <c r="C1254" s="134" t="s">
        <v>92</v>
      </c>
      <c r="D1254" s="33">
        <v>46813</v>
      </c>
      <c r="E1254" s="43" t="s">
        <v>73</v>
      </c>
      <c r="F1254" s="44">
        <f>SUMIFS(HoraCondCarga[Hora],HoraCondCarga[Condição de Carga],PrevisaoGD[[#This Row],[Condição de Carga]],HoraCondCarga[Mês],MONTH(PrevisaoGD[[#This Row],[Mês/Ano]]))</f>
        <v>15</v>
      </c>
      <c r="G1254" s="258">
        <f>SUMIFS('Previsão Potência Instalada'!$C$4:$C$87,'Previsão Potência Instalada'!$B$4:$B$87,PrevisaoGD[[#This Row],[Mês/Ano]])*SUMIFS(RelPotInst[PU_PI],RelPotInst[Barra],PrevisaoGD[[#This Row],[Nº Barra]])</f>
        <v>56.174917903597787</v>
      </c>
      <c r="H1254" s="136">
        <f>$G1254*SUMIFS(FatorHorario[Fator],FatorHorario[Meses],TEXT($D1254,"MMM"),FatorHorario[UF],'Curva Tipica'!$E$1,FatorHorario[Hora],$F1254)</f>
        <v>23.374753147618048</v>
      </c>
      <c r="I1254" s="45">
        <v>0.92</v>
      </c>
    </row>
    <row r="1255" spans="1:9" x14ac:dyDescent="0.25">
      <c r="A1255" s="32">
        <v>5723</v>
      </c>
      <c r="B1255" s="32">
        <v>2</v>
      </c>
      <c r="C1255" s="134" t="s">
        <v>92</v>
      </c>
      <c r="D1255" s="33">
        <v>46844</v>
      </c>
      <c r="E1255" s="43" t="s">
        <v>73</v>
      </c>
      <c r="F1255" s="44">
        <f>SUMIFS(HoraCondCarga[Hora],HoraCondCarga[Condição de Carga],PrevisaoGD[[#This Row],[Condição de Carga]],HoraCondCarga[Mês],MONTH(PrevisaoGD[[#This Row],[Mês/Ano]]))</f>
        <v>14</v>
      </c>
      <c r="G1255" s="258">
        <f>SUMIFS('Previsão Potência Instalada'!$C$4:$C$87,'Previsão Potência Instalada'!$B$4:$B$87,PrevisaoGD[[#This Row],[Mês/Ano]])*SUMIFS(RelPotInst[PU_PI],RelPotInst[Barra],PrevisaoGD[[#This Row],[Nº Barra]])</f>
        <v>56.565328123879297</v>
      </c>
      <c r="H1255" s="136">
        <f>$G1255*SUMIFS(FatorHorario[Fator],FatorHorario[Meses],TEXT($D1255,"MMM"),FatorHorario[UF],'Curva Tipica'!$E$1,FatorHorario[Hora],$F1255)</f>
        <v>26.510965424992143</v>
      </c>
      <c r="I1255" s="45">
        <v>0.92</v>
      </c>
    </row>
    <row r="1256" spans="1:9" x14ac:dyDescent="0.25">
      <c r="A1256" s="32">
        <v>5723</v>
      </c>
      <c r="B1256" s="32">
        <v>2</v>
      </c>
      <c r="C1256" s="134" t="s">
        <v>92</v>
      </c>
      <c r="D1256" s="33">
        <v>46874</v>
      </c>
      <c r="E1256" s="43" t="s">
        <v>73</v>
      </c>
      <c r="F1256" s="44">
        <f>SUMIFS(HoraCondCarga[Hora],HoraCondCarga[Condição de Carga],PrevisaoGD[[#This Row],[Condição de Carga]],HoraCondCarga[Mês],MONTH(PrevisaoGD[[#This Row],[Mês/Ano]]))</f>
        <v>13</v>
      </c>
      <c r="G1256" s="258">
        <f>SUMIFS('Previsão Potência Instalada'!$C$4:$C$87,'Previsão Potência Instalada'!$B$4:$B$87,PrevisaoGD[[#This Row],[Mês/Ano]])*SUMIFS(RelPotInst[PU_PI],RelPotInst[Barra],PrevisaoGD[[#This Row],[Nº Barra]])</f>
        <v>56.987949070962934</v>
      </c>
      <c r="H1256" s="136">
        <f>$G1256*SUMIFS(FatorHorario[Fator],FatorHorario[Meses],TEXT($D1256,"MMM"),FatorHorario[UF],'Curva Tipica'!$E$1,FatorHorario[Hora],$F1256)</f>
        <v>26.011713832901034</v>
      </c>
      <c r="I1256" s="45">
        <v>0.92</v>
      </c>
    </row>
    <row r="1257" spans="1:9" x14ac:dyDescent="0.25">
      <c r="A1257" s="32">
        <v>5723</v>
      </c>
      <c r="B1257" s="32">
        <v>2</v>
      </c>
      <c r="C1257" s="134" t="s">
        <v>92</v>
      </c>
      <c r="D1257" s="33">
        <v>46905</v>
      </c>
      <c r="E1257" s="43" t="s">
        <v>73</v>
      </c>
      <c r="F1257" s="44">
        <f>SUMIFS(HoraCondCarga[Hora],HoraCondCarga[Condição de Carga],PrevisaoGD[[#This Row],[Condição de Carga]],HoraCondCarga[Mês],MONTH(PrevisaoGD[[#This Row],[Mês/Ano]]))</f>
        <v>13</v>
      </c>
      <c r="G1257" s="258">
        <f>SUMIFS('Previsão Potência Instalada'!$C$4:$C$87,'Previsão Potência Instalada'!$B$4:$B$87,PrevisaoGD[[#This Row],[Mês/Ano]])*SUMIFS(RelPotInst[PU_PI],RelPotInst[Barra],PrevisaoGD[[#This Row],[Nº Barra]])</f>
        <v>57.401738868818086</v>
      </c>
      <c r="H1257" s="136">
        <f>$G1257*SUMIFS(FatorHorario[Fator],FatorHorario[Meses],TEXT($D1257,"MMM"),FatorHorario[UF],'Curva Tipica'!$E$1,FatorHorario[Hora],$F1257)</f>
        <v>24.745757899635684</v>
      </c>
      <c r="I1257" s="45">
        <v>0.92</v>
      </c>
    </row>
    <row r="1258" spans="1:9" x14ac:dyDescent="0.25">
      <c r="A1258" s="32">
        <v>5723</v>
      </c>
      <c r="B1258" s="32">
        <v>2</v>
      </c>
      <c r="C1258" s="134" t="s">
        <v>92</v>
      </c>
      <c r="D1258" s="33">
        <v>46935</v>
      </c>
      <c r="E1258" s="43" t="s">
        <v>73</v>
      </c>
      <c r="F1258" s="44">
        <f>SUMIFS(HoraCondCarga[Hora],HoraCondCarga[Condição de Carga],PrevisaoGD[[#This Row],[Condição de Carga]],HoraCondCarga[Mês],MONTH(PrevisaoGD[[#This Row],[Mês/Ano]]))</f>
        <v>13</v>
      </c>
      <c r="G1258" s="258">
        <f>SUMIFS('Previsão Potência Instalada'!$C$4:$C$87,'Previsão Potência Instalada'!$B$4:$B$87,PrevisaoGD[[#This Row],[Mês/Ano]])*SUMIFS(RelPotInst[PU_PI],RelPotInst[Barra],PrevisaoGD[[#This Row],[Nº Barra]])</f>
        <v>57.794961053652536</v>
      </c>
      <c r="H1258" s="136">
        <f>$G1258*SUMIFS(FatorHorario[Fator],FatorHorario[Meses],TEXT($D1258,"MMM"),FatorHorario[UF],'Curva Tipica'!$E$1,FatorHorario[Hora],$F1258)</f>
        <v>25.182426293314627</v>
      </c>
      <c r="I1258" s="45">
        <v>0.92</v>
      </c>
    </row>
    <row r="1259" spans="1:9" x14ac:dyDescent="0.25">
      <c r="A1259" s="32">
        <v>5723</v>
      </c>
      <c r="B1259" s="32">
        <v>2</v>
      </c>
      <c r="C1259" s="134" t="s">
        <v>92</v>
      </c>
      <c r="D1259" s="33">
        <v>46966</v>
      </c>
      <c r="E1259" s="43" t="s">
        <v>73</v>
      </c>
      <c r="F1259" s="44">
        <f>SUMIFS(HoraCondCarga[Hora],HoraCondCarga[Condição de Carga],PrevisaoGD[[#This Row],[Condição de Carga]],HoraCondCarga[Mês],MONTH(PrevisaoGD[[#This Row],[Mês/Ano]]))</f>
        <v>13</v>
      </c>
      <c r="G1259" s="258">
        <f>SUMIFS('Previsão Potência Instalada'!$C$4:$C$87,'Previsão Potência Instalada'!$B$4:$B$87,PrevisaoGD[[#This Row],[Mês/Ano]])*SUMIFS(RelPotInst[PU_PI],RelPotInst[Barra],PrevisaoGD[[#This Row],[Nº Barra]])</f>
        <v>58.178134804242141</v>
      </c>
      <c r="H1259" s="136">
        <f>$G1259*SUMIFS(FatorHorario[Fator],FatorHorario[Meses],TEXT($D1259,"MMM"),FatorHorario[UF],'Curva Tipica'!$E$1,FatorHorario[Hora],$F1259)</f>
        <v>27.774106586865038</v>
      </c>
      <c r="I1259" s="45">
        <v>0.92</v>
      </c>
    </row>
    <row r="1260" spans="1:9" x14ac:dyDescent="0.25">
      <c r="A1260" s="32">
        <v>5723</v>
      </c>
      <c r="B1260" s="32">
        <v>2</v>
      </c>
      <c r="C1260" s="134" t="s">
        <v>92</v>
      </c>
      <c r="D1260" s="33">
        <v>46997</v>
      </c>
      <c r="E1260" s="43" t="s">
        <v>73</v>
      </c>
      <c r="F1260" s="44">
        <f>SUMIFS(HoraCondCarga[Hora],HoraCondCarga[Condição de Carga],PrevisaoGD[[#This Row],[Condição de Carga]],HoraCondCarga[Mês],MONTH(PrevisaoGD[[#This Row],[Mês/Ano]]))</f>
        <v>14</v>
      </c>
      <c r="G1260" s="258">
        <f>SUMIFS('Previsão Potência Instalada'!$C$4:$C$87,'Previsão Potência Instalada'!$B$4:$B$87,PrevisaoGD[[#This Row],[Mês/Ano]])*SUMIFS(RelPotInst[PU_PI],RelPotInst[Barra],PrevisaoGD[[#This Row],[Nº Barra]])</f>
        <v>58.559560564415307</v>
      </c>
      <c r="H1260" s="136">
        <f>$G1260*SUMIFS(FatorHorario[Fator],FatorHorario[Meses],TEXT($D1260,"MMM"),FatorHorario[UF],'Curva Tipica'!$E$1,FatorHorario[Hora],$F1260)</f>
        <v>28.278509877973637</v>
      </c>
      <c r="I1260" s="45">
        <v>0.92</v>
      </c>
    </row>
    <row r="1261" spans="1:9" x14ac:dyDescent="0.25">
      <c r="A1261" s="32">
        <v>5723</v>
      </c>
      <c r="B1261" s="32">
        <v>2</v>
      </c>
      <c r="C1261" s="134" t="s">
        <v>92</v>
      </c>
      <c r="D1261" s="33">
        <v>47027</v>
      </c>
      <c r="E1261" s="43" t="s">
        <v>73</v>
      </c>
      <c r="F1261" s="44">
        <f>SUMIFS(HoraCondCarga[Hora],HoraCondCarga[Condição de Carga],PrevisaoGD[[#This Row],[Condição de Carga]],HoraCondCarga[Mês],MONTH(PrevisaoGD[[#This Row],[Mês/Ano]]))</f>
        <v>12</v>
      </c>
      <c r="G1261" s="258">
        <f>SUMIFS('Previsão Potência Instalada'!$C$4:$C$87,'Previsão Potência Instalada'!$B$4:$B$87,PrevisaoGD[[#This Row],[Mês/Ano]])*SUMIFS(RelPotInst[PU_PI],RelPotInst[Barra],PrevisaoGD[[#This Row],[Nº Barra]])</f>
        <v>58.922234551584481</v>
      </c>
      <c r="H1261" s="136">
        <f>$G1261*SUMIFS(FatorHorario[Fator],FatorHorario[Meses],TEXT($D1261,"MMM"),FatorHorario[UF],'Curva Tipica'!$E$1,FatorHorario[Hora],$F1261)</f>
        <v>33.462708060341967</v>
      </c>
      <c r="I1261" s="45">
        <v>0.92</v>
      </c>
    </row>
    <row r="1262" spans="1:9" x14ac:dyDescent="0.25">
      <c r="A1262" s="32">
        <v>5723</v>
      </c>
      <c r="B1262" s="32">
        <v>2</v>
      </c>
      <c r="C1262" s="134" t="s">
        <v>92</v>
      </c>
      <c r="D1262" s="33">
        <v>47058</v>
      </c>
      <c r="E1262" s="43" t="s">
        <v>73</v>
      </c>
      <c r="F1262" s="44">
        <f>SUMIFS(HoraCondCarga[Hora],HoraCondCarga[Condição de Carga],PrevisaoGD[[#This Row],[Condição de Carga]],HoraCondCarga[Mês],MONTH(PrevisaoGD[[#This Row],[Mês/Ano]]))</f>
        <v>15</v>
      </c>
      <c r="G1262" s="258">
        <f>SUMIFS('Previsão Potência Instalada'!$C$4:$C$87,'Previsão Potência Instalada'!$B$4:$B$87,PrevisaoGD[[#This Row],[Mês/Ano]])*SUMIFS(RelPotInst[PU_PI],RelPotInst[Barra],PrevisaoGD[[#This Row],[Nº Barra]])</f>
        <v>59.284976229729928</v>
      </c>
      <c r="H1262" s="136">
        <f>$G1262*SUMIFS(FatorHorario[Fator],FatorHorario[Meses],TEXT($D1262,"MMM"),FatorHorario[UF],'Curva Tipica'!$E$1,FatorHorario[Hora],$F1262)</f>
        <v>24.08176804646985</v>
      </c>
      <c r="I1262" s="45">
        <v>0.92</v>
      </c>
    </row>
    <row r="1263" spans="1:9" x14ac:dyDescent="0.25">
      <c r="A1263" s="32">
        <v>5723</v>
      </c>
      <c r="B1263" s="32">
        <v>2</v>
      </c>
      <c r="C1263" s="134" t="s">
        <v>92</v>
      </c>
      <c r="D1263" s="33">
        <v>47088</v>
      </c>
      <c r="E1263" s="43" t="s">
        <v>73</v>
      </c>
      <c r="F1263" s="44">
        <f>SUMIFS(HoraCondCarga[Hora],HoraCondCarga[Condição de Carga],PrevisaoGD[[#This Row],[Condição de Carga]],HoraCondCarga[Mês],MONTH(PrevisaoGD[[#This Row],[Mês/Ano]]))</f>
        <v>13</v>
      </c>
      <c r="G1263" s="258">
        <f>SUMIFS('Previsão Potência Instalada'!$C$4:$C$87,'Previsão Potência Instalada'!$B$4:$B$87,PrevisaoGD[[#This Row],[Mês/Ano]])*SUMIFS(RelPotInst[PU_PI],RelPotInst[Barra],PrevisaoGD[[#This Row],[Nº Barra]])</f>
        <v>59.664950331482132</v>
      </c>
      <c r="H1263" s="136">
        <f>$G1263*SUMIFS(FatorHorario[Fator],FatorHorario[Meses],TEXT($D1263,"MMM"),FatorHorario[UF],'Curva Tipica'!$E$1,FatorHorario[Hora],$F1263)</f>
        <v>34.304753480129243</v>
      </c>
      <c r="I1263" s="45">
        <v>0.92</v>
      </c>
    </row>
    <row r="1264" spans="1:9" x14ac:dyDescent="0.25">
      <c r="A1264" s="32">
        <v>5723</v>
      </c>
      <c r="B1264" s="32">
        <v>2</v>
      </c>
      <c r="C1264" s="134" t="s">
        <v>92</v>
      </c>
      <c r="D1264" s="33">
        <v>44562</v>
      </c>
      <c r="E1264" s="43" t="s">
        <v>68</v>
      </c>
      <c r="F1264" s="44">
        <f>SUMIFS(HoraCondCarga[Hora],HoraCondCarga[Condição de Carga],PrevisaoGD[[#This Row],[Condição de Carga]],HoraCondCarga[Mês],MONTH(PrevisaoGD[[#This Row],[Mês/Ano]]))</f>
        <v>6</v>
      </c>
      <c r="G1264" s="258">
        <f>SUMIFS('Previsão Potência Instalada'!$C$4:$C$87,'Previsão Potência Instalada'!$B$4:$B$87,PrevisaoGD[[#This Row],[Mês/Ano]])*SUMIFS(RelPotInst[PU_PI],RelPotInst[Barra],PrevisaoGD[[#This Row],[Nº Barra]])</f>
        <v>20.532042302615359</v>
      </c>
      <c r="H1264" s="136">
        <f>$G1264*SUMIFS(FatorHorario[Fator],FatorHorario[Meses],TEXT($D1264,"MMM"),FatorHorario[UF],'Curva Tipica'!$E$1,FatorHorario[Hora],$F1264)</f>
        <v>0.20167598240337531</v>
      </c>
      <c r="I1264" s="45">
        <v>0.92</v>
      </c>
    </row>
    <row r="1265" spans="1:9" x14ac:dyDescent="0.25">
      <c r="A1265" s="32">
        <v>5723</v>
      </c>
      <c r="B1265" s="32">
        <v>2</v>
      </c>
      <c r="C1265" s="134" t="s">
        <v>92</v>
      </c>
      <c r="D1265" s="33">
        <v>44593</v>
      </c>
      <c r="E1265" s="43" t="s">
        <v>68</v>
      </c>
      <c r="F1265" s="44">
        <f>SUMIFS(HoraCondCarga[Hora],HoraCondCarga[Condição de Carga],PrevisaoGD[[#This Row],[Condição de Carga]],HoraCondCarga[Mês],MONTH(PrevisaoGD[[#This Row],[Mês/Ano]]))</f>
        <v>7</v>
      </c>
      <c r="G1265" s="258">
        <f>SUMIFS('Previsão Potência Instalada'!$C$4:$C$87,'Previsão Potência Instalada'!$B$4:$B$87,PrevisaoGD[[#This Row],[Mês/Ano]])*SUMIFS(RelPotInst[PU_PI],RelPotInst[Barra],PrevisaoGD[[#This Row],[Nº Barra]])</f>
        <v>21.434026401989449</v>
      </c>
      <c r="H1265" s="136">
        <f>$G1265*SUMIFS(FatorHorario[Fator],FatorHorario[Meses],TEXT($D1265,"MMM"),FatorHorario[UF],'Curva Tipica'!$E$1,FatorHorario[Hora],$F1265)</f>
        <v>2.0249493855058014</v>
      </c>
      <c r="I1265" s="45">
        <v>0.92</v>
      </c>
    </row>
    <row r="1266" spans="1:9" x14ac:dyDescent="0.25">
      <c r="A1266" s="32">
        <v>5723</v>
      </c>
      <c r="B1266" s="32">
        <v>2</v>
      </c>
      <c r="C1266" s="134" t="s">
        <v>92</v>
      </c>
      <c r="D1266" s="33">
        <v>44621</v>
      </c>
      <c r="E1266" s="43" t="s">
        <v>68</v>
      </c>
      <c r="F1266" s="44">
        <f>SUMIFS(HoraCondCarga[Hora],HoraCondCarga[Condição de Carga],PrevisaoGD[[#This Row],[Condição de Carga]],HoraCondCarga[Mês],MONTH(PrevisaoGD[[#This Row],[Mês/Ano]]))</f>
        <v>7</v>
      </c>
      <c r="G1266" s="258">
        <f>SUMIFS('Previsão Potência Instalada'!$C$4:$C$87,'Previsão Potência Instalada'!$B$4:$B$87,PrevisaoGD[[#This Row],[Mês/Ano]])*SUMIFS(RelPotInst[PU_PI],RelPotInst[Barra],PrevisaoGD[[#This Row],[Nº Barra]])</f>
        <v>22.344121364056338</v>
      </c>
      <c r="H1266" s="136">
        <f>$G1266*SUMIFS(FatorHorario[Fator],FatorHorario[Meses],TEXT($D1266,"MMM"),FatorHorario[UF],'Curva Tipica'!$E$1,FatorHorario[Hora],$F1266)</f>
        <v>2.2753300788103958</v>
      </c>
      <c r="I1266" s="45">
        <v>0.92</v>
      </c>
    </row>
    <row r="1267" spans="1:9" x14ac:dyDescent="0.25">
      <c r="A1267" s="32">
        <v>5723</v>
      </c>
      <c r="B1267" s="32">
        <v>2</v>
      </c>
      <c r="C1267" s="134" t="s">
        <v>92</v>
      </c>
      <c r="D1267" s="33">
        <v>44652</v>
      </c>
      <c r="E1267" s="43" t="s">
        <v>68</v>
      </c>
      <c r="F1267" s="44">
        <f>SUMIFS(HoraCondCarga[Hora],HoraCondCarga[Condição de Carga],PrevisaoGD[[#This Row],[Condição de Carga]],HoraCondCarga[Mês],MONTH(PrevisaoGD[[#This Row],[Mês/Ano]]))</f>
        <v>7</v>
      </c>
      <c r="G1267" s="258">
        <f>SUMIFS('Previsão Potência Instalada'!$C$4:$C$87,'Previsão Potência Instalada'!$B$4:$B$87,PrevisaoGD[[#This Row],[Mês/Ano]])*SUMIFS(RelPotInst[PU_PI],RelPotInst[Barra],PrevisaoGD[[#This Row],[Nº Barra]])</f>
        <v>23.261212023570039</v>
      </c>
      <c r="H1267" s="136">
        <f>$G1267*SUMIFS(FatorHorario[Fator],FatorHorario[Meses],TEXT($D1267,"MMM"),FatorHorario[UF],'Curva Tipica'!$E$1,FatorHorario[Hora],$F1267)</f>
        <v>2.0810088869178998</v>
      </c>
      <c r="I1267" s="45">
        <v>0.92</v>
      </c>
    </row>
    <row r="1268" spans="1:9" x14ac:dyDescent="0.25">
      <c r="A1268" s="32">
        <v>5723</v>
      </c>
      <c r="B1268" s="32">
        <v>2</v>
      </c>
      <c r="C1268" s="134" t="s">
        <v>92</v>
      </c>
      <c r="D1268" s="33">
        <v>44682</v>
      </c>
      <c r="E1268" s="43" t="s">
        <v>68</v>
      </c>
      <c r="F1268" s="44">
        <f>SUMIFS(HoraCondCarga[Hora],HoraCondCarga[Condição de Carga],PrevisaoGD[[#This Row],[Condição de Carga]],HoraCondCarga[Mês],MONTH(PrevisaoGD[[#This Row],[Mês/Ano]]))</f>
        <v>7</v>
      </c>
      <c r="G1268" s="258">
        <f>SUMIFS('Previsão Potência Instalada'!$C$4:$C$87,'Previsão Potência Instalada'!$B$4:$B$87,PrevisaoGD[[#This Row],[Mês/Ano]])*SUMIFS(RelPotInst[PU_PI],RelPotInst[Barra],PrevisaoGD[[#This Row],[Nº Barra]])</f>
        <v>24.253967087220186</v>
      </c>
      <c r="H1268" s="136">
        <f>$G1268*SUMIFS(FatorHorario[Fator],FatorHorario[Meses],TEXT($D1268,"MMM"),FatorHorario[UF],'Curva Tipica'!$E$1,FatorHorario[Hora],$F1268)</f>
        <v>1.808778996280864</v>
      </c>
      <c r="I1268" s="45">
        <v>0.92</v>
      </c>
    </row>
    <row r="1269" spans="1:9" x14ac:dyDescent="0.25">
      <c r="A1269" s="32">
        <v>5723</v>
      </c>
      <c r="B1269" s="32">
        <v>2</v>
      </c>
      <c r="C1269" s="134" t="s">
        <v>92</v>
      </c>
      <c r="D1269" s="33">
        <v>44713</v>
      </c>
      <c r="E1269" s="43" t="s">
        <v>68</v>
      </c>
      <c r="F1269" s="44">
        <f>SUMIFS(HoraCondCarga[Hora],HoraCondCarga[Condição de Carga],PrevisaoGD[[#This Row],[Condição de Carga]],HoraCondCarga[Mês],MONTH(PrevisaoGD[[#This Row],[Mês/Ano]]))</f>
        <v>7</v>
      </c>
      <c r="G1269" s="258">
        <f>SUMIFS('Previsão Potência Instalada'!$C$4:$C$87,'Previsão Potência Instalada'!$B$4:$B$87,PrevisaoGD[[#This Row],[Mês/Ano]])*SUMIFS(RelPotInst[PU_PI],RelPotInst[Barra],PrevisaoGD[[#This Row],[Nº Barra]])</f>
        <v>25.225977395611693</v>
      </c>
      <c r="H1269" s="136">
        <f>$G1269*SUMIFS(FatorHorario[Fator],FatorHorario[Meses],TEXT($D1269,"MMM"),FatorHorario[UF],'Curva Tipica'!$E$1,FatorHorario[Hora],$F1269)</f>
        <v>1.8602789441059175</v>
      </c>
      <c r="I1269" s="45">
        <v>0.92</v>
      </c>
    </row>
    <row r="1270" spans="1:9" x14ac:dyDescent="0.25">
      <c r="A1270" s="32">
        <v>5723</v>
      </c>
      <c r="B1270" s="32">
        <v>2</v>
      </c>
      <c r="C1270" s="134" t="s">
        <v>92</v>
      </c>
      <c r="D1270" s="33">
        <v>44743</v>
      </c>
      <c r="E1270" s="43" t="s">
        <v>68</v>
      </c>
      <c r="F1270" s="44">
        <f>SUMIFS(HoraCondCarga[Hora],HoraCondCarga[Condição de Carga],PrevisaoGD[[#This Row],[Condição de Carga]],HoraCondCarga[Mês],MONTH(PrevisaoGD[[#This Row],[Mês/Ano]]))</f>
        <v>7</v>
      </c>
      <c r="G1270" s="258">
        <f>SUMIFS('Previsão Potência Instalada'!$C$4:$C$87,'Previsão Potência Instalada'!$B$4:$B$87,PrevisaoGD[[#This Row],[Mês/Ano]])*SUMIFS(RelPotInst[PU_PI],RelPotInst[Barra],PrevisaoGD[[#This Row],[Nº Barra]])</f>
        <v>26.149673482679336</v>
      </c>
      <c r="H1270" s="136">
        <f>$G1270*SUMIFS(FatorHorario[Fator],FatorHorario[Meses],TEXT($D1270,"MMM"),FatorHorario[UF],'Curva Tipica'!$E$1,FatorHorario[Hora],$F1270)</f>
        <v>2.1245978898311106</v>
      </c>
      <c r="I1270" s="45">
        <v>0.92</v>
      </c>
    </row>
    <row r="1271" spans="1:9" x14ac:dyDescent="0.25">
      <c r="A1271" s="32">
        <v>5723</v>
      </c>
      <c r="B1271" s="32">
        <v>2</v>
      </c>
      <c r="C1271" s="134" t="s">
        <v>92</v>
      </c>
      <c r="D1271" s="33">
        <v>44774</v>
      </c>
      <c r="E1271" s="43" t="s">
        <v>68</v>
      </c>
      <c r="F1271" s="44">
        <f>SUMIFS(HoraCondCarga[Hora],HoraCondCarga[Condição de Carga],PrevisaoGD[[#This Row],[Condição de Carga]],HoraCondCarga[Mês],MONTH(PrevisaoGD[[#This Row],[Mês/Ano]]))</f>
        <v>7</v>
      </c>
      <c r="G1271" s="258">
        <f>SUMIFS('Previsão Potência Instalada'!$C$4:$C$87,'Previsão Potência Instalada'!$B$4:$B$87,PrevisaoGD[[#This Row],[Mês/Ano]])*SUMIFS(RelPotInst[PU_PI],RelPotInst[Barra],PrevisaoGD[[#This Row],[Nº Barra]])</f>
        <v>27.049765358817147</v>
      </c>
      <c r="H1271" s="136">
        <f>$G1271*SUMIFS(FatorHorario[Fator],FatorHorario[Meses],TEXT($D1271,"MMM"),FatorHorario[UF],'Curva Tipica'!$E$1,FatorHorario[Hora],$F1271)</f>
        <v>2.4526465282481413</v>
      </c>
      <c r="I1271" s="45">
        <v>0.92</v>
      </c>
    </row>
    <row r="1272" spans="1:9" x14ac:dyDescent="0.25">
      <c r="A1272" s="32">
        <v>5723</v>
      </c>
      <c r="B1272" s="32">
        <v>2</v>
      </c>
      <c r="C1272" s="134" t="s">
        <v>92</v>
      </c>
      <c r="D1272" s="33">
        <v>44805</v>
      </c>
      <c r="E1272" s="43" t="s">
        <v>68</v>
      </c>
      <c r="F1272" s="44">
        <f>SUMIFS(HoraCondCarga[Hora],HoraCondCarga[Condição de Carga],PrevisaoGD[[#This Row],[Condição de Carga]],HoraCondCarga[Mês],MONTH(PrevisaoGD[[#This Row],[Mês/Ano]]))</f>
        <v>6</v>
      </c>
      <c r="G1272" s="258">
        <f>SUMIFS('Previsão Potência Instalada'!$C$4:$C$87,'Previsão Potência Instalada'!$B$4:$B$87,PrevisaoGD[[#This Row],[Mês/Ano]])*SUMIFS(RelPotInst[PU_PI],RelPotInst[Barra],PrevisaoGD[[#This Row],[Nº Barra]])</f>
        <v>27.945751129119234</v>
      </c>
      <c r="H1272" s="136">
        <f>$G1272*SUMIFS(FatorHorario[Fator],FatorHorario[Meses],TEXT($D1272,"MMM"),FatorHorario[UF],'Curva Tipica'!$E$1,FatorHorario[Hora],$F1272)</f>
        <v>0.18045381082199449</v>
      </c>
      <c r="I1272" s="45">
        <v>0.92</v>
      </c>
    </row>
    <row r="1273" spans="1:9" x14ac:dyDescent="0.25">
      <c r="A1273" s="32">
        <v>5723</v>
      </c>
      <c r="B1273" s="32">
        <v>2</v>
      </c>
      <c r="C1273" s="134" t="s">
        <v>92</v>
      </c>
      <c r="D1273" s="33">
        <v>44835</v>
      </c>
      <c r="E1273" s="43" t="s">
        <v>68</v>
      </c>
      <c r="F1273" s="44">
        <f>SUMIFS(HoraCondCarga[Hora],HoraCondCarga[Condição de Carga],PrevisaoGD[[#This Row],[Condição de Carga]],HoraCondCarga[Mês],MONTH(PrevisaoGD[[#This Row],[Mês/Ano]]))</f>
        <v>6</v>
      </c>
      <c r="G1273" s="258">
        <f>SUMIFS('Previsão Potência Instalada'!$C$4:$C$87,'Previsão Potência Instalada'!$B$4:$B$87,PrevisaoGD[[#This Row],[Mês/Ano]])*SUMIFS(RelPotInst[PU_PI],RelPotInst[Barra],PrevisaoGD[[#This Row],[Nº Barra]])</f>
        <v>28.797688165607706</v>
      </c>
      <c r="H1273" s="136">
        <f>$G1273*SUMIFS(FatorHorario[Fator],FatorHorario[Meses],TEXT($D1273,"MMM"),FatorHorario[UF],'Curva Tipica'!$E$1,FatorHorario[Hora],$F1273)</f>
        <v>0.32092237282397662</v>
      </c>
      <c r="I1273" s="45">
        <v>0.92</v>
      </c>
    </row>
    <row r="1274" spans="1:9" x14ac:dyDescent="0.25">
      <c r="A1274" s="32">
        <v>5723</v>
      </c>
      <c r="B1274" s="32">
        <v>2</v>
      </c>
      <c r="C1274" s="134" t="s">
        <v>92</v>
      </c>
      <c r="D1274" s="33">
        <v>44866</v>
      </c>
      <c r="E1274" s="43" t="s">
        <v>68</v>
      </c>
      <c r="F1274" s="44">
        <f>SUMIFS(HoraCondCarga[Hora],HoraCondCarga[Condição de Carga],PrevisaoGD[[#This Row],[Condição de Carga]],HoraCondCarga[Mês],MONTH(PrevisaoGD[[#This Row],[Mês/Ano]]))</f>
        <v>6</v>
      </c>
      <c r="G1274" s="258">
        <f>SUMIFS('Previsão Potência Instalada'!$C$4:$C$87,'Previsão Potência Instalada'!$B$4:$B$87,PrevisaoGD[[#This Row],[Mês/Ano]])*SUMIFS(RelPotInst[PU_PI],RelPotInst[Barra],PrevisaoGD[[#This Row],[Nº Barra]])</f>
        <v>29.649784211156014</v>
      </c>
      <c r="H1274" s="136">
        <f>$G1274*SUMIFS(FatorHorario[Fator],FatorHorario[Meses],TEXT($D1274,"MMM"),FatorHorario[UF],'Curva Tipica'!$E$1,FatorHorario[Hora],$F1274)</f>
        <v>0.49606495803896916</v>
      </c>
      <c r="I1274" s="45">
        <v>0.92</v>
      </c>
    </row>
    <row r="1275" spans="1:9" x14ac:dyDescent="0.25">
      <c r="A1275" s="32">
        <v>5723</v>
      </c>
      <c r="B1275" s="32">
        <v>2</v>
      </c>
      <c r="C1275" s="134" t="s">
        <v>92</v>
      </c>
      <c r="D1275" s="33">
        <v>44896</v>
      </c>
      <c r="E1275" s="43" t="s">
        <v>68</v>
      </c>
      <c r="F1275" s="44">
        <f>SUMIFS(HoraCondCarga[Hora],HoraCondCarga[Condição de Carga],PrevisaoGD[[#This Row],[Condição de Carga]],HoraCondCarga[Mês],MONTH(PrevisaoGD[[#This Row],[Mês/Ano]]))</f>
        <v>6</v>
      </c>
      <c r="G1275" s="258">
        <f>SUMIFS('Previsão Potência Instalada'!$C$4:$C$87,'Previsão Potência Instalada'!$B$4:$B$87,PrevisaoGD[[#This Row],[Mês/Ano]])*SUMIFS(RelPotInst[PU_PI],RelPotInst[Barra],PrevisaoGD[[#This Row],[Nº Barra]])</f>
        <v>30.542359972422702</v>
      </c>
      <c r="H1275" s="136">
        <f>$G1275*SUMIFS(FatorHorario[Fator],FatorHorario[Meses],TEXT($D1275,"MMM"),FatorHorario[UF],'Curva Tipica'!$E$1,FatorHorario[Hora],$F1275)</f>
        <v>0.35110529019903497</v>
      </c>
      <c r="I1275" s="45">
        <v>0.92</v>
      </c>
    </row>
    <row r="1276" spans="1:9" x14ac:dyDescent="0.25">
      <c r="A1276" s="32">
        <v>5723</v>
      </c>
      <c r="B1276" s="32">
        <v>2</v>
      </c>
      <c r="C1276" s="134" t="s">
        <v>92</v>
      </c>
      <c r="D1276" s="33">
        <v>44927</v>
      </c>
      <c r="E1276" s="43" t="s">
        <v>68</v>
      </c>
      <c r="F1276" s="44">
        <f>SUMIFS(HoraCondCarga[Hora],HoraCondCarga[Condição de Carga],PrevisaoGD[[#This Row],[Condição de Carga]],HoraCondCarga[Mês],MONTH(PrevisaoGD[[#This Row],[Mês/Ano]]))</f>
        <v>6</v>
      </c>
      <c r="G1276" s="258">
        <f>SUMIFS('Previsão Potência Instalada'!$C$4:$C$87,'Previsão Potência Instalada'!$B$4:$B$87,PrevisaoGD[[#This Row],[Mês/Ano]])*SUMIFS(RelPotInst[PU_PI],RelPotInst[Barra],PrevisaoGD[[#This Row],[Nº Barra]])</f>
        <v>30.848357834253214</v>
      </c>
      <c r="H1276" s="136">
        <f>$G1276*SUMIFS(FatorHorario[Fator],FatorHorario[Meses],TEXT($D1276,"MMM"),FatorHorario[UF],'Curva Tipica'!$E$1,FatorHorario[Hora],$F1276)</f>
        <v>0.30300799014822805</v>
      </c>
      <c r="I1276" s="45">
        <v>0.92</v>
      </c>
    </row>
    <row r="1277" spans="1:9" x14ac:dyDescent="0.25">
      <c r="A1277" s="32">
        <v>5723</v>
      </c>
      <c r="B1277" s="32">
        <v>2</v>
      </c>
      <c r="C1277" s="134" t="s">
        <v>92</v>
      </c>
      <c r="D1277" s="33">
        <v>44958</v>
      </c>
      <c r="E1277" s="43" t="s">
        <v>68</v>
      </c>
      <c r="F1277" s="44">
        <f>SUMIFS(HoraCondCarga[Hora],HoraCondCarga[Condição de Carga],PrevisaoGD[[#This Row],[Condição de Carga]],HoraCondCarga[Mês],MONTH(PrevisaoGD[[#This Row],[Mês/Ano]]))</f>
        <v>7</v>
      </c>
      <c r="G1277" s="258">
        <f>SUMIFS('Previsão Potência Instalada'!$C$4:$C$87,'Previsão Potência Instalada'!$B$4:$B$87,PrevisaoGD[[#This Row],[Mês/Ano]])*SUMIFS(RelPotInst[PU_PI],RelPotInst[Barra],PrevisaoGD[[#This Row],[Nº Barra]])</f>
        <v>31.147687497568779</v>
      </c>
      <c r="H1277" s="136">
        <f>$G1277*SUMIFS(FatorHorario[Fator],FatorHorario[Meses],TEXT($D1277,"MMM"),FatorHorario[UF],'Curva Tipica'!$E$1,FatorHorario[Hora],$F1277)</f>
        <v>2.9426338045508058</v>
      </c>
      <c r="I1277" s="45">
        <v>0.92</v>
      </c>
    </row>
    <row r="1278" spans="1:9" x14ac:dyDescent="0.25">
      <c r="A1278" s="32">
        <v>5723</v>
      </c>
      <c r="B1278" s="32">
        <v>2</v>
      </c>
      <c r="C1278" s="134" t="s">
        <v>92</v>
      </c>
      <c r="D1278" s="33">
        <v>44986</v>
      </c>
      <c r="E1278" s="43" t="s">
        <v>68</v>
      </c>
      <c r="F1278" s="44">
        <f>SUMIFS(HoraCondCarga[Hora],HoraCondCarga[Condição de Carga],PrevisaoGD[[#This Row],[Condição de Carga]],HoraCondCarga[Mês],MONTH(PrevisaoGD[[#This Row],[Mês/Ano]]))</f>
        <v>7</v>
      </c>
      <c r="G1278" s="258">
        <f>SUMIFS('Previsão Potência Instalada'!$C$4:$C$87,'Previsão Potência Instalada'!$B$4:$B$87,PrevisaoGD[[#This Row],[Mês/Ano]])*SUMIFS(RelPotInst[PU_PI],RelPotInst[Barra],PrevisaoGD[[#This Row],[Nº Barra]])</f>
        <v>31.449708806780006</v>
      </c>
      <c r="H1278" s="136">
        <f>$G1278*SUMIFS(FatorHorario[Fator],FatorHorario[Meses],TEXT($D1278,"MMM"),FatorHorario[UF],'Curva Tipica'!$E$1,FatorHorario[Hora],$F1278)</f>
        <v>3.2025635401804884</v>
      </c>
      <c r="I1278" s="45">
        <v>0.92</v>
      </c>
    </row>
    <row r="1279" spans="1:9" x14ac:dyDescent="0.25">
      <c r="A1279" s="32">
        <v>5723</v>
      </c>
      <c r="B1279" s="32">
        <v>2</v>
      </c>
      <c r="C1279" s="134" t="s">
        <v>92</v>
      </c>
      <c r="D1279" s="33">
        <v>45017</v>
      </c>
      <c r="E1279" s="43" t="s">
        <v>68</v>
      </c>
      <c r="F1279" s="44">
        <f>SUMIFS(HoraCondCarga[Hora],HoraCondCarga[Condição de Carga],PrevisaoGD[[#This Row],[Condição de Carga]],HoraCondCarga[Mês],MONTH(PrevisaoGD[[#This Row],[Mês/Ano]]))</f>
        <v>7</v>
      </c>
      <c r="G1279" s="258">
        <f>SUMIFS('Previsão Potência Instalada'!$C$4:$C$87,'Previsão Potência Instalada'!$B$4:$B$87,PrevisaoGD[[#This Row],[Mês/Ano]])*SUMIFS(RelPotInst[PU_PI],RelPotInst[Barra],PrevisaoGD[[#This Row],[Nº Barra]])</f>
        <v>31.754051686585285</v>
      </c>
      <c r="H1279" s="136">
        <f>$G1279*SUMIFS(FatorHorario[Fator],FatorHorario[Meses],TEXT($D1279,"MMM"),FatorHorario[UF],'Curva Tipica'!$E$1,FatorHorario[Hora],$F1279)</f>
        <v>2.840800543345571</v>
      </c>
      <c r="I1279" s="45">
        <v>0.92</v>
      </c>
    </row>
    <row r="1280" spans="1:9" x14ac:dyDescent="0.25">
      <c r="A1280" s="32">
        <v>5723</v>
      </c>
      <c r="B1280" s="32">
        <v>2</v>
      </c>
      <c r="C1280" s="134" t="s">
        <v>92</v>
      </c>
      <c r="D1280" s="33">
        <v>45047</v>
      </c>
      <c r="E1280" s="43" t="s">
        <v>68</v>
      </c>
      <c r="F1280" s="44">
        <f>SUMIFS(HoraCondCarga[Hora],HoraCondCarga[Condição de Carga],PrevisaoGD[[#This Row],[Condição de Carga]],HoraCondCarga[Mês],MONTH(PrevisaoGD[[#This Row],[Mês/Ano]]))</f>
        <v>7</v>
      </c>
      <c r="G1280" s="258">
        <f>SUMIFS('Previsão Potência Instalada'!$C$4:$C$87,'Previsão Potência Instalada'!$B$4:$B$87,PrevisaoGD[[#This Row],[Mês/Ano]])*SUMIFS(RelPotInst[PU_PI],RelPotInst[Barra],PrevisaoGD[[#This Row],[Nº Barra]])</f>
        <v>32.083504322350628</v>
      </c>
      <c r="H1280" s="136">
        <f>$G1280*SUMIFS(FatorHorario[Fator],FatorHorario[Meses],TEXT($D1280,"MMM"),FatorHorario[UF],'Curva Tipica'!$E$1,FatorHorario[Hora],$F1280)</f>
        <v>2.3926794547326704</v>
      </c>
      <c r="I1280" s="45">
        <v>0.92</v>
      </c>
    </row>
    <row r="1281" spans="1:9" x14ac:dyDescent="0.25">
      <c r="A1281" s="32">
        <v>5723</v>
      </c>
      <c r="B1281" s="32">
        <v>2</v>
      </c>
      <c r="C1281" s="134" t="s">
        <v>92</v>
      </c>
      <c r="D1281" s="33">
        <v>45078</v>
      </c>
      <c r="E1281" s="43" t="s">
        <v>68</v>
      </c>
      <c r="F1281" s="44">
        <f>SUMIFS(HoraCondCarga[Hora],HoraCondCarga[Condição de Carga],PrevisaoGD[[#This Row],[Condição de Carga]],HoraCondCarga[Mês],MONTH(PrevisaoGD[[#This Row],[Mês/Ano]]))</f>
        <v>7</v>
      </c>
      <c r="G1281" s="258">
        <f>SUMIFS('Previsão Potência Instalada'!$C$4:$C$87,'Previsão Potência Instalada'!$B$4:$B$87,PrevisaoGD[[#This Row],[Mês/Ano]])*SUMIFS(RelPotInst[PU_PI],RelPotInst[Barra],PrevisaoGD[[#This Row],[Nº Barra]])</f>
        <v>32.406072667570882</v>
      </c>
      <c r="H1281" s="136">
        <f>$G1281*SUMIFS(FatorHorario[Fator],FatorHorario[Meses],TEXT($D1281,"MMM"),FatorHorario[UF],'Curva Tipica'!$E$1,FatorHorario[Hora],$F1281)</f>
        <v>2.3897720076105138</v>
      </c>
      <c r="I1281" s="45">
        <v>0.92</v>
      </c>
    </row>
    <row r="1282" spans="1:9" x14ac:dyDescent="0.25">
      <c r="A1282" s="32">
        <v>5723</v>
      </c>
      <c r="B1282" s="32">
        <v>2</v>
      </c>
      <c r="C1282" s="134" t="s">
        <v>92</v>
      </c>
      <c r="D1282" s="33">
        <v>45108</v>
      </c>
      <c r="E1282" s="43" t="s">
        <v>68</v>
      </c>
      <c r="F1282" s="44">
        <f>SUMIFS(HoraCondCarga[Hora],HoraCondCarga[Condição de Carga],PrevisaoGD[[#This Row],[Condição de Carga]],HoraCondCarga[Mês],MONTH(PrevisaoGD[[#This Row],[Mês/Ano]]))</f>
        <v>7</v>
      </c>
      <c r="G1282" s="258">
        <f>SUMIFS('Previsão Potência Instalada'!$C$4:$C$87,'Previsão Potência Instalada'!$B$4:$B$87,PrevisaoGD[[#This Row],[Mês/Ano]])*SUMIFS(RelPotInst[PU_PI],RelPotInst[Barra],PrevisaoGD[[#This Row],[Nº Barra]])</f>
        <v>32.712607604206383</v>
      </c>
      <c r="H1282" s="136">
        <f>$G1282*SUMIFS(FatorHorario[Fator],FatorHorario[Meses],TEXT($D1282,"MMM"),FatorHorario[UF],'Curva Tipica'!$E$1,FatorHorario[Hora],$F1282)</f>
        <v>2.6578204554946065</v>
      </c>
      <c r="I1282" s="45">
        <v>0.92</v>
      </c>
    </row>
    <row r="1283" spans="1:9" x14ac:dyDescent="0.25">
      <c r="A1283" s="32">
        <v>5723</v>
      </c>
      <c r="B1283" s="32">
        <v>2</v>
      </c>
      <c r="C1283" s="134" t="s">
        <v>92</v>
      </c>
      <c r="D1283" s="33">
        <v>45139</v>
      </c>
      <c r="E1283" s="43" t="s">
        <v>68</v>
      </c>
      <c r="F1283" s="44">
        <f>SUMIFS(HoraCondCarga[Hora],HoraCondCarga[Condição de Carga],PrevisaoGD[[#This Row],[Condição de Carga]],HoraCondCarga[Mês],MONTH(PrevisaoGD[[#This Row],[Mês/Ano]]))</f>
        <v>7</v>
      </c>
      <c r="G1283" s="258">
        <f>SUMIFS('Previsão Potência Instalada'!$C$4:$C$87,'Previsão Potência Instalada'!$B$4:$B$87,PrevisaoGD[[#This Row],[Mês/Ano]])*SUMIFS(RelPotInst[PU_PI],RelPotInst[Barra],PrevisaoGD[[#This Row],[Nº Barra]])</f>
        <v>33.011309320150559</v>
      </c>
      <c r="H1283" s="136">
        <f>$G1283*SUMIFS(FatorHorario[Fator],FatorHorario[Meses],TEXT($D1283,"MMM"),FatorHorario[UF],'Curva Tipica'!$E$1,FatorHorario[Hora],$F1283)</f>
        <v>2.9931894832722232</v>
      </c>
      <c r="I1283" s="45">
        <v>0.92</v>
      </c>
    </row>
    <row r="1284" spans="1:9" x14ac:dyDescent="0.25">
      <c r="A1284" s="32">
        <v>5723</v>
      </c>
      <c r="B1284" s="32">
        <v>2</v>
      </c>
      <c r="C1284" s="134" t="s">
        <v>92</v>
      </c>
      <c r="D1284" s="33">
        <v>45170</v>
      </c>
      <c r="E1284" s="43" t="s">
        <v>68</v>
      </c>
      <c r="F1284" s="44">
        <f>SUMIFS(HoraCondCarga[Hora],HoraCondCarga[Condição de Carga],PrevisaoGD[[#This Row],[Condição de Carga]],HoraCondCarga[Mês],MONTH(PrevisaoGD[[#This Row],[Mês/Ano]]))</f>
        <v>6</v>
      </c>
      <c r="G1284" s="258">
        <f>SUMIFS('Previsão Potência Instalada'!$C$4:$C$87,'Previsão Potência Instalada'!$B$4:$B$87,PrevisaoGD[[#This Row],[Mês/Ano]])*SUMIFS(RelPotInst[PU_PI],RelPotInst[Barra],PrevisaoGD[[#This Row],[Nº Barra]])</f>
        <v>33.308648396467056</v>
      </c>
      <c r="H1284" s="136">
        <f>$G1284*SUMIFS(FatorHorario[Fator],FatorHorario[Meses],TEXT($D1284,"MMM"),FatorHorario[UF],'Curva Tipica'!$E$1,FatorHorario[Hora],$F1284)</f>
        <v>0.21508359208886416</v>
      </c>
      <c r="I1284" s="45">
        <v>0.92</v>
      </c>
    </row>
    <row r="1285" spans="1:9" x14ac:dyDescent="0.25">
      <c r="A1285" s="32">
        <v>5723</v>
      </c>
      <c r="B1285" s="32">
        <v>2</v>
      </c>
      <c r="C1285" s="134" t="s">
        <v>92</v>
      </c>
      <c r="D1285" s="33">
        <v>45200</v>
      </c>
      <c r="E1285" s="43" t="s">
        <v>68</v>
      </c>
      <c r="F1285" s="44">
        <f>SUMIFS(HoraCondCarga[Hora],HoraCondCarga[Condição de Carga],PrevisaoGD[[#This Row],[Condição de Carga]],HoraCondCarga[Mês],MONTH(PrevisaoGD[[#This Row],[Mês/Ano]]))</f>
        <v>6</v>
      </c>
      <c r="G1285" s="258">
        <f>SUMIFS('Previsão Potência Instalada'!$C$4:$C$87,'Previsão Potência Instalada'!$B$4:$B$87,PrevisaoGD[[#This Row],[Mês/Ano]])*SUMIFS(RelPotInst[PU_PI],RelPotInst[Barra],PrevisaoGD[[#This Row],[Nº Barra]])</f>
        <v>33.59136959573776</v>
      </c>
      <c r="H1285" s="136">
        <f>$G1285*SUMIFS(FatorHorario[Fator],FatorHorario[Meses],TEXT($D1285,"MMM"),FatorHorario[UF],'Curva Tipica'!$E$1,FatorHorario[Hora],$F1285)</f>
        <v>0.37434331447292601</v>
      </c>
      <c r="I1285" s="45">
        <v>0.92</v>
      </c>
    </row>
    <row r="1286" spans="1:9" x14ac:dyDescent="0.25">
      <c r="A1286" s="32">
        <v>5723</v>
      </c>
      <c r="B1286" s="32">
        <v>2</v>
      </c>
      <c r="C1286" s="134" t="s">
        <v>92</v>
      </c>
      <c r="D1286" s="33">
        <v>45231</v>
      </c>
      <c r="E1286" s="43" t="s">
        <v>68</v>
      </c>
      <c r="F1286" s="44">
        <f>SUMIFS(HoraCondCarga[Hora],HoraCondCarga[Condição de Carga],PrevisaoGD[[#This Row],[Condição de Carga]],HoraCondCarga[Mês],MONTH(PrevisaoGD[[#This Row],[Mês/Ano]]))</f>
        <v>6</v>
      </c>
      <c r="G1286" s="258">
        <f>SUMIFS('Previsão Potência Instalada'!$C$4:$C$87,'Previsão Potência Instalada'!$B$4:$B$87,PrevisaoGD[[#This Row],[Mês/Ano]])*SUMIFS(RelPotInst[PU_PI],RelPotInst[Barra],PrevisaoGD[[#This Row],[Nº Barra]])</f>
        <v>33.874143563265001</v>
      </c>
      <c r="H1286" s="136">
        <f>$G1286*SUMIFS(FatorHorario[Fator],FatorHorario[Meses],TEXT($D1286,"MMM"),FatorHorario[UF],'Curva Tipica'!$E$1,FatorHorario[Hora],$F1286)</f>
        <v>0.56674191911975158</v>
      </c>
      <c r="I1286" s="45">
        <v>0.92</v>
      </c>
    </row>
    <row r="1287" spans="1:9" x14ac:dyDescent="0.25">
      <c r="A1287" s="32">
        <v>5723</v>
      </c>
      <c r="B1287" s="32">
        <v>2</v>
      </c>
      <c r="C1287" s="134" t="s">
        <v>92</v>
      </c>
      <c r="D1287" s="33">
        <v>45261</v>
      </c>
      <c r="E1287" s="43" t="s">
        <v>68</v>
      </c>
      <c r="F1287" s="44">
        <f>SUMIFS(HoraCondCarga[Hora],HoraCondCarga[Condição de Carga],PrevisaoGD[[#This Row],[Condição de Carga]],HoraCondCarga[Mês],MONTH(PrevisaoGD[[#This Row],[Mês/Ano]]))</f>
        <v>6</v>
      </c>
      <c r="G1287" s="258">
        <f>SUMIFS('Previsão Potência Instalada'!$C$4:$C$87,'Previsão Potência Instalada'!$B$4:$B$87,PrevisaoGD[[#This Row],[Mês/Ano]])*SUMIFS(RelPotInst[PU_PI],RelPotInst[Barra],PrevisaoGD[[#This Row],[Nº Barra]])</f>
        <v>34.170351004492616</v>
      </c>
      <c r="H1287" s="136">
        <f>$G1287*SUMIFS(FatorHorario[Fator],FatorHorario[Meses],TEXT($D1287,"MMM"),FatorHorario[UF],'Curva Tipica'!$E$1,FatorHorario[Hora],$F1287)</f>
        <v>0.3928115252543663</v>
      </c>
      <c r="I1287" s="45">
        <v>0.92</v>
      </c>
    </row>
    <row r="1288" spans="1:9" x14ac:dyDescent="0.25">
      <c r="A1288" s="32">
        <v>5723</v>
      </c>
      <c r="B1288" s="32">
        <v>2</v>
      </c>
      <c r="C1288" s="134" t="s">
        <v>92</v>
      </c>
      <c r="D1288" s="33">
        <v>45292</v>
      </c>
      <c r="E1288" s="43" t="s">
        <v>68</v>
      </c>
      <c r="F1288" s="44">
        <f>SUMIFS(HoraCondCarga[Hora],HoraCondCarga[Condição de Carga],PrevisaoGD[[#This Row],[Condição de Carga]],HoraCondCarga[Mês],MONTH(PrevisaoGD[[#This Row],[Mês/Ano]]))</f>
        <v>6</v>
      </c>
      <c r="G1288" s="258">
        <f>SUMIFS('Previsão Potência Instalada'!$C$4:$C$87,'Previsão Potência Instalada'!$B$4:$B$87,PrevisaoGD[[#This Row],[Mês/Ano]])*SUMIFS(RelPotInst[PU_PI],RelPotInst[Barra],PrevisaoGD[[#This Row],[Nº Barra]])</f>
        <v>34.777905881116943</v>
      </c>
      <c r="H1288" s="136">
        <f>$G1288*SUMIFS(FatorHorario[Fator],FatorHorario[Meses],TEXT($D1288,"MMM"),FatorHorario[UF],'Curva Tipica'!$E$1,FatorHorario[Hora],$F1288)</f>
        <v>0.34160597524255837</v>
      </c>
      <c r="I1288" s="45">
        <v>0.92</v>
      </c>
    </row>
    <row r="1289" spans="1:9" x14ac:dyDescent="0.25">
      <c r="A1289" s="32">
        <v>5723</v>
      </c>
      <c r="B1289" s="32">
        <v>2</v>
      </c>
      <c r="C1289" s="134" t="s">
        <v>92</v>
      </c>
      <c r="D1289" s="33">
        <v>45323</v>
      </c>
      <c r="E1289" s="43" t="s">
        <v>68</v>
      </c>
      <c r="F1289" s="44">
        <f>SUMIFS(HoraCondCarga[Hora],HoraCondCarga[Condição de Carga],PrevisaoGD[[#This Row],[Condição de Carga]],HoraCondCarga[Mês],MONTH(PrevisaoGD[[#This Row],[Mês/Ano]]))</f>
        <v>7</v>
      </c>
      <c r="G1289" s="258">
        <f>SUMIFS('Previsão Potência Instalada'!$C$4:$C$87,'Previsão Potência Instalada'!$B$4:$B$87,PrevisaoGD[[#This Row],[Mês/Ano]])*SUMIFS(RelPotInst[PU_PI],RelPotInst[Barra],PrevisaoGD[[#This Row],[Nº Barra]])</f>
        <v>35.372221134098737</v>
      </c>
      <c r="H1289" s="136">
        <f>$G1289*SUMIFS(FatorHorario[Fator],FatorHorario[Meses],TEXT($D1289,"MMM"),FatorHorario[UF],'Curva Tipica'!$E$1,FatorHorario[Hora],$F1289)</f>
        <v>3.3417406560076057</v>
      </c>
      <c r="I1289" s="45">
        <v>0.92</v>
      </c>
    </row>
    <row r="1290" spans="1:9" x14ac:dyDescent="0.25">
      <c r="A1290" s="32">
        <v>5723</v>
      </c>
      <c r="B1290" s="32">
        <v>2</v>
      </c>
      <c r="C1290" s="134" t="s">
        <v>92</v>
      </c>
      <c r="D1290" s="33">
        <v>45352</v>
      </c>
      <c r="E1290" s="43" t="s">
        <v>68</v>
      </c>
      <c r="F1290" s="44">
        <f>SUMIFS(HoraCondCarga[Hora],HoraCondCarga[Condição de Carga],PrevisaoGD[[#This Row],[Condição de Carga]],HoraCondCarga[Mês],MONTH(PrevisaoGD[[#This Row],[Mês/Ano]]))</f>
        <v>7</v>
      </c>
      <c r="G1290" s="258">
        <f>SUMIFS('Previsão Potência Instalada'!$C$4:$C$87,'Previsão Potência Instalada'!$B$4:$B$87,PrevisaoGD[[#This Row],[Mês/Ano]])*SUMIFS(RelPotInst[PU_PI],RelPotInst[Barra],PrevisaoGD[[#This Row],[Nº Barra]])</f>
        <v>35.971880615894008</v>
      </c>
      <c r="H1290" s="136">
        <f>$G1290*SUMIFS(FatorHorario[Fator],FatorHorario[Meses],TEXT($D1290,"MMM"),FatorHorario[UF],'Curva Tipica'!$E$1,FatorHorario[Hora],$F1290)</f>
        <v>3.6630620028937066</v>
      </c>
      <c r="I1290" s="45">
        <v>0.92</v>
      </c>
    </row>
    <row r="1291" spans="1:9" x14ac:dyDescent="0.25">
      <c r="A1291" s="32">
        <v>5723</v>
      </c>
      <c r="B1291" s="32">
        <v>2</v>
      </c>
      <c r="C1291" s="134" t="s">
        <v>92</v>
      </c>
      <c r="D1291" s="33">
        <v>45383</v>
      </c>
      <c r="E1291" s="43" t="s">
        <v>68</v>
      </c>
      <c r="F1291" s="44">
        <f>SUMIFS(HoraCondCarga[Hora],HoraCondCarga[Condição de Carga],PrevisaoGD[[#This Row],[Condição de Carga]],HoraCondCarga[Mês],MONTH(PrevisaoGD[[#This Row],[Mês/Ano]]))</f>
        <v>7</v>
      </c>
      <c r="G1291" s="258">
        <f>SUMIFS('Previsão Potência Instalada'!$C$4:$C$87,'Previsão Potência Instalada'!$B$4:$B$87,PrevisaoGD[[#This Row],[Mês/Ano]])*SUMIFS(RelPotInst[PU_PI],RelPotInst[Barra],PrevisaoGD[[#This Row],[Nº Barra]])</f>
        <v>36.576149546681535</v>
      </c>
      <c r="H1291" s="136">
        <f>$G1291*SUMIFS(FatorHorario[Fator],FatorHorario[Meses],TEXT($D1291,"MMM"),FatorHorario[UF],'Curva Tipica'!$E$1,FatorHorario[Hora],$F1291)</f>
        <v>3.2721980341676327</v>
      </c>
      <c r="I1291" s="45">
        <v>0.92</v>
      </c>
    </row>
    <row r="1292" spans="1:9" x14ac:dyDescent="0.25">
      <c r="A1292" s="32">
        <v>5723</v>
      </c>
      <c r="B1292" s="32">
        <v>2</v>
      </c>
      <c r="C1292" s="134" t="s">
        <v>92</v>
      </c>
      <c r="D1292" s="33">
        <v>45413</v>
      </c>
      <c r="E1292" s="43" t="s">
        <v>68</v>
      </c>
      <c r="F1292" s="44">
        <f>SUMIFS(HoraCondCarga[Hora],HoraCondCarga[Condição de Carga],PrevisaoGD[[#This Row],[Condição de Carga]],HoraCondCarga[Mês],MONTH(PrevisaoGD[[#This Row],[Mês/Ano]]))</f>
        <v>7</v>
      </c>
      <c r="G1292" s="258">
        <f>SUMIFS('Previsão Potência Instalada'!$C$4:$C$87,'Previsão Potência Instalada'!$B$4:$B$87,PrevisaoGD[[#This Row],[Mês/Ano]])*SUMIFS(RelPotInst[PU_PI],RelPotInst[Barra],PrevisaoGD[[#This Row],[Nº Barra]])</f>
        <v>37.230273579701205</v>
      </c>
      <c r="H1292" s="136">
        <f>$G1292*SUMIFS(FatorHorario[Fator],FatorHorario[Meses],TEXT($D1292,"MMM"),FatorHorario[UF],'Curva Tipica'!$E$1,FatorHorario[Hora],$F1292)</f>
        <v>2.7765081330648451</v>
      </c>
      <c r="I1292" s="45">
        <v>0.92</v>
      </c>
    </row>
    <row r="1293" spans="1:9" x14ac:dyDescent="0.25">
      <c r="A1293" s="32">
        <v>5723</v>
      </c>
      <c r="B1293" s="32">
        <v>2</v>
      </c>
      <c r="C1293" s="134" t="s">
        <v>92</v>
      </c>
      <c r="D1293" s="33">
        <v>45444</v>
      </c>
      <c r="E1293" s="43" t="s">
        <v>68</v>
      </c>
      <c r="F1293" s="44">
        <f>SUMIFS(HoraCondCarga[Hora],HoraCondCarga[Condição de Carga],PrevisaoGD[[#This Row],[Condição de Carga]],HoraCondCarga[Mês],MONTH(PrevisaoGD[[#This Row],[Mês/Ano]]))</f>
        <v>7</v>
      </c>
      <c r="G1293" s="258">
        <f>SUMIFS('Previsão Potência Instalada'!$C$4:$C$87,'Previsão Potência Instalada'!$B$4:$B$87,PrevisaoGD[[#This Row],[Mês/Ano]])*SUMIFS(RelPotInst[PU_PI],RelPotInst[Barra],PrevisaoGD[[#This Row],[Nº Barra]])</f>
        <v>37.870728941091137</v>
      </c>
      <c r="H1293" s="136">
        <f>$G1293*SUMIFS(FatorHorario[Fator],FatorHorario[Meses],TEXT($D1293,"MMM"),FatorHorario[UF],'Curva Tipica'!$E$1,FatorHorario[Hora],$F1293)</f>
        <v>2.792760753813643</v>
      </c>
      <c r="I1293" s="45">
        <v>0.92</v>
      </c>
    </row>
    <row r="1294" spans="1:9" x14ac:dyDescent="0.25">
      <c r="A1294" s="32">
        <v>5723</v>
      </c>
      <c r="B1294" s="32">
        <v>2</v>
      </c>
      <c r="C1294" s="134" t="s">
        <v>92</v>
      </c>
      <c r="D1294" s="33">
        <v>45474</v>
      </c>
      <c r="E1294" s="43" t="s">
        <v>68</v>
      </c>
      <c r="F1294" s="44">
        <f>SUMIFS(HoraCondCarga[Hora],HoraCondCarga[Condição de Carga],PrevisaoGD[[#This Row],[Condição de Carga]],HoraCondCarga[Mês],MONTH(PrevisaoGD[[#This Row],[Mês/Ano]]))</f>
        <v>7</v>
      </c>
      <c r="G1294" s="258">
        <f>SUMIFS('Previsão Potência Instalada'!$C$4:$C$87,'Previsão Potência Instalada'!$B$4:$B$87,PrevisaoGD[[#This Row],[Mês/Ano]])*SUMIFS(RelPotInst[PU_PI],RelPotInst[Barra],PrevisaoGD[[#This Row],[Nº Barra]])</f>
        <v>38.47935017293419</v>
      </c>
      <c r="H1294" s="136">
        <f>$G1294*SUMIFS(FatorHorario[Fator],FatorHorario[Meses],TEXT($D1294,"MMM"),FatorHorario[UF],'Curva Tipica'!$E$1,FatorHorario[Hora],$F1294)</f>
        <v>3.1263543781393253</v>
      </c>
      <c r="I1294" s="45">
        <v>0.92</v>
      </c>
    </row>
    <row r="1295" spans="1:9" x14ac:dyDescent="0.25">
      <c r="A1295" s="32">
        <v>5723</v>
      </c>
      <c r="B1295" s="32">
        <v>2</v>
      </c>
      <c r="C1295" s="134" t="s">
        <v>92</v>
      </c>
      <c r="D1295" s="33">
        <v>45505</v>
      </c>
      <c r="E1295" s="43" t="s">
        <v>68</v>
      </c>
      <c r="F1295" s="44">
        <f>SUMIFS(HoraCondCarga[Hora],HoraCondCarga[Condição de Carga],PrevisaoGD[[#This Row],[Condição de Carga]],HoraCondCarga[Mês],MONTH(PrevisaoGD[[#This Row],[Mês/Ano]]))</f>
        <v>7</v>
      </c>
      <c r="G1295" s="258">
        <f>SUMIFS('Previsão Potência Instalada'!$C$4:$C$87,'Previsão Potência Instalada'!$B$4:$B$87,PrevisaoGD[[#This Row],[Mês/Ano]])*SUMIFS(RelPotInst[PU_PI],RelPotInst[Barra],PrevisaoGD[[#This Row],[Nº Barra]])</f>
        <v>39.072418644368341</v>
      </c>
      <c r="H1295" s="136">
        <f>$G1295*SUMIFS(FatorHorario[Fator],FatorHorario[Meses],TEXT($D1295,"MMM"),FatorHorario[UF],'Curva Tipica'!$E$1,FatorHorario[Hora],$F1295)</f>
        <v>3.5427601928210781</v>
      </c>
      <c r="I1295" s="45">
        <v>0.92</v>
      </c>
    </row>
    <row r="1296" spans="1:9" x14ac:dyDescent="0.25">
      <c r="A1296" s="32">
        <v>5723</v>
      </c>
      <c r="B1296" s="32">
        <v>2</v>
      </c>
      <c r="C1296" s="134" t="s">
        <v>92</v>
      </c>
      <c r="D1296" s="33">
        <v>45536</v>
      </c>
      <c r="E1296" s="43" t="s">
        <v>68</v>
      </c>
      <c r="F1296" s="44">
        <f>SUMIFS(HoraCondCarga[Hora],HoraCondCarga[Condição de Carga],PrevisaoGD[[#This Row],[Condição de Carga]],HoraCondCarga[Mês],MONTH(PrevisaoGD[[#This Row],[Mês/Ano]]))</f>
        <v>6</v>
      </c>
      <c r="G1296" s="258">
        <f>SUMIFS('Previsão Potência Instalada'!$C$4:$C$87,'Previsão Potência Instalada'!$B$4:$B$87,PrevisaoGD[[#This Row],[Mês/Ano]])*SUMIFS(RelPotInst[PU_PI],RelPotInst[Barra],PrevisaoGD[[#This Row],[Nº Barra]])</f>
        <v>39.662781612091038</v>
      </c>
      <c r="H1296" s="136">
        <f>$G1296*SUMIFS(FatorHorario[Fator],FatorHorario[Meses],TEXT($D1296,"MMM"),FatorHorario[UF],'Curva Tipica'!$E$1,FatorHorario[Hora],$F1296)</f>
        <v>0.2561140710311598</v>
      </c>
      <c r="I1296" s="45">
        <v>0.92</v>
      </c>
    </row>
    <row r="1297" spans="1:9" x14ac:dyDescent="0.25">
      <c r="A1297" s="32">
        <v>5723</v>
      </c>
      <c r="B1297" s="32">
        <v>2</v>
      </c>
      <c r="C1297" s="134" t="s">
        <v>92</v>
      </c>
      <c r="D1297" s="33">
        <v>45566</v>
      </c>
      <c r="E1297" s="43" t="s">
        <v>68</v>
      </c>
      <c r="F1297" s="44">
        <f>SUMIFS(HoraCondCarga[Hora],HoraCondCarga[Condição de Carga],PrevisaoGD[[#This Row],[Condição de Carga]],HoraCondCarga[Mês],MONTH(PrevisaoGD[[#This Row],[Mês/Ano]]))</f>
        <v>6</v>
      </c>
      <c r="G1297" s="258">
        <f>SUMIFS('Previsão Potência Instalada'!$C$4:$C$87,'Previsão Potência Instalada'!$B$4:$B$87,PrevisaoGD[[#This Row],[Mês/Ano]])*SUMIFS(RelPotInst[PU_PI],RelPotInst[Barra],PrevisaoGD[[#This Row],[Nº Barra]])</f>
        <v>40.224120970197859</v>
      </c>
      <c r="H1297" s="136">
        <f>$G1297*SUMIFS(FatorHorario[Fator],FatorHorario[Meses],TEXT($D1297,"MMM"),FatorHorario[UF],'Curva Tipica'!$E$1,FatorHorario[Hora],$F1297)</f>
        <v>0.44825891135008628</v>
      </c>
      <c r="I1297" s="45">
        <v>0.92</v>
      </c>
    </row>
    <row r="1298" spans="1:9" x14ac:dyDescent="0.25">
      <c r="A1298" s="32">
        <v>5723</v>
      </c>
      <c r="B1298" s="32">
        <v>2</v>
      </c>
      <c r="C1298" s="134" t="s">
        <v>92</v>
      </c>
      <c r="D1298" s="33">
        <v>45597</v>
      </c>
      <c r="E1298" s="43" t="s">
        <v>68</v>
      </c>
      <c r="F1298" s="44">
        <f>SUMIFS(HoraCondCarga[Hora],HoraCondCarga[Condição de Carga],PrevisaoGD[[#This Row],[Condição de Carga]],HoraCondCarga[Mês],MONTH(PrevisaoGD[[#This Row],[Mês/Ano]]))</f>
        <v>6</v>
      </c>
      <c r="G1298" s="258">
        <f>SUMIFS('Previsão Potência Instalada'!$C$4:$C$87,'Previsão Potência Instalada'!$B$4:$B$87,PrevisaoGD[[#This Row],[Mês/Ano]])*SUMIFS(RelPotInst[PU_PI],RelPotInst[Barra],PrevisaoGD[[#This Row],[Nº Barra]])</f>
        <v>40.785565099009268</v>
      </c>
      <c r="H1298" s="136">
        <f>$G1298*SUMIFS(FatorHorario[Fator],FatorHorario[Meses],TEXT($D1298,"MMM"),FatorHorario[UF],'Curva Tipica'!$E$1,FatorHorario[Hora],$F1298)</f>
        <v>0.68237561175312322</v>
      </c>
      <c r="I1298" s="45">
        <v>0.92</v>
      </c>
    </row>
    <row r="1299" spans="1:9" x14ac:dyDescent="0.25">
      <c r="A1299" s="32">
        <v>5723</v>
      </c>
      <c r="B1299" s="32">
        <v>2</v>
      </c>
      <c r="C1299" s="134" t="s">
        <v>92</v>
      </c>
      <c r="D1299" s="33">
        <v>45627</v>
      </c>
      <c r="E1299" s="43" t="s">
        <v>68</v>
      </c>
      <c r="F1299" s="44">
        <f>SUMIFS(HoraCondCarga[Hora],HoraCondCarga[Condição de Carga],PrevisaoGD[[#This Row],[Condição de Carga]],HoraCondCarga[Mês],MONTH(PrevisaoGD[[#This Row],[Mês/Ano]]))</f>
        <v>6</v>
      </c>
      <c r="G1299" s="258">
        <f>SUMIFS('Previsão Potência Instalada'!$C$4:$C$87,'Previsão Potência Instalada'!$B$4:$B$87,PrevisaoGD[[#This Row],[Mês/Ano]])*SUMIFS(RelPotInst[PU_PI],RelPotInst[Barra],PrevisaoGD[[#This Row],[Nº Barra]])</f>
        <v>41.373681219604677</v>
      </c>
      <c r="H1299" s="136">
        <f>$G1299*SUMIFS(FatorHorario[Fator],FatorHorario[Meses],TEXT($D1299,"MMM"),FatorHorario[UF],'Curva Tipica'!$E$1,FatorHorario[Hora],$F1299)</f>
        <v>0.47561872639599373</v>
      </c>
      <c r="I1299" s="45">
        <v>0.92</v>
      </c>
    </row>
    <row r="1300" spans="1:9" x14ac:dyDescent="0.25">
      <c r="A1300" s="32">
        <v>5723</v>
      </c>
      <c r="B1300" s="32">
        <v>2</v>
      </c>
      <c r="C1300" s="134" t="s">
        <v>92</v>
      </c>
      <c r="D1300" s="33">
        <v>45658</v>
      </c>
      <c r="E1300" s="43" t="s">
        <v>68</v>
      </c>
      <c r="F1300" s="44">
        <f>SUMIFS(HoraCondCarga[Hora],HoraCondCarga[Condição de Carga],PrevisaoGD[[#This Row],[Condição de Carga]],HoraCondCarga[Mês],MONTH(PrevisaoGD[[#This Row],[Mês/Ano]]))</f>
        <v>6</v>
      </c>
      <c r="G1300" s="258">
        <f>SUMIFS('Previsão Potência Instalada'!$C$4:$C$87,'Previsão Potência Instalada'!$B$4:$B$87,PrevisaoGD[[#This Row],[Mês/Ano]])*SUMIFS(RelPotInst[PU_PI],RelPotInst[Barra],PrevisaoGD[[#This Row],[Nº Barra]])</f>
        <v>42.069440935076855</v>
      </c>
      <c r="H1300" s="136">
        <f>$G1300*SUMIFS(FatorHorario[Fator],FatorHorario[Meses],TEXT($D1300,"MMM"),FatorHorario[UF],'Curva Tipica'!$E$1,FatorHorario[Hora],$F1300)</f>
        <v>0.41322707720418345</v>
      </c>
      <c r="I1300" s="45">
        <v>0.92</v>
      </c>
    </row>
    <row r="1301" spans="1:9" x14ac:dyDescent="0.25">
      <c r="A1301" s="32">
        <v>5723</v>
      </c>
      <c r="B1301" s="32">
        <v>2</v>
      </c>
      <c r="C1301" s="134" t="s">
        <v>92</v>
      </c>
      <c r="D1301" s="33">
        <v>45689</v>
      </c>
      <c r="E1301" s="43" t="s">
        <v>68</v>
      </c>
      <c r="F1301" s="44">
        <f>SUMIFS(HoraCondCarga[Hora],HoraCondCarga[Condição de Carga],PrevisaoGD[[#This Row],[Condição de Carga]],HoraCondCarga[Mês],MONTH(PrevisaoGD[[#This Row],[Mês/Ano]]))</f>
        <v>7</v>
      </c>
      <c r="G1301" s="258">
        <f>SUMIFS('Previsão Potência Instalada'!$C$4:$C$87,'Previsão Potência Instalada'!$B$4:$B$87,PrevisaoGD[[#This Row],[Mês/Ano]])*SUMIFS(RelPotInst[PU_PI],RelPotInst[Barra],PrevisaoGD[[#This Row],[Nº Barra]])</f>
        <v>42.750038897869729</v>
      </c>
      <c r="H1301" s="136">
        <f>$G1301*SUMIFS(FatorHorario[Fator],FatorHorario[Meses],TEXT($D1301,"MMM"),FatorHorario[UF],'Curva Tipica'!$E$1,FatorHorario[Hora],$F1301)</f>
        <v>4.0387495738344121</v>
      </c>
      <c r="I1301" s="45">
        <v>0.92</v>
      </c>
    </row>
    <row r="1302" spans="1:9" x14ac:dyDescent="0.25">
      <c r="A1302" s="32">
        <v>5723</v>
      </c>
      <c r="B1302" s="32">
        <v>2</v>
      </c>
      <c r="C1302" s="134" t="s">
        <v>92</v>
      </c>
      <c r="D1302" s="33">
        <v>45717</v>
      </c>
      <c r="E1302" s="43" t="s">
        <v>68</v>
      </c>
      <c r="F1302" s="44">
        <f>SUMIFS(HoraCondCarga[Hora],HoraCondCarga[Condição de Carga],PrevisaoGD[[#This Row],[Condição de Carga]],HoraCondCarga[Mês],MONTH(PrevisaoGD[[#This Row],[Mês/Ano]]))</f>
        <v>7</v>
      </c>
      <c r="G1302" s="258">
        <f>SUMIFS('Previsão Potência Instalada'!$C$4:$C$87,'Previsão Potência Instalada'!$B$4:$B$87,PrevisaoGD[[#This Row],[Mês/Ano]])*SUMIFS(RelPotInst[PU_PI],RelPotInst[Barra],PrevisaoGD[[#This Row],[Nº Barra]])</f>
        <v>43.436756964807508</v>
      </c>
      <c r="H1302" s="136">
        <f>$G1302*SUMIFS(FatorHorario[Fator],FatorHorario[Meses],TEXT($D1302,"MMM"),FatorHorario[UF],'Curva Tipica'!$E$1,FatorHorario[Hora],$F1302)</f>
        <v>4.423219782854841</v>
      </c>
      <c r="I1302" s="45">
        <v>0.92</v>
      </c>
    </row>
    <row r="1303" spans="1:9" x14ac:dyDescent="0.25">
      <c r="A1303" s="32">
        <v>5723</v>
      </c>
      <c r="B1303" s="32">
        <v>2</v>
      </c>
      <c r="C1303" s="134" t="s">
        <v>92</v>
      </c>
      <c r="D1303" s="33">
        <v>45748</v>
      </c>
      <c r="E1303" s="43" t="s">
        <v>68</v>
      </c>
      <c r="F1303" s="44">
        <f>SUMIFS(HoraCondCarga[Hora],HoraCondCarga[Condição de Carga],PrevisaoGD[[#This Row],[Condição de Carga]],HoraCondCarga[Mês],MONTH(PrevisaoGD[[#This Row],[Mês/Ano]]))</f>
        <v>7</v>
      </c>
      <c r="G1303" s="258">
        <f>SUMIFS('Previsão Potência Instalada'!$C$4:$C$87,'Previsão Potência Instalada'!$B$4:$B$87,PrevisaoGD[[#This Row],[Mês/Ano]])*SUMIFS(RelPotInst[PU_PI],RelPotInst[Barra],PrevisaoGD[[#This Row],[Nº Barra]])</f>
        <v>44.128753680708073</v>
      </c>
      <c r="H1303" s="136">
        <f>$G1303*SUMIFS(FatorHorario[Fator],FatorHorario[Meses],TEXT($D1303,"MMM"),FatorHorario[UF],'Curva Tipica'!$E$1,FatorHorario[Hora],$F1303)</f>
        <v>3.9478737601941352</v>
      </c>
      <c r="I1303" s="45">
        <v>0.92</v>
      </c>
    </row>
    <row r="1304" spans="1:9" x14ac:dyDescent="0.25">
      <c r="A1304" s="32">
        <v>5723</v>
      </c>
      <c r="B1304" s="32">
        <v>2</v>
      </c>
      <c r="C1304" s="134" t="s">
        <v>92</v>
      </c>
      <c r="D1304" s="33">
        <v>45778</v>
      </c>
      <c r="E1304" s="43" t="s">
        <v>68</v>
      </c>
      <c r="F1304" s="44">
        <f>SUMIFS(HoraCondCarga[Hora],HoraCondCarga[Condição de Carga],PrevisaoGD[[#This Row],[Condição de Carga]],HoraCondCarga[Mês],MONTH(PrevisaoGD[[#This Row],[Mês/Ano]]))</f>
        <v>7</v>
      </c>
      <c r="G1304" s="258">
        <f>SUMIFS('Previsão Potência Instalada'!$C$4:$C$87,'Previsão Potência Instalada'!$B$4:$B$87,PrevisaoGD[[#This Row],[Mês/Ano]])*SUMIFS(RelPotInst[PU_PI],RelPotInst[Barra],PrevisaoGD[[#This Row],[Nº Barra]])</f>
        <v>44.877843464376618</v>
      </c>
      <c r="H1304" s="136">
        <f>$G1304*SUMIFS(FatorHorario[Fator],FatorHorario[Meses],TEXT($D1304,"MMM"),FatorHorario[UF],'Curva Tipica'!$E$1,FatorHorario[Hora],$F1304)</f>
        <v>3.346838080749142</v>
      </c>
      <c r="I1304" s="45">
        <v>0.92</v>
      </c>
    </row>
    <row r="1305" spans="1:9" x14ac:dyDescent="0.25">
      <c r="A1305" s="32">
        <v>5723</v>
      </c>
      <c r="B1305" s="32">
        <v>2</v>
      </c>
      <c r="C1305" s="134" t="s">
        <v>92</v>
      </c>
      <c r="D1305" s="33">
        <v>45809</v>
      </c>
      <c r="E1305" s="43" t="s">
        <v>68</v>
      </c>
      <c r="F1305" s="44">
        <f>SUMIFS(HoraCondCarga[Hora],HoraCondCarga[Condição de Carga],PrevisaoGD[[#This Row],[Condição de Carga]],HoraCondCarga[Mês],MONTH(PrevisaoGD[[#This Row],[Mês/Ano]]))</f>
        <v>7</v>
      </c>
      <c r="G1305" s="258">
        <f>SUMIFS('Previsão Potência Instalada'!$C$4:$C$87,'Previsão Potência Instalada'!$B$4:$B$87,PrevisaoGD[[#This Row],[Mês/Ano]])*SUMIFS(RelPotInst[PU_PI],RelPotInst[Barra],PrevisaoGD[[#This Row],[Nº Barra]])</f>
        <v>45.611280158176427</v>
      </c>
      <c r="H1305" s="136">
        <f>$G1305*SUMIFS(FatorHorario[Fator],FatorHorario[Meses],TEXT($D1305,"MMM"),FatorHorario[UF],'Curva Tipica'!$E$1,FatorHorario[Hora],$F1305)</f>
        <v>3.3635844019559009</v>
      </c>
      <c r="I1305" s="45">
        <v>0.92</v>
      </c>
    </row>
    <row r="1306" spans="1:9" x14ac:dyDescent="0.25">
      <c r="A1306" s="32">
        <v>5723</v>
      </c>
      <c r="B1306" s="32">
        <v>2</v>
      </c>
      <c r="C1306" s="134" t="s">
        <v>92</v>
      </c>
      <c r="D1306" s="33">
        <v>45839</v>
      </c>
      <c r="E1306" s="43" t="s">
        <v>68</v>
      </c>
      <c r="F1306" s="44">
        <f>SUMIFS(HoraCondCarga[Hora],HoraCondCarga[Condição de Carga],PrevisaoGD[[#This Row],[Condição de Carga]],HoraCondCarga[Mês],MONTH(PrevisaoGD[[#This Row],[Mês/Ano]]))</f>
        <v>7</v>
      </c>
      <c r="G1306" s="258">
        <f>SUMIFS('Previsão Potência Instalada'!$C$4:$C$87,'Previsão Potência Instalada'!$B$4:$B$87,PrevisaoGD[[#This Row],[Mês/Ano]])*SUMIFS(RelPotInst[PU_PI],RelPotInst[Barra],PrevisaoGD[[#This Row],[Nº Barra]])</f>
        <v>46.308261042356357</v>
      </c>
      <c r="H1306" s="136">
        <f>$G1306*SUMIFS(FatorHorario[Fator],FatorHorario[Meses],TEXT($D1306,"MMM"),FatorHorario[UF],'Curva Tipica'!$E$1,FatorHorario[Hora],$F1306)</f>
        <v>3.7624345006642783</v>
      </c>
      <c r="I1306" s="45">
        <v>0.92</v>
      </c>
    </row>
    <row r="1307" spans="1:9" x14ac:dyDescent="0.25">
      <c r="A1307" s="32">
        <v>5723</v>
      </c>
      <c r="B1307" s="32">
        <v>2</v>
      </c>
      <c r="C1307" s="134" t="s">
        <v>92</v>
      </c>
      <c r="D1307" s="33">
        <v>45870</v>
      </c>
      <c r="E1307" s="43" t="s">
        <v>68</v>
      </c>
      <c r="F1307" s="44">
        <f>SUMIFS(HoraCondCarga[Hora],HoraCondCarga[Condição de Carga],PrevisaoGD[[#This Row],[Condição de Carga]],HoraCondCarga[Mês],MONTH(PrevisaoGD[[#This Row],[Mês/Ano]]))</f>
        <v>7</v>
      </c>
      <c r="G1307" s="258">
        <f>SUMIFS('Previsão Potência Instalada'!$C$4:$C$87,'Previsão Potência Instalada'!$B$4:$B$87,PrevisaoGD[[#This Row],[Mês/Ano]])*SUMIFS(RelPotInst[PU_PI],RelPotInst[Barra],PrevisaoGD[[#This Row],[Nº Barra]])</f>
        <v>46.987431215811647</v>
      </c>
      <c r="H1307" s="136">
        <f>$G1307*SUMIFS(FatorHorario[Fator],FatorHorario[Meses],TEXT($D1307,"MMM"),FatorHorario[UF],'Curva Tipica'!$E$1,FatorHorario[Hora],$F1307)</f>
        <v>4.2604273461911548</v>
      </c>
      <c r="I1307" s="45">
        <v>0.92</v>
      </c>
    </row>
    <row r="1308" spans="1:9" x14ac:dyDescent="0.25">
      <c r="A1308" s="32">
        <v>5723</v>
      </c>
      <c r="B1308" s="32">
        <v>2</v>
      </c>
      <c r="C1308" s="134" t="s">
        <v>92</v>
      </c>
      <c r="D1308" s="33">
        <v>45901</v>
      </c>
      <c r="E1308" s="43" t="s">
        <v>68</v>
      </c>
      <c r="F1308" s="44">
        <f>SUMIFS(HoraCondCarga[Hora],HoraCondCarga[Condição de Carga],PrevisaoGD[[#This Row],[Condição de Carga]],HoraCondCarga[Mês],MONTH(PrevisaoGD[[#This Row],[Mês/Ano]]))</f>
        <v>6</v>
      </c>
      <c r="G1308" s="258">
        <f>SUMIFS('Previsão Potência Instalada'!$C$4:$C$87,'Previsão Potência Instalada'!$B$4:$B$87,PrevisaoGD[[#This Row],[Mês/Ano]])*SUMIFS(RelPotInst[PU_PI],RelPotInst[Barra],PrevisaoGD[[#This Row],[Nº Barra]])</f>
        <v>47.663503100429303</v>
      </c>
      <c r="H1308" s="136">
        <f>$G1308*SUMIFS(FatorHorario[Fator],FatorHorario[Meses],TEXT($D1308,"MMM"),FatorHorario[UF],'Curva Tipica'!$E$1,FatorHorario[Hora],$F1308)</f>
        <v>0.30777704746093532</v>
      </c>
      <c r="I1308" s="45">
        <v>0.92</v>
      </c>
    </row>
    <row r="1309" spans="1:9" x14ac:dyDescent="0.25">
      <c r="A1309" s="32">
        <v>5723</v>
      </c>
      <c r="B1309" s="32">
        <v>2</v>
      </c>
      <c r="C1309" s="134" t="s">
        <v>92</v>
      </c>
      <c r="D1309" s="33">
        <v>45931</v>
      </c>
      <c r="E1309" s="43" t="s">
        <v>68</v>
      </c>
      <c r="F1309" s="44">
        <f>SUMIFS(HoraCondCarga[Hora],HoraCondCarga[Condição de Carga],PrevisaoGD[[#This Row],[Condição de Carga]],HoraCondCarga[Mês],MONTH(PrevisaoGD[[#This Row],[Mês/Ano]]))</f>
        <v>6</v>
      </c>
      <c r="G1309" s="258">
        <f>SUMIFS('Previsão Potência Instalada'!$C$4:$C$87,'Previsão Potência Instalada'!$B$4:$B$87,PrevisaoGD[[#This Row],[Mês/Ano]])*SUMIFS(RelPotInst[PU_PI],RelPotInst[Barra],PrevisaoGD[[#This Row],[Nº Barra]])</f>
        <v>48.306337726742797</v>
      </c>
      <c r="H1309" s="136">
        <f>$G1309*SUMIFS(FatorHorario[Fator],FatorHorario[Meses],TEXT($D1309,"MMM"),FatorHorario[UF],'Curva Tipica'!$E$1,FatorHorario[Hora],$F1309)</f>
        <v>0.53832739755189774</v>
      </c>
      <c r="I1309" s="45">
        <v>0.92</v>
      </c>
    </row>
    <row r="1310" spans="1:9" x14ac:dyDescent="0.25">
      <c r="A1310" s="32">
        <v>5723</v>
      </c>
      <c r="B1310" s="32">
        <v>2</v>
      </c>
      <c r="C1310" s="134" t="s">
        <v>92</v>
      </c>
      <c r="D1310" s="33">
        <v>45962</v>
      </c>
      <c r="E1310" s="43" t="s">
        <v>68</v>
      </c>
      <c r="F1310" s="44">
        <f>SUMIFS(HoraCondCarga[Hora],HoraCondCarga[Condição de Carga],PrevisaoGD[[#This Row],[Condição de Carga]],HoraCondCarga[Mês],MONTH(PrevisaoGD[[#This Row],[Mês/Ano]]))</f>
        <v>6</v>
      </c>
      <c r="G1310" s="258">
        <f>SUMIFS('Previsão Potência Instalada'!$C$4:$C$87,'Previsão Potência Instalada'!$B$4:$B$87,PrevisaoGD[[#This Row],[Mês/Ano]])*SUMIFS(RelPotInst[PU_PI],RelPotInst[Barra],PrevisaoGD[[#This Row],[Nº Barra]])</f>
        <v>48.949292334375542</v>
      </c>
      <c r="H1310" s="136">
        <f>$G1310*SUMIFS(FatorHorario[Fator],FatorHorario[Meses],TEXT($D1310,"MMM"),FatorHorario[UF],'Curva Tipica'!$E$1,FatorHorario[Hora],$F1310)</f>
        <v>0.81896139529922429</v>
      </c>
      <c r="I1310" s="45">
        <v>0.92</v>
      </c>
    </row>
    <row r="1311" spans="1:9" x14ac:dyDescent="0.25">
      <c r="A1311" s="32">
        <v>5723</v>
      </c>
      <c r="B1311" s="32">
        <v>2</v>
      </c>
      <c r="C1311" s="134" t="s">
        <v>92</v>
      </c>
      <c r="D1311" s="33">
        <v>45992</v>
      </c>
      <c r="E1311" s="43" t="s">
        <v>68</v>
      </c>
      <c r="F1311" s="44">
        <f>SUMIFS(HoraCondCarga[Hora],HoraCondCarga[Condição de Carga],PrevisaoGD[[#This Row],[Condição de Carga]],HoraCondCarga[Mês],MONTH(PrevisaoGD[[#This Row],[Mês/Ano]]))</f>
        <v>6</v>
      </c>
      <c r="G1311" s="258">
        <f>SUMIFS('Previsão Potência Instalada'!$C$4:$C$87,'Previsão Potência Instalada'!$B$4:$B$87,PrevisaoGD[[#This Row],[Mês/Ano]])*SUMIFS(RelPotInst[PU_PI],RelPotInst[Barra],PrevisaoGD[[#This Row],[Nº Barra]])</f>
        <v>49.622791174519129</v>
      </c>
      <c r="H1311" s="136">
        <f>$G1311*SUMIFS(FatorHorario[Fator],FatorHorario[Meses],TEXT($D1311,"MMM"),FatorHorario[UF],'Curva Tipica'!$E$1,FatorHorario[Hora],$F1311)</f>
        <v>0.5704478799787267</v>
      </c>
      <c r="I1311" s="45">
        <v>0.92</v>
      </c>
    </row>
    <row r="1312" spans="1:9" x14ac:dyDescent="0.25">
      <c r="A1312" s="32">
        <v>5723</v>
      </c>
      <c r="B1312" s="32">
        <v>2</v>
      </c>
      <c r="C1312" s="134" t="s">
        <v>92</v>
      </c>
      <c r="D1312" s="33">
        <v>46023</v>
      </c>
      <c r="E1312" s="43" t="s">
        <v>68</v>
      </c>
      <c r="F1312" s="44">
        <f>SUMIFS(HoraCondCarga[Hora],HoraCondCarga[Condição de Carga],PrevisaoGD[[#This Row],[Condição de Carga]],HoraCondCarga[Mês],MONTH(PrevisaoGD[[#This Row],[Mês/Ano]]))</f>
        <v>6</v>
      </c>
      <c r="G1312" s="258">
        <f>SUMIFS('Previsão Potência Instalada'!$C$4:$C$87,'Previsão Potência Instalada'!$B$4:$B$87,PrevisaoGD[[#This Row],[Mês/Ano]])*SUMIFS(RelPotInst[PU_PI],RelPotInst[Barra],PrevisaoGD[[#This Row],[Nº Barra]])</f>
        <v>49.834412840573087</v>
      </c>
      <c r="H1312" s="136">
        <f>$G1312*SUMIFS(FatorHorario[Fator],FatorHorario[Meses],TEXT($D1312,"MMM"),FatorHorario[UF],'Curva Tipica'!$E$1,FatorHorario[Hora],$F1312)</f>
        <v>0.48949851256821852</v>
      </c>
      <c r="I1312" s="45">
        <v>0.92</v>
      </c>
    </row>
    <row r="1313" spans="1:9" x14ac:dyDescent="0.25">
      <c r="A1313" s="32">
        <v>5723</v>
      </c>
      <c r="B1313" s="32">
        <v>2</v>
      </c>
      <c r="C1313" s="134" t="s">
        <v>92</v>
      </c>
      <c r="D1313" s="33">
        <v>46054</v>
      </c>
      <c r="E1313" s="43" t="s">
        <v>68</v>
      </c>
      <c r="F1313" s="44">
        <f>SUMIFS(HoraCondCarga[Hora],HoraCondCarga[Condição de Carga],PrevisaoGD[[#This Row],[Condição de Carga]],HoraCondCarga[Mês],MONTH(PrevisaoGD[[#This Row],[Mês/Ano]]))</f>
        <v>7</v>
      </c>
      <c r="G1313" s="258">
        <f>SUMIFS('Previsão Potência Instalada'!$C$4:$C$87,'Previsão Potência Instalada'!$B$4:$B$87,PrevisaoGD[[#This Row],[Mês/Ano]])*SUMIFS(RelPotInst[PU_PI],RelPotInst[Barra],PrevisaoGD[[#This Row],[Nº Barra]])</f>
        <v>50.041422921203306</v>
      </c>
      <c r="H1313" s="136">
        <f>$G1313*SUMIFS(FatorHorario[Fator],FatorHorario[Meses],TEXT($D1313,"MMM"),FatorHorario[UF],'Curva Tipica'!$E$1,FatorHorario[Hora],$F1313)</f>
        <v>4.7275927860535463</v>
      </c>
      <c r="I1313" s="45">
        <v>0.92</v>
      </c>
    </row>
    <row r="1314" spans="1:9" x14ac:dyDescent="0.25">
      <c r="A1314" s="32">
        <v>5723</v>
      </c>
      <c r="B1314" s="32">
        <v>2</v>
      </c>
      <c r="C1314" s="134" t="s">
        <v>92</v>
      </c>
      <c r="D1314" s="33">
        <v>46082</v>
      </c>
      <c r="E1314" s="43" t="s">
        <v>68</v>
      </c>
      <c r="F1314" s="44">
        <f>SUMIFS(HoraCondCarga[Hora],HoraCondCarga[Condição de Carga],PrevisaoGD[[#This Row],[Condição de Carga]],HoraCondCarga[Mês],MONTH(PrevisaoGD[[#This Row],[Mês/Ano]]))</f>
        <v>7</v>
      </c>
      <c r="G1314" s="258">
        <f>SUMIFS('Previsão Potência Instalada'!$C$4:$C$87,'Previsão Potência Instalada'!$B$4:$B$87,PrevisaoGD[[#This Row],[Mês/Ano]])*SUMIFS(RelPotInst[PU_PI],RelPotInst[Barra],PrevisaoGD[[#This Row],[Nº Barra]])</f>
        <v>50.250294487353266</v>
      </c>
      <c r="H1314" s="136">
        <f>$G1314*SUMIFS(FatorHorario[Fator],FatorHorario[Meses],TEXT($D1314,"MMM"),FatorHorario[UF],'Curva Tipica'!$E$1,FatorHorario[Hora],$F1314)</f>
        <v>5.1170509080782498</v>
      </c>
      <c r="I1314" s="45">
        <v>0.92</v>
      </c>
    </row>
    <row r="1315" spans="1:9" x14ac:dyDescent="0.25">
      <c r="A1315" s="32">
        <v>5723</v>
      </c>
      <c r="B1315" s="32">
        <v>2</v>
      </c>
      <c r="C1315" s="134" t="s">
        <v>92</v>
      </c>
      <c r="D1315" s="33">
        <v>46113</v>
      </c>
      <c r="E1315" s="43" t="s">
        <v>68</v>
      </c>
      <c r="F1315" s="44">
        <f>SUMIFS(HoraCondCarga[Hora],HoraCondCarga[Condição de Carga],PrevisaoGD[[#This Row],[Condição de Carga]],HoraCondCarga[Mês],MONTH(PrevisaoGD[[#This Row],[Mês/Ano]]))</f>
        <v>7</v>
      </c>
      <c r="G1315" s="258">
        <f>SUMIFS('Previsão Potência Instalada'!$C$4:$C$87,'Previsão Potência Instalada'!$B$4:$B$87,PrevisaoGD[[#This Row],[Mês/Ano]])*SUMIFS(RelPotInst[PU_PI],RelPotInst[Barra],PrevisaoGD[[#This Row],[Nº Barra]])</f>
        <v>50.460771602751294</v>
      </c>
      <c r="H1315" s="136">
        <f>$G1315*SUMIFS(FatorHorario[Fator],FatorHorario[Meses],TEXT($D1315,"MMM"),FatorHorario[UF],'Curva Tipica'!$E$1,FatorHorario[Hora],$F1315)</f>
        <v>4.5143526502254634</v>
      </c>
      <c r="I1315" s="45">
        <v>0.92</v>
      </c>
    </row>
    <row r="1316" spans="1:9" x14ac:dyDescent="0.25">
      <c r="A1316" s="32">
        <v>5723</v>
      </c>
      <c r="B1316" s="32">
        <v>2</v>
      </c>
      <c r="C1316" s="134" t="s">
        <v>92</v>
      </c>
      <c r="D1316" s="33">
        <v>46143</v>
      </c>
      <c r="E1316" s="43" t="s">
        <v>68</v>
      </c>
      <c r="F1316" s="44">
        <f>SUMIFS(HoraCondCarga[Hora],HoraCondCarga[Condição de Carga],PrevisaoGD[[#This Row],[Condição de Carga]],HoraCondCarga[Mês],MONTH(PrevisaoGD[[#This Row],[Mês/Ano]]))</f>
        <v>7</v>
      </c>
      <c r="G1316" s="258">
        <f>SUMIFS('Previsão Potência Instalada'!$C$4:$C$87,'Previsão Potência Instalada'!$B$4:$B$87,PrevisaoGD[[#This Row],[Mês/Ano]])*SUMIFS(RelPotInst[PU_PI],RelPotInst[Barra],PrevisaoGD[[#This Row],[Nº Barra]])</f>
        <v>50.688614095667617</v>
      </c>
      <c r="H1316" s="136">
        <f>$G1316*SUMIFS(FatorHorario[Fator],FatorHorario[Meses],TEXT($D1316,"MMM"),FatorHorario[UF],'Curva Tipica'!$E$1,FatorHorario[Hora],$F1316)</f>
        <v>3.7801857402181351</v>
      </c>
      <c r="I1316" s="45">
        <v>0.92</v>
      </c>
    </row>
    <row r="1317" spans="1:9" x14ac:dyDescent="0.25">
      <c r="A1317" s="32">
        <v>5723</v>
      </c>
      <c r="B1317" s="32">
        <v>2</v>
      </c>
      <c r="C1317" s="134" t="s">
        <v>92</v>
      </c>
      <c r="D1317" s="33">
        <v>46174</v>
      </c>
      <c r="E1317" s="43" t="s">
        <v>68</v>
      </c>
      <c r="F1317" s="44">
        <f>SUMIFS(HoraCondCarga[Hora],HoraCondCarga[Condição de Carga],PrevisaoGD[[#This Row],[Condição de Carga]],HoraCondCarga[Mês],MONTH(PrevisaoGD[[#This Row],[Mês/Ano]]))</f>
        <v>7</v>
      </c>
      <c r="G1317" s="258">
        <f>SUMIFS('Previsão Potência Instalada'!$C$4:$C$87,'Previsão Potência Instalada'!$B$4:$B$87,PrevisaoGD[[#This Row],[Mês/Ano]])*SUMIFS(RelPotInst[PU_PI],RelPotInst[Barra],PrevisaoGD[[#This Row],[Nº Barra]])</f>
        <v>50.911695558470747</v>
      </c>
      <c r="H1317" s="136">
        <f>$G1317*SUMIFS(FatorHorario[Fator],FatorHorario[Meses],TEXT($D1317,"MMM"),FatorHorario[UF],'Curva Tipica'!$E$1,FatorHorario[Hora],$F1317)</f>
        <v>3.7544612750120683</v>
      </c>
      <c r="I1317" s="45">
        <v>0.92</v>
      </c>
    </row>
    <row r="1318" spans="1:9" x14ac:dyDescent="0.25">
      <c r="A1318" s="32">
        <v>5723</v>
      </c>
      <c r="B1318" s="32">
        <v>2</v>
      </c>
      <c r="C1318" s="134" t="s">
        <v>92</v>
      </c>
      <c r="D1318" s="33">
        <v>46204</v>
      </c>
      <c r="E1318" s="43" t="s">
        <v>68</v>
      </c>
      <c r="F1318" s="44">
        <f>SUMIFS(HoraCondCarga[Hora],HoraCondCarga[Condição de Carga],PrevisaoGD[[#This Row],[Condição de Carga]],HoraCondCarga[Mês],MONTH(PrevisaoGD[[#This Row],[Mês/Ano]]))</f>
        <v>7</v>
      </c>
      <c r="G1318" s="258">
        <f>SUMIFS('Previsão Potência Instalada'!$C$4:$C$87,'Previsão Potência Instalada'!$B$4:$B$87,PrevisaoGD[[#This Row],[Mês/Ano]])*SUMIFS(RelPotInst[PU_PI],RelPotInst[Barra],PrevisaoGD[[#This Row],[Nº Barra]])</f>
        <v>51.12368865412995</v>
      </c>
      <c r="H1318" s="136">
        <f>$G1318*SUMIFS(FatorHorario[Fator],FatorHorario[Meses],TEXT($D1318,"MMM"),FatorHorario[UF],'Curva Tipica'!$E$1,FatorHorario[Hora],$F1318)</f>
        <v>4.1536763779055068</v>
      </c>
      <c r="I1318" s="45">
        <v>0.92</v>
      </c>
    </row>
    <row r="1319" spans="1:9" x14ac:dyDescent="0.25">
      <c r="A1319" s="32">
        <v>5723</v>
      </c>
      <c r="B1319" s="32">
        <v>2</v>
      </c>
      <c r="C1319" s="134" t="s">
        <v>92</v>
      </c>
      <c r="D1319" s="33">
        <v>46235</v>
      </c>
      <c r="E1319" s="43" t="s">
        <v>68</v>
      </c>
      <c r="F1319" s="44">
        <f>SUMIFS(HoraCondCarga[Hora],HoraCondCarga[Condição de Carga],PrevisaoGD[[#This Row],[Condição de Carga]],HoraCondCarga[Mês],MONTH(PrevisaoGD[[#This Row],[Mês/Ano]]))</f>
        <v>7</v>
      </c>
      <c r="G1319" s="258">
        <f>SUMIFS('Previsão Potência Instalada'!$C$4:$C$87,'Previsão Potência Instalada'!$B$4:$B$87,PrevisaoGD[[#This Row],[Mês/Ano]])*SUMIFS(RelPotInst[PU_PI],RelPotInst[Barra],PrevisaoGD[[#This Row],[Nº Barra]])</f>
        <v>51.330264459605004</v>
      </c>
      <c r="H1319" s="136">
        <f>$G1319*SUMIFS(FatorHorario[Fator],FatorHorario[Meses],TEXT($D1319,"MMM"),FatorHorario[UF],'Curva Tipica'!$E$1,FatorHorario[Hora],$F1319)</f>
        <v>4.6541991492681252</v>
      </c>
      <c r="I1319" s="45">
        <v>0.92</v>
      </c>
    </row>
    <row r="1320" spans="1:9" x14ac:dyDescent="0.25">
      <c r="A1320" s="32">
        <v>5723</v>
      </c>
      <c r="B1320" s="32">
        <v>2</v>
      </c>
      <c r="C1320" s="134" t="s">
        <v>92</v>
      </c>
      <c r="D1320" s="33">
        <v>46266</v>
      </c>
      <c r="E1320" s="43" t="s">
        <v>68</v>
      </c>
      <c r="F1320" s="44">
        <f>SUMIFS(HoraCondCarga[Hora],HoraCondCarga[Condição de Carga],PrevisaoGD[[#This Row],[Condição de Carga]],HoraCondCarga[Mês],MONTH(PrevisaoGD[[#This Row],[Mês/Ano]]))</f>
        <v>6</v>
      </c>
      <c r="G1320" s="258">
        <f>SUMIFS('Previsão Potência Instalada'!$C$4:$C$87,'Previsão Potência Instalada'!$B$4:$B$87,PrevisaoGD[[#This Row],[Mês/Ano]])*SUMIFS(RelPotInst[PU_PI],RelPotInst[Barra],PrevisaoGD[[#This Row],[Nº Barra]])</f>
        <v>51.535897892259165</v>
      </c>
      <c r="H1320" s="136">
        <f>$G1320*SUMIFS(FatorHorario[Fator],FatorHorario[Meses],TEXT($D1320,"MMM"),FatorHorario[UF],'Curva Tipica'!$E$1,FatorHorario[Hora],$F1320)</f>
        <v>0.33278222245030287</v>
      </c>
      <c r="I1320" s="45">
        <v>0.92</v>
      </c>
    </row>
    <row r="1321" spans="1:9" x14ac:dyDescent="0.25">
      <c r="A1321" s="32">
        <v>5723</v>
      </c>
      <c r="B1321" s="32">
        <v>2</v>
      </c>
      <c r="C1321" s="134" t="s">
        <v>92</v>
      </c>
      <c r="D1321" s="33">
        <v>46296</v>
      </c>
      <c r="E1321" s="43" t="s">
        <v>68</v>
      </c>
      <c r="F1321" s="44">
        <f>SUMIFS(HoraCondCarga[Hora],HoraCondCarga[Condição de Carga],PrevisaoGD[[#This Row],[Condição de Carga]],HoraCondCarga[Mês],MONTH(PrevisaoGD[[#This Row],[Mês/Ano]]))</f>
        <v>6</v>
      </c>
      <c r="G1321" s="258">
        <f>SUMIFS('Previsão Potência Instalada'!$C$4:$C$87,'Previsão Potência Instalada'!$B$4:$B$87,PrevisaoGD[[#This Row],[Mês/Ano]])*SUMIFS(RelPotInst[PU_PI],RelPotInst[Barra],PrevisaoGD[[#This Row],[Nº Barra]])</f>
        <v>51.731421909520364</v>
      </c>
      <c r="H1321" s="136">
        <f>$G1321*SUMIFS(FatorHorario[Fator],FatorHorario[Meses],TEXT($D1321,"MMM"),FatorHorario[UF],'Curva Tipica'!$E$1,FatorHorario[Hora],$F1321)</f>
        <v>0.57649664699781589</v>
      </c>
      <c r="I1321" s="45">
        <v>0.92</v>
      </c>
    </row>
    <row r="1322" spans="1:9" x14ac:dyDescent="0.25">
      <c r="A1322" s="32">
        <v>5723</v>
      </c>
      <c r="B1322" s="32">
        <v>2</v>
      </c>
      <c r="C1322" s="134" t="s">
        <v>92</v>
      </c>
      <c r="D1322" s="33">
        <v>46327</v>
      </c>
      <c r="E1322" s="43" t="s">
        <v>68</v>
      </c>
      <c r="F1322" s="44">
        <f>SUMIFS(HoraCondCarga[Hora],HoraCondCarga[Condição de Carga],PrevisaoGD[[#This Row],[Condição de Carga]],HoraCondCarga[Mês],MONTH(PrevisaoGD[[#This Row],[Mês/Ano]]))</f>
        <v>6</v>
      </c>
      <c r="G1322" s="258">
        <f>SUMIFS('Previsão Potência Instalada'!$C$4:$C$87,'Previsão Potência Instalada'!$B$4:$B$87,PrevisaoGD[[#This Row],[Mês/Ano]])*SUMIFS(RelPotInst[PU_PI],RelPotInst[Barra],PrevisaoGD[[#This Row],[Nº Barra]])</f>
        <v>51.926982420194612</v>
      </c>
      <c r="H1322" s="136">
        <f>$G1322*SUMIFS(FatorHorario[Fator],FatorHorario[Meses],TEXT($D1322,"MMM"),FatorHorario[UF],'Curva Tipica'!$E$1,FatorHorario[Hora],$F1322)</f>
        <v>0.86878056757229283</v>
      </c>
      <c r="I1322" s="45">
        <v>0.92</v>
      </c>
    </row>
    <row r="1323" spans="1:9" x14ac:dyDescent="0.25">
      <c r="A1323" s="32">
        <v>5723</v>
      </c>
      <c r="B1323" s="32">
        <v>2</v>
      </c>
      <c r="C1323" s="134" t="s">
        <v>92</v>
      </c>
      <c r="D1323" s="33">
        <v>46357</v>
      </c>
      <c r="E1323" s="43" t="s">
        <v>68</v>
      </c>
      <c r="F1323" s="44">
        <f>SUMIFS(HoraCondCarga[Hora],HoraCondCarga[Condição de Carga],PrevisaoGD[[#This Row],[Condição de Carga]],HoraCondCarga[Mês],MONTH(PrevisaoGD[[#This Row],[Mês/Ano]]))</f>
        <v>6</v>
      </c>
      <c r="G1323" s="258">
        <f>SUMIFS('Previsão Potência Instalada'!$C$4:$C$87,'Previsão Potência Instalada'!$B$4:$B$87,PrevisaoGD[[#This Row],[Mês/Ano]])*SUMIFS(RelPotInst[PU_PI],RelPotInst[Barra],PrevisaoGD[[#This Row],[Nº Barra]])</f>
        <v>52.131833237893744</v>
      </c>
      <c r="H1323" s="136">
        <f>$G1323*SUMIFS(FatorHorario[Fator],FatorHorario[Meses],TEXT($D1323,"MMM"),FatorHorario[UF],'Curva Tipica'!$E$1,FatorHorario[Hora],$F1323)</f>
        <v>0.5992910323277314</v>
      </c>
      <c r="I1323" s="45">
        <v>0.92</v>
      </c>
    </row>
    <row r="1324" spans="1:9" x14ac:dyDescent="0.25">
      <c r="A1324" s="32">
        <v>5723</v>
      </c>
      <c r="B1324" s="32">
        <v>2</v>
      </c>
      <c r="C1324" s="134" t="s">
        <v>92</v>
      </c>
      <c r="D1324" s="33">
        <v>46388</v>
      </c>
      <c r="E1324" s="43" t="s">
        <v>68</v>
      </c>
      <c r="F1324" s="44">
        <f>SUMIFS(HoraCondCarga[Hora],HoraCondCarga[Condição de Carga],PrevisaoGD[[#This Row],[Condição de Carga]],HoraCondCarga[Mês],MONTH(PrevisaoGD[[#This Row],[Mês/Ano]]))</f>
        <v>6</v>
      </c>
      <c r="G1324" s="258">
        <f>SUMIFS('Previsão Potência Instalada'!$C$4:$C$87,'Previsão Potência Instalada'!$B$4:$B$87,PrevisaoGD[[#This Row],[Mês/Ano]])*SUMIFS(RelPotInst[PU_PI],RelPotInst[Barra],PrevisaoGD[[#This Row],[Nº Barra]])</f>
        <v>52.374670303750705</v>
      </c>
      <c r="H1324" s="136">
        <f>$G1324*SUMIFS(FatorHorario[Fator],FatorHorario[Meses],TEXT($D1324,"MMM"),FatorHorario[UF],'Curva Tipica'!$E$1,FatorHorario[Hora],$F1324)</f>
        <v>0.51445019111500367</v>
      </c>
      <c r="I1324" s="45">
        <v>0.92</v>
      </c>
    </row>
    <row r="1325" spans="1:9" x14ac:dyDescent="0.25">
      <c r="A1325" s="32">
        <v>5723</v>
      </c>
      <c r="B1325" s="32">
        <v>2</v>
      </c>
      <c r="C1325" s="134" t="s">
        <v>92</v>
      </c>
      <c r="D1325" s="33">
        <v>46419</v>
      </c>
      <c r="E1325" s="43" t="s">
        <v>68</v>
      </c>
      <c r="F1325" s="44">
        <f>SUMIFS(HoraCondCarga[Hora],HoraCondCarga[Condição de Carga],PrevisaoGD[[#This Row],[Condição de Carga]],HoraCondCarga[Mês],MONTH(PrevisaoGD[[#This Row],[Mês/Ano]]))</f>
        <v>7</v>
      </c>
      <c r="G1325" s="258">
        <f>SUMIFS('Previsão Potência Instalada'!$C$4:$C$87,'Previsão Potência Instalada'!$B$4:$B$87,PrevisaoGD[[#This Row],[Mês/Ano]])*SUMIFS(RelPotInst[PU_PI],RelPotInst[Barra],PrevisaoGD[[#This Row],[Nº Barra]])</f>
        <v>52.612215549095481</v>
      </c>
      <c r="H1325" s="136">
        <f>$G1325*SUMIFS(FatorHorario[Fator],FatorHorario[Meses],TEXT($D1325,"MMM"),FatorHorario[UF],'Curva Tipica'!$E$1,FatorHorario[Hora],$F1325)</f>
        <v>4.9704647903368819</v>
      </c>
      <c r="I1325" s="45">
        <v>0.92</v>
      </c>
    </row>
    <row r="1326" spans="1:9" x14ac:dyDescent="0.25">
      <c r="A1326" s="32">
        <v>5723</v>
      </c>
      <c r="B1326" s="32">
        <v>2</v>
      </c>
      <c r="C1326" s="134" t="s">
        <v>92</v>
      </c>
      <c r="D1326" s="33">
        <v>46447</v>
      </c>
      <c r="E1326" s="43" t="s">
        <v>68</v>
      </c>
      <c r="F1326" s="44">
        <f>SUMIFS(HoraCondCarga[Hora],HoraCondCarga[Condição de Carga],PrevisaoGD[[#This Row],[Condição de Carga]],HoraCondCarga[Mês],MONTH(PrevisaoGD[[#This Row],[Mês/Ano]]))</f>
        <v>7</v>
      </c>
      <c r="G1326" s="258">
        <f>SUMIFS('Previsão Potência Instalada'!$C$4:$C$87,'Previsão Potência Instalada'!$B$4:$B$87,PrevisaoGD[[#This Row],[Mês/Ano]])*SUMIFS(RelPotInst[PU_PI],RelPotInst[Barra],PrevisaoGD[[#This Row],[Nº Barra]])</f>
        <v>52.851896859665416</v>
      </c>
      <c r="H1326" s="136">
        <f>$G1326*SUMIFS(FatorHorario[Fator],FatorHorario[Meses],TEXT($D1326,"MMM"),FatorHorario[UF],'Curva Tipica'!$E$1,FatorHorario[Hora],$F1326)</f>
        <v>5.3819753611090446</v>
      </c>
      <c r="I1326" s="45">
        <v>0.92</v>
      </c>
    </row>
    <row r="1327" spans="1:9" x14ac:dyDescent="0.25">
      <c r="A1327" s="32">
        <v>5723</v>
      </c>
      <c r="B1327" s="32">
        <v>2</v>
      </c>
      <c r="C1327" s="134" t="s">
        <v>92</v>
      </c>
      <c r="D1327" s="33">
        <v>46478</v>
      </c>
      <c r="E1327" s="43" t="s">
        <v>68</v>
      </c>
      <c r="F1327" s="44">
        <f>SUMIFS(HoraCondCarga[Hora],HoraCondCarga[Condição de Carga],PrevisaoGD[[#This Row],[Condição de Carga]],HoraCondCarga[Mês],MONTH(PrevisaoGD[[#This Row],[Mês/Ano]]))</f>
        <v>7</v>
      </c>
      <c r="G1327" s="258">
        <f>SUMIFS('Previsão Potência Instalada'!$C$4:$C$87,'Previsão Potência Instalada'!$B$4:$B$87,PrevisaoGD[[#This Row],[Mês/Ano]])*SUMIFS(RelPotInst[PU_PI],RelPotInst[Barra],PrevisaoGD[[#This Row],[Nº Barra]])</f>
        <v>53.093420547132588</v>
      </c>
      <c r="H1327" s="136">
        <f>$G1327*SUMIFS(FatorHorario[Fator],FatorHorario[Meses],TEXT($D1327,"MMM"),FatorHorario[UF],'Curva Tipica'!$E$1,FatorHorario[Hora],$F1327)</f>
        <v>4.7498763127001959</v>
      </c>
      <c r="I1327" s="45">
        <v>0.92</v>
      </c>
    </row>
    <row r="1328" spans="1:9" x14ac:dyDescent="0.25">
      <c r="A1328" s="32">
        <v>5723</v>
      </c>
      <c r="B1328" s="32">
        <v>2</v>
      </c>
      <c r="C1328" s="134" t="s">
        <v>92</v>
      </c>
      <c r="D1328" s="33">
        <v>46508</v>
      </c>
      <c r="E1328" s="43" t="s">
        <v>68</v>
      </c>
      <c r="F1328" s="44">
        <f>SUMIFS(HoraCondCarga[Hora],HoraCondCarga[Condição de Carga],PrevisaoGD[[#This Row],[Condição de Carga]],HoraCondCarga[Mês],MONTH(PrevisaoGD[[#This Row],[Mês/Ano]]))</f>
        <v>7</v>
      </c>
      <c r="G1328" s="258">
        <f>SUMIFS('Previsão Potência Instalada'!$C$4:$C$87,'Previsão Potência Instalada'!$B$4:$B$87,PrevisaoGD[[#This Row],[Mês/Ano]])*SUMIFS(RelPotInst[PU_PI],RelPotInst[Barra],PrevisaoGD[[#This Row],[Nº Barra]])</f>
        <v>53.35487110410547</v>
      </c>
      <c r="H1328" s="136">
        <f>$G1328*SUMIFS(FatorHorario[Fator],FatorHorario[Meses],TEXT($D1328,"MMM"),FatorHorario[UF],'Curva Tipica'!$E$1,FatorHorario[Hora],$F1328)</f>
        <v>3.9790261879768929</v>
      </c>
      <c r="I1328" s="45">
        <v>0.92</v>
      </c>
    </row>
    <row r="1329" spans="1:9" x14ac:dyDescent="0.25">
      <c r="A1329" s="32">
        <v>5723</v>
      </c>
      <c r="B1329" s="32">
        <v>2</v>
      </c>
      <c r="C1329" s="134" t="s">
        <v>92</v>
      </c>
      <c r="D1329" s="33">
        <v>46539</v>
      </c>
      <c r="E1329" s="43" t="s">
        <v>68</v>
      </c>
      <c r="F1329" s="44">
        <f>SUMIFS(HoraCondCarga[Hora],HoraCondCarga[Condição de Carga],PrevisaoGD[[#This Row],[Condição de Carga]],HoraCondCarga[Mês],MONTH(PrevisaoGD[[#This Row],[Mês/Ano]]))</f>
        <v>7</v>
      </c>
      <c r="G1329" s="258">
        <f>SUMIFS('Previsão Potência Instalada'!$C$4:$C$87,'Previsão Potência Instalada'!$B$4:$B$87,PrevisaoGD[[#This Row],[Mês/Ano]])*SUMIFS(RelPotInst[PU_PI],RelPotInst[Barra],PrevisaoGD[[#This Row],[Nº Barra]])</f>
        <v>53.610858351934716</v>
      </c>
      <c r="H1329" s="136">
        <f>$G1329*SUMIFS(FatorHorario[Fator],FatorHorario[Meses],TEXT($D1329,"MMM"),FatorHorario[UF],'Curva Tipica'!$E$1,FatorHorario[Hora],$F1329)</f>
        <v>3.9535098840173477</v>
      </c>
      <c r="I1329" s="45">
        <v>0.92</v>
      </c>
    </row>
    <row r="1330" spans="1:9" x14ac:dyDescent="0.25">
      <c r="A1330" s="32">
        <v>5723</v>
      </c>
      <c r="B1330" s="32">
        <v>2</v>
      </c>
      <c r="C1330" s="134" t="s">
        <v>92</v>
      </c>
      <c r="D1330" s="33">
        <v>46569</v>
      </c>
      <c r="E1330" s="43" t="s">
        <v>68</v>
      </c>
      <c r="F1330" s="44">
        <f>SUMIFS(HoraCondCarga[Hora],HoraCondCarga[Condição de Carga],PrevisaoGD[[#This Row],[Condição de Carga]],HoraCondCarga[Mês],MONTH(PrevisaoGD[[#This Row],[Mês/Ano]]))</f>
        <v>7</v>
      </c>
      <c r="G1330" s="258">
        <f>SUMIFS('Previsão Potência Instalada'!$C$4:$C$87,'Previsão Potência Instalada'!$B$4:$B$87,PrevisaoGD[[#This Row],[Mês/Ano]])*SUMIFS(RelPotInst[PU_PI],RelPotInst[Barra],PrevisaoGD[[#This Row],[Nº Barra]])</f>
        <v>53.85412163537702</v>
      </c>
      <c r="H1330" s="136">
        <f>$G1330*SUMIFS(FatorHorario[Fator],FatorHorario[Meses],TEXT($D1330,"MMM"),FatorHorario[UF],'Curva Tipica'!$E$1,FatorHorario[Hora],$F1330)</f>
        <v>4.3755174710314009</v>
      </c>
      <c r="I1330" s="45">
        <v>0.92</v>
      </c>
    </row>
    <row r="1331" spans="1:9" x14ac:dyDescent="0.25">
      <c r="A1331" s="32">
        <v>5723</v>
      </c>
      <c r="B1331" s="32">
        <v>2</v>
      </c>
      <c r="C1331" s="134" t="s">
        <v>92</v>
      </c>
      <c r="D1331" s="33">
        <v>46600</v>
      </c>
      <c r="E1331" s="43" t="s">
        <v>68</v>
      </c>
      <c r="F1331" s="44">
        <f>SUMIFS(HoraCondCarga[Hora],HoraCondCarga[Condição de Carga],PrevisaoGD[[#This Row],[Condição de Carga]],HoraCondCarga[Mês],MONTH(PrevisaoGD[[#This Row],[Mês/Ano]]))</f>
        <v>7</v>
      </c>
      <c r="G1331" s="258">
        <f>SUMIFS('Previsão Potência Instalada'!$C$4:$C$87,'Previsão Potência Instalada'!$B$4:$B$87,PrevisaoGD[[#This Row],[Mês/Ano]])*SUMIFS(RelPotInst[PU_PI],RelPotInst[Barra],PrevisaoGD[[#This Row],[Nº Barra]])</f>
        <v>54.091168547510357</v>
      </c>
      <c r="H1331" s="136">
        <f>$G1331*SUMIFS(FatorHorario[Fator],FatorHorario[Meses],TEXT($D1331,"MMM"),FatorHorario[UF],'Curva Tipica'!$E$1,FatorHorario[Hora],$F1331)</f>
        <v>4.9045348448352559</v>
      </c>
      <c r="I1331" s="45">
        <v>0.92</v>
      </c>
    </row>
    <row r="1332" spans="1:9" x14ac:dyDescent="0.25">
      <c r="A1332" s="32">
        <v>5723</v>
      </c>
      <c r="B1332" s="32">
        <v>2</v>
      </c>
      <c r="C1332" s="134" t="s">
        <v>92</v>
      </c>
      <c r="D1332" s="33">
        <v>46631</v>
      </c>
      <c r="E1332" s="43" t="s">
        <v>68</v>
      </c>
      <c r="F1332" s="44">
        <f>SUMIFS(HoraCondCarga[Hora],HoraCondCarga[Condição de Carga],PrevisaoGD[[#This Row],[Condição de Carga]],HoraCondCarga[Mês],MONTH(PrevisaoGD[[#This Row],[Mês/Ano]]))</f>
        <v>6</v>
      </c>
      <c r="G1332" s="258">
        <f>SUMIFS('Previsão Potência Instalada'!$C$4:$C$87,'Previsão Potência Instalada'!$B$4:$B$87,PrevisaoGD[[#This Row],[Mês/Ano]])*SUMIFS(RelPotInst[PU_PI],RelPotInst[Barra],PrevisaoGD[[#This Row],[Nº Barra]])</f>
        <v>54.327134081469907</v>
      </c>
      <c r="H1332" s="136">
        <f>$G1332*SUMIFS(FatorHorario[Fator],FatorHorario[Meses],TEXT($D1332,"MMM"),FatorHorario[UF],'Curva Tipica'!$E$1,FatorHorario[Hora],$F1332)</f>
        <v>0.35080604313488989</v>
      </c>
      <c r="I1332" s="45">
        <v>0.92</v>
      </c>
    </row>
    <row r="1333" spans="1:9" x14ac:dyDescent="0.25">
      <c r="A1333" s="32">
        <v>5723</v>
      </c>
      <c r="B1333" s="32">
        <v>2</v>
      </c>
      <c r="C1333" s="134" t="s">
        <v>92</v>
      </c>
      <c r="D1333" s="33">
        <v>46661</v>
      </c>
      <c r="E1333" s="43" t="s">
        <v>68</v>
      </c>
      <c r="F1333" s="44">
        <f>SUMIFS(HoraCondCarga[Hora],HoraCondCarga[Condição de Carga],PrevisaoGD[[#This Row],[Condição de Carga]],HoraCondCarga[Mês],MONTH(PrevisaoGD[[#This Row],[Mês/Ano]]))</f>
        <v>6</v>
      </c>
      <c r="G1333" s="258">
        <f>SUMIFS('Previsão Potência Instalada'!$C$4:$C$87,'Previsão Potência Instalada'!$B$4:$B$87,PrevisaoGD[[#This Row],[Mês/Ano]])*SUMIFS(RelPotInst[PU_PI],RelPotInst[Barra],PrevisaoGD[[#This Row],[Nº Barra]])</f>
        <v>54.551499003746684</v>
      </c>
      <c r="H1333" s="136">
        <f>$G1333*SUMIFS(FatorHorario[Fator],FatorHorario[Meses],TEXT($D1333,"MMM"),FatorHorario[UF],'Curva Tipica'!$E$1,FatorHorario[Hora],$F1333)</f>
        <v>0.60792367778657563</v>
      </c>
      <c r="I1333" s="45">
        <v>0.92</v>
      </c>
    </row>
    <row r="1334" spans="1:9" x14ac:dyDescent="0.25">
      <c r="A1334" s="32">
        <v>5723</v>
      </c>
      <c r="B1334" s="32">
        <v>2</v>
      </c>
      <c r="C1334" s="134" t="s">
        <v>92</v>
      </c>
      <c r="D1334" s="33">
        <v>46692</v>
      </c>
      <c r="E1334" s="43" t="s">
        <v>68</v>
      </c>
      <c r="F1334" s="44">
        <f>SUMIFS(HoraCondCarga[Hora],HoraCondCarga[Condição de Carga],PrevisaoGD[[#This Row],[Condição de Carga]],HoraCondCarga[Mês],MONTH(PrevisaoGD[[#This Row],[Mês/Ano]]))</f>
        <v>6</v>
      </c>
      <c r="G1334" s="258">
        <f>SUMIFS('Previsão Potência Instalada'!$C$4:$C$87,'Previsão Potência Instalada'!$B$4:$B$87,PrevisaoGD[[#This Row],[Mês/Ano]])*SUMIFS(RelPotInst[PU_PI],RelPotInst[Barra],PrevisaoGD[[#This Row],[Nº Barra]])</f>
        <v>54.775905802422564</v>
      </c>
      <c r="H1334" s="136">
        <f>$G1334*SUMIFS(FatorHorario[Fator],FatorHorario[Meses],TEXT($D1334,"MMM"),FatorHorario[UF],'Curva Tipica'!$E$1,FatorHorario[Hora],$F1334)</f>
        <v>0.91644536836802337</v>
      </c>
      <c r="I1334" s="45">
        <v>0.92</v>
      </c>
    </row>
    <row r="1335" spans="1:9" x14ac:dyDescent="0.25">
      <c r="A1335" s="32">
        <v>5723</v>
      </c>
      <c r="B1335" s="32">
        <v>2</v>
      </c>
      <c r="C1335" s="134" t="s">
        <v>92</v>
      </c>
      <c r="D1335" s="33">
        <v>46722</v>
      </c>
      <c r="E1335" s="43" t="s">
        <v>68</v>
      </c>
      <c r="F1335" s="44">
        <f>SUMIFS(HoraCondCarga[Hora],HoraCondCarga[Condição de Carga],PrevisaoGD[[#This Row],[Condição de Carga]],HoraCondCarga[Mês],MONTH(PrevisaoGD[[#This Row],[Mês/Ano]]))</f>
        <v>6</v>
      </c>
      <c r="G1335" s="258">
        <f>SUMIFS('Previsão Potência Instalada'!$C$4:$C$87,'Previsão Potência Instalada'!$B$4:$B$87,PrevisaoGD[[#This Row],[Mês/Ano]])*SUMIFS(RelPotInst[PU_PI],RelPotInst[Barra],PrevisaoGD[[#This Row],[Nº Barra]])</f>
        <v>55.010973281268392</v>
      </c>
      <c r="H1335" s="136">
        <f>$G1335*SUMIFS(FatorHorario[Fator],FatorHorario[Meses],TEXT($D1335,"MMM"),FatorHorario[UF],'Curva Tipica'!$E$1,FatorHorario[Hora],$F1335)</f>
        <v>0.63238871375658823</v>
      </c>
      <c r="I1335" s="45">
        <v>0.92</v>
      </c>
    </row>
    <row r="1336" spans="1:9" x14ac:dyDescent="0.25">
      <c r="A1336" s="32">
        <v>5723</v>
      </c>
      <c r="B1336" s="32">
        <v>2</v>
      </c>
      <c r="C1336" s="134" t="s">
        <v>92</v>
      </c>
      <c r="D1336" s="33">
        <v>46753</v>
      </c>
      <c r="E1336" s="43" t="s">
        <v>68</v>
      </c>
      <c r="F1336" s="44">
        <f>SUMIFS(HoraCondCarga[Hora],HoraCondCarga[Condição de Carga],PrevisaoGD[[#This Row],[Condição de Carga]],HoraCondCarga[Mês],MONTH(PrevisaoGD[[#This Row],[Mês/Ano]]))</f>
        <v>6</v>
      </c>
      <c r="G1336" s="258">
        <f>SUMIFS('Previsão Potência Instalada'!$C$4:$C$87,'Previsão Potência Instalada'!$B$4:$B$87,PrevisaoGD[[#This Row],[Mês/Ano]])*SUMIFS(RelPotInst[PU_PI],RelPotInst[Barra],PrevisaoGD[[#This Row],[Nº Barra]])</f>
        <v>55.403506508000525</v>
      </c>
      <c r="H1336" s="136">
        <f>$G1336*SUMIFS(FatorHorario[Fator],FatorHorario[Meses],TEXT($D1336,"MMM"),FatorHorario[UF],'Curva Tipica'!$E$1,FatorHorario[Hora],$F1336)</f>
        <v>0.54420093427186844</v>
      </c>
      <c r="I1336" s="45">
        <v>0.92</v>
      </c>
    </row>
    <row r="1337" spans="1:9" x14ac:dyDescent="0.25">
      <c r="A1337" s="32">
        <v>5723</v>
      </c>
      <c r="B1337" s="32">
        <v>2</v>
      </c>
      <c r="C1337" s="134" t="s">
        <v>92</v>
      </c>
      <c r="D1337" s="33">
        <v>46784</v>
      </c>
      <c r="E1337" s="43" t="s">
        <v>68</v>
      </c>
      <c r="F1337" s="44">
        <f>SUMIFS(HoraCondCarga[Hora],HoraCondCarga[Condição de Carga],PrevisaoGD[[#This Row],[Condição de Carga]],HoraCondCarga[Mês],MONTH(PrevisaoGD[[#This Row],[Mês/Ano]]))</f>
        <v>7</v>
      </c>
      <c r="G1337" s="258">
        <f>SUMIFS('Previsão Potência Instalada'!$C$4:$C$87,'Previsão Potência Instalada'!$B$4:$B$87,PrevisaoGD[[#This Row],[Mês/Ano]])*SUMIFS(RelPotInst[PU_PI],RelPotInst[Barra],PrevisaoGD[[#This Row],[Nº Barra]])</f>
        <v>55.787485787774003</v>
      </c>
      <c r="H1337" s="136">
        <f>$G1337*SUMIFS(FatorHorario[Fator],FatorHorario[Meses],TEXT($D1337,"MMM"),FatorHorario[UF],'Curva Tipica'!$E$1,FatorHorario[Hora],$F1337)</f>
        <v>5.2704439635467333</v>
      </c>
      <c r="I1337" s="45">
        <v>0.92</v>
      </c>
    </row>
    <row r="1338" spans="1:9" x14ac:dyDescent="0.25">
      <c r="A1338" s="32">
        <v>5723</v>
      </c>
      <c r="B1338" s="32">
        <v>2</v>
      </c>
      <c r="C1338" s="134" t="s">
        <v>92</v>
      </c>
      <c r="D1338" s="33">
        <v>46813</v>
      </c>
      <c r="E1338" s="43" t="s">
        <v>68</v>
      </c>
      <c r="F1338" s="44">
        <f>SUMIFS(HoraCondCarga[Hora],HoraCondCarga[Condição de Carga],PrevisaoGD[[#This Row],[Condição de Carga]],HoraCondCarga[Mês],MONTH(PrevisaoGD[[#This Row],[Mês/Ano]]))</f>
        <v>7</v>
      </c>
      <c r="G1338" s="258">
        <f>SUMIFS('Previsão Potência Instalada'!$C$4:$C$87,'Previsão Potência Instalada'!$B$4:$B$87,PrevisaoGD[[#This Row],[Mês/Ano]])*SUMIFS(RelPotInst[PU_PI],RelPotInst[Barra],PrevisaoGD[[#This Row],[Nº Barra]])</f>
        <v>56.174917903597787</v>
      </c>
      <c r="H1338" s="136">
        <f>$G1338*SUMIFS(FatorHorario[Fator],FatorHorario[Meses],TEXT($D1338,"MMM"),FatorHorario[UF],'Curva Tipica'!$E$1,FatorHorario[Hora],$F1338)</f>
        <v>5.7203627879667476</v>
      </c>
      <c r="I1338" s="45">
        <v>0.92</v>
      </c>
    </row>
    <row r="1339" spans="1:9" x14ac:dyDescent="0.25">
      <c r="A1339" s="32">
        <v>5723</v>
      </c>
      <c r="B1339" s="32">
        <v>2</v>
      </c>
      <c r="C1339" s="134" t="s">
        <v>92</v>
      </c>
      <c r="D1339" s="33">
        <v>46844</v>
      </c>
      <c r="E1339" s="43" t="s">
        <v>68</v>
      </c>
      <c r="F1339" s="44">
        <f>SUMIFS(HoraCondCarga[Hora],HoraCondCarga[Condição de Carga],PrevisaoGD[[#This Row],[Condição de Carga]],HoraCondCarga[Mês],MONTH(PrevisaoGD[[#This Row],[Mês/Ano]]))</f>
        <v>7</v>
      </c>
      <c r="G1339" s="258">
        <f>SUMIFS('Previsão Potência Instalada'!$C$4:$C$87,'Previsão Potência Instalada'!$B$4:$B$87,PrevisaoGD[[#This Row],[Mês/Ano]])*SUMIFS(RelPotInst[PU_PI],RelPotInst[Barra],PrevisaoGD[[#This Row],[Nº Barra]])</f>
        <v>56.565328123879297</v>
      </c>
      <c r="H1339" s="136">
        <f>$G1339*SUMIFS(FatorHorario[Fator],FatorHorario[Meses],TEXT($D1339,"MMM"),FatorHorario[UF],'Curva Tipica'!$E$1,FatorHorario[Hora],$F1339)</f>
        <v>5.0604822482140683</v>
      </c>
      <c r="I1339" s="45">
        <v>0.92</v>
      </c>
    </row>
    <row r="1340" spans="1:9" x14ac:dyDescent="0.25">
      <c r="A1340" s="32">
        <v>5723</v>
      </c>
      <c r="B1340" s="32">
        <v>2</v>
      </c>
      <c r="C1340" s="134" t="s">
        <v>92</v>
      </c>
      <c r="D1340" s="33">
        <v>46874</v>
      </c>
      <c r="E1340" s="43" t="s">
        <v>68</v>
      </c>
      <c r="F1340" s="44">
        <f>SUMIFS(HoraCondCarga[Hora],HoraCondCarga[Condição de Carga],PrevisaoGD[[#This Row],[Condição de Carga]],HoraCondCarga[Mês],MONTH(PrevisaoGD[[#This Row],[Mês/Ano]]))</f>
        <v>7</v>
      </c>
      <c r="G1340" s="258">
        <f>SUMIFS('Previsão Potência Instalada'!$C$4:$C$87,'Previsão Potência Instalada'!$B$4:$B$87,PrevisaoGD[[#This Row],[Mês/Ano]])*SUMIFS(RelPotInst[PU_PI],RelPotInst[Barra],PrevisaoGD[[#This Row],[Nº Barra]])</f>
        <v>56.987949070962934</v>
      </c>
      <c r="H1340" s="136">
        <f>$G1340*SUMIFS(FatorHorario[Fator],FatorHorario[Meses],TEXT($D1340,"MMM"),FatorHorario[UF],'Curva Tipica'!$E$1,FatorHorario[Hora],$F1340)</f>
        <v>4.2499688793176906</v>
      </c>
      <c r="I1340" s="45">
        <v>0.92</v>
      </c>
    </row>
    <row r="1341" spans="1:9" x14ac:dyDescent="0.25">
      <c r="A1341" s="32">
        <v>5723</v>
      </c>
      <c r="B1341" s="32">
        <v>2</v>
      </c>
      <c r="C1341" s="134" t="s">
        <v>92</v>
      </c>
      <c r="D1341" s="33">
        <v>46905</v>
      </c>
      <c r="E1341" s="43" t="s">
        <v>68</v>
      </c>
      <c r="F1341" s="44">
        <f>SUMIFS(HoraCondCarga[Hora],HoraCondCarga[Condição de Carga],PrevisaoGD[[#This Row],[Condição de Carga]],HoraCondCarga[Mês],MONTH(PrevisaoGD[[#This Row],[Mês/Ano]]))</f>
        <v>7</v>
      </c>
      <c r="G1341" s="258">
        <f>SUMIFS('Previsão Potência Instalada'!$C$4:$C$87,'Previsão Potência Instalada'!$B$4:$B$87,PrevisaoGD[[#This Row],[Mês/Ano]])*SUMIFS(RelPotInst[PU_PI],RelPotInst[Barra],PrevisaoGD[[#This Row],[Nº Barra]])</f>
        <v>57.401738868818086</v>
      </c>
      <c r="H1341" s="136">
        <f>$G1341*SUMIFS(FatorHorario[Fator],FatorHorario[Meses],TEXT($D1341,"MMM"),FatorHorario[UF],'Curva Tipica'!$E$1,FatorHorario[Hora],$F1341)</f>
        <v>4.2330667509162403</v>
      </c>
      <c r="I1341" s="45">
        <v>0.92</v>
      </c>
    </row>
    <row r="1342" spans="1:9" x14ac:dyDescent="0.25">
      <c r="A1342" s="32">
        <v>5723</v>
      </c>
      <c r="B1342" s="32">
        <v>2</v>
      </c>
      <c r="C1342" s="134" t="s">
        <v>92</v>
      </c>
      <c r="D1342" s="33">
        <v>46935</v>
      </c>
      <c r="E1342" s="43" t="s">
        <v>68</v>
      </c>
      <c r="F1342" s="44">
        <f>SUMIFS(HoraCondCarga[Hora],HoraCondCarga[Condição de Carga],PrevisaoGD[[#This Row],[Condição de Carga]],HoraCondCarga[Mês],MONTH(PrevisaoGD[[#This Row],[Mês/Ano]]))</f>
        <v>7</v>
      </c>
      <c r="G1342" s="258">
        <f>SUMIFS('Previsão Potência Instalada'!$C$4:$C$87,'Previsão Potência Instalada'!$B$4:$B$87,PrevisaoGD[[#This Row],[Mês/Ano]])*SUMIFS(RelPotInst[PU_PI],RelPotInst[Barra],PrevisaoGD[[#This Row],[Nº Barra]])</f>
        <v>57.794961053652536</v>
      </c>
      <c r="H1342" s="136">
        <f>$G1342*SUMIFS(FatorHorario[Fator],FatorHorario[Meses],TEXT($D1342,"MMM"),FatorHorario[UF],'Curva Tipica'!$E$1,FatorHorario[Hora],$F1342)</f>
        <v>4.6957011673126265</v>
      </c>
      <c r="I1342" s="45">
        <v>0.92</v>
      </c>
    </row>
    <row r="1343" spans="1:9" x14ac:dyDescent="0.25">
      <c r="A1343" s="32">
        <v>5723</v>
      </c>
      <c r="B1343" s="32">
        <v>2</v>
      </c>
      <c r="C1343" s="134" t="s">
        <v>92</v>
      </c>
      <c r="D1343" s="33">
        <v>46966</v>
      </c>
      <c r="E1343" s="43" t="s">
        <v>68</v>
      </c>
      <c r="F1343" s="44">
        <f>SUMIFS(HoraCondCarga[Hora],HoraCondCarga[Condição de Carga],PrevisaoGD[[#This Row],[Condição de Carga]],HoraCondCarga[Mês],MONTH(PrevisaoGD[[#This Row],[Mês/Ano]]))</f>
        <v>7</v>
      </c>
      <c r="G1343" s="258">
        <f>SUMIFS('Previsão Potência Instalada'!$C$4:$C$87,'Previsão Potência Instalada'!$B$4:$B$87,PrevisaoGD[[#This Row],[Mês/Ano]])*SUMIFS(RelPotInst[PU_PI],RelPotInst[Barra],PrevisaoGD[[#This Row],[Nº Barra]])</f>
        <v>58.178134804242141</v>
      </c>
      <c r="H1343" s="136">
        <f>$G1343*SUMIFS(FatorHorario[Fator],FatorHorario[Meses],TEXT($D1343,"MMM"),FatorHorario[UF],'Curva Tipica'!$E$1,FatorHorario[Hora],$F1343)</f>
        <v>5.2751067691263893</v>
      </c>
      <c r="I1343" s="45">
        <v>0.92</v>
      </c>
    </row>
    <row r="1344" spans="1:9" x14ac:dyDescent="0.25">
      <c r="A1344" s="32">
        <v>5723</v>
      </c>
      <c r="B1344" s="32">
        <v>2</v>
      </c>
      <c r="C1344" s="134" t="s">
        <v>92</v>
      </c>
      <c r="D1344" s="33">
        <v>46997</v>
      </c>
      <c r="E1344" s="43" t="s">
        <v>68</v>
      </c>
      <c r="F1344" s="44">
        <f>SUMIFS(HoraCondCarga[Hora],HoraCondCarga[Condição de Carga],PrevisaoGD[[#This Row],[Condição de Carga]],HoraCondCarga[Mês],MONTH(PrevisaoGD[[#This Row],[Mês/Ano]]))</f>
        <v>6</v>
      </c>
      <c r="G1344" s="258">
        <f>SUMIFS('Previsão Potência Instalada'!$C$4:$C$87,'Previsão Potência Instalada'!$B$4:$B$87,PrevisaoGD[[#This Row],[Mês/Ano]])*SUMIFS(RelPotInst[PU_PI],RelPotInst[Barra],PrevisaoGD[[#This Row],[Nº Barra]])</f>
        <v>58.559560564415307</v>
      </c>
      <c r="H1344" s="136">
        <f>$G1344*SUMIFS(FatorHorario[Fator],FatorHorario[Meses],TEXT($D1344,"MMM"),FatorHorario[UF],'Curva Tipica'!$E$1,FatorHorario[Hora],$F1344)</f>
        <v>0.37813604705364662</v>
      </c>
      <c r="I1344" s="45">
        <v>0.92</v>
      </c>
    </row>
    <row r="1345" spans="1:9" x14ac:dyDescent="0.25">
      <c r="A1345" s="32">
        <v>5723</v>
      </c>
      <c r="B1345" s="32">
        <v>2</v>
      </c>
      <c r="C1345" s="134" t="s">
        <v>92</v>
      </c>
      <c r="D1345" s="33">
        <v>47027</v>
      </c>
      <c r="E1345" s="43" t="s">
        <v>68</v>
      </c>
      <c r="F1345" s="44">
        <f>SUMIFS(HoraCondCarga[Hora],HoraCondCarga[Condição de Carga],PrevisaoGD[[#This Row],[Condição de Carga]],HoraCondCarga[Mês],MONTH(PrevisaoGD[[#This Row],[Mês/Ano]]))</f>
        <v>6</v>
      </c>
      <c r="G1345" s="258">
        <f>SUMIFS('Previsão Potência Instalada'!$C$4:$C$87,'Previsão Potência Instalada'!$B$4:$B$87,PrevisaoGD[[#This Row],[Mês/Ano]])*SUMIFS(RelPotInst[PU_PI],RelPotInst[Barra],PrevisaoGD[[#This Row],[Nº Barra]])</f>
        <v>58.922234551584481</v>
      </c>
      <c r="H1345" s="136">
        <f>$G1345*SUMIFS(FatorHorario[Fator],FatorHorario[Meses],TEXT($D1345,"MMM"),FatorHorario[UF],'Curva Tipica'!$E$1,FatorHorario[Hora],$F1345)</f>
        <v>0.65663129677778953</v>
      </c>
      <c r="I1345" s="45">
        <v>0.92</v>
      </c>
    </row>
    <row r="1346" spans="1:9" x14ac:dyDescent="0.25">
      <c r="A1346" s="32">
        <v>5723</v>
      </c>
      <c r="B1346" s="32">
        <v>2</v>
      </c>
      <c r="C1346" s="134" t="s">
        <v>92</v>
      </c>
      <c r="D1346" s="33">
        <v>47058</v>
      </c>
      <c r="E1346" s="43" t="s">
        <v>68</v>
      </c>
      <c r="F1346" s="44">
        <f>SUMIFS(HoraCondCarga[Hora],HoraCondCarga[Condição de Carga],PrevisaoGD[[#This Row],[Condição de Carga]],HoraCondCarga[Mês],MONTH(PrevisaoGD[[#This Row],[Mês/Ano]]))</f>
        <v>6</v>
      </c>
      <c r="G1346" s="258">
        <f>SUMIFS('Previsão Potência Instalada'!$C$4:$C$87,'Previsão Potência Instalada'!$B$4:$B$87,PrevisaoGD[[#This Row],[Mês/Ano]])*SUMIFS(RelPotInst[PU_PI],RelPotInst[Barra],PrevisaoGD[[#This Row],[Nº Barra]])</f>
        <v>59.284976229729928</v>
      </c>
      <c r="H1346" s="136">
        <f>$G1346*SUMIFS(FatorHorario[Fator],FatorHorario[Meses],TEXT($D1346,"MMM"),FatorHorario[UF],'Curva Tipica'!$E$1,FatorHorario[Hora],$F1346)</f>
        <v>0.99188577685084023</v>
      </c>
      <c r="I1346" s="45">
        <v>0.92</v>
      </c>
    </row>
    <row r="1347" spans="1:9" x14ac:dyDescent="0.25">
      <c r="A1347" s="32">
        <v>5723</v>
      </c>
      <c r="B1347" s="32">
        <v>2</v>
      </c>
      <c r="C1347" s="134" t="s">
        <v>92</v>
      </c>
      <c r="D1347" s="33">
        <v>47088</v>
      </c>
      <c r="E1347" s="43" t="s">
        <v>68</v>
      </c>
      <c r="F1347" s="44">
        <f>SUMIFS(HoraCondCarga[Hora],HoraCondCarga[Condição de Carga],PrevisaoGD[[#This Row],[Condição de Carga]],HoraCondCarga[Mês],MONTH(PrevisaoGD[[#This Row],[Mês/Ano]]))</f>
        <v>6</v>
      </c>
      <c r="G1347" s="258">
        <f>SUMIFS('Previsão Potência Instalada'!$C$4:$C$87,'Previsão Potência Instalada'!$B$4:$B$87,PrevisaoGD[[#This Row],[Mês/Ano]])*SUMIFS(RelPotInst[PU_PI],RelPotInst[Barra],PrevisaoGD[[#This Row],[Nº Barra]])</f>
        <v>59.664950331482132</v>
      </c>
      <c r="H1347" s="136">
        <f>$G1347*SUMIFS(FatorHorario[Fator],FatorHorario[Meses],TEXT($D1347,"MMM"),FatorHorario[UF],'Curva Tipica'!$E$1,FatorHorario[Hora],$F1347)</f>
        <v>0.68588935890222691</v>
      </c>
      <c r="I1347" s="45">
        <v>0.92</v>
      </c>
    </row>
    <row r="1348" spans="1:9" x14ac:dyDescent="0.25">
      <c r="A1348" s="32">
        <v>5743</v>
      </c>
      <c r="B1348" s="32">
        <v>2</v>
      </c>
      <c r="C1348" s="134" t="s">
        <v>92</v>
      </c>
      <c r="D1348" s="33">
        <v>44562</v>
      </c>
      <c r="E1348" s="43" t="s">
        <v>66</v>
      </c>
      <c r="F1348" s="44">
        <f>SUMIFS(HoraCondCarga[Hora],HoraCondCarga[Condição de Carga],PrevisaoGD[[#This Row],[Condição de Carga]],HoraCondCarga[Mês],MONTH(PrevisaoGD[[#This Row],[Mês/Ano]]))</f>
        <v>22</v>
      </c>
      <c r="G1348" s="258">
        <f>SUMIFS('Previsão Potência Instalada'!$C$4:$C$87,'Previsão Potência Instalada'!$B$4:$B$87,PrevisaoGD[[#This Row],[Mês/Ano]])*SUMIFS(RelPotInst[PU_PI],RelPotInst[Barra],PrevisaoGD[[#This Row],[Nº Barra]])</f>
        <v>15.023445587279532</v>
      </c>
      <c r="H1348" s="136">
        <f>$G1348*SUMIFS(FatorHorario[Fator],FatorHorario[Meses],TEXT($D1348,"MMM"),FatorHorario[UF],'Curva Tipica'!$E$1,FatorHorario[Hora],$F1348)</f>
        <v>0</v>
      </c>
      <c r="I1348" s="45">
        <v>0.92</v>
      </c>
    </row>
    <row r="1349" spans="1:9" x14ac:dyDescent="0.25">
      <c r="A1349" s="32">
        <v>5743</v>
      </c>
      <c r="B1349" s="32">
        <v>2</v>
      </c>
      <c r="C1349" s="134" t="s">
        <v>92</v>
      </c>
      <c r="D1349" s="33">
        <v>44593</v>
      </c>
      <c r="E1349" s="43" t="s">
        <v>66</v>
      </c>
      <c r="F1349" s="44">
        <f>SUMIFS(HoraCondCarga[Hora],HoraCondCarga[Condição de Carga],PrevisaoGD[[#This Row],[Condição de Carga]],HoraCondCarga[Mês],MONTH(PrevisaoGD[[#This Row],[Mês/Ano]]))</f>
        <v>22</v>
      </c>
      <c r="G1349" s="258">
        <f>SUMIFS('Previsão Potência Instalada'!$C$4:$C$87,'Previsão Potência Instalada'!$B$4:$B$87,PrevisaoGD[[#This Row],[Mês/Ano]])*SUMIFS(RelPotInst[PU_PI],RelPotInst[Barra],PrevisaoGD[[#This Row],[Nº Barra]])</f>
        <v>15.683433952675207</v>
      </c>
      <c r="H1349" s="136">
        <f>$G1349*SUMIFS(FatorHorario[Fator],FatorHorario[Meses],TEXT($D1349,"MMM"),FatorHorario[UF],'Curva Tipica'!$E$1,FatorHorario[Hora],$F1349)</f>
        <v>0</v>
      </c>
      <c r="I1349" s="45">
        <v>0.92</v>
      </c>
    </row>
    <row r="1350" spans="1:9" x14ac:dyDescent="0.25">
      <c r="A1350" s="32">
        <v>5743</v>
      </c>
      <c r="B1350" s="32">
        <v>2</v>
      </c>
      <c r="C1350" s="134" t="s">
        <v>92</v>
      </c>
      <c r="D1350" s="33">
        <v>44621</v>
      </c>
      <c r="E1350" s="43" t="s">
        <v>66</v>
      </c>
      <c r="F1350" s="44">
        <f>SUMIFS(HoraCondCarga[Hora],HoraCondCarga[Condição de Carga],PrevisaoGD[[#This Row],[Condição de Carga]],HoraCondCarga[Mês],MONTH(PrevisaoGD[[#This Row],[Mês/Ano]]))</f>
        <v>22</v>
      </c>
      <c r="G1350" s="258">
        <f>SUMIFS('Previsão Potência Instalada'!$C$4:$C$87,'Previsão Potência Instalada'!$B$4:$B$87,PrevisaoGD[[#This Row],[Mês/Ano]])*SUMIFS(RelPotInst[PU_PI],RelPotInst[Barra],PrevisaoGD[[#This Row],[Nº Barra]])</f>
        <v>16.34935709565098</v>
      </c>
      <c r="H1350" s="136">
        <f>$G1350*SUMIFS(FatorHorario[Fator],FatorHorario[Meses],TEXT($D1350,"MMM"),FatorHorario[UF],'Curva Tipica'!$E$1,FatorHorario[Hora],$F1350)</f>
        <v>0</v>
      </c>
      <c r="I1350" s="45">
        <v>0.92</v>
      </c>
    </row>
    <row r="1351" spans="1:9" x14ac:dyDescent="0.25">
      <c r="A1351" s="32">
        <v>5743</v>
      </c>
      <c r="B1351" s="32">
        <v>2</v>
      </c>
      <c r="C1351" s="134" t="s">
        <v>92</v>
      </c>
      <c r="D1351" s="33">
        <v>44652</v>
      </c>
      <c r="E1351" s="43" t="s">
        <v>66</v>
      </c>
      <c r="F1351" s="44">
        <f>SUMIFS(HoraCondCarga[Hora],HoraCondCarga[Condição de Carga],PrevisaoGD[[#This Row],[Condição de Carga]],HoraCondCarga[Mês],MONTH(PrevisaoGD[[#This Row],[Mês/Ano]]))</f>
        <v>22</v>
      </c>
      <c r="G1351" s="258">
        <f>SUMIFS('Previsão Potência Instalada'!$C$4:$C$87,'Previsão Potência Instalada'!$B$4:$B$87,PrevisaoGD[[#This Row],[Mês/Ano]])*SUMIFS(RelPotInst[PU_PI],RelPotInst[Barra],PrevisaoGD[[#This Row],[Nº Barra]])</f>
        <v>17.020399041636615</v>
      </c>
      <c r="H1351" s="136">
        <f>$G1351*SUMIFS(FatorHorario[Fator],FatorHorario[Meses],TEXT($D1351,"MMM"),FatorHorario[UF],'Curva Tipica'!$E$1,FatorHorario[Hora],$F1351)</f>
        <v>0</v>
      </c>
      <c r="I1351" s="45">
        <v>0.92</v>
      </c>
    </row>
    <row r="1352" spans="1:9" x14ac:dyDescent="0.25">
      <c r="A1352" s="32">
        <v>5743</v>
      </c>
      <c r="B1352" s="32">
        <v>2</v>
      </c>
      <c r="C1352" s="134" t="s">
        <v>92</v>
      </c>
      <c r="D1352" s="33">
        <v>44682</v>
      </c>
      <c r="E1352" s="43" t="s">
        <v>66</v>
      </c>
      <c r="F1352" s="44">
        <f>SUMIFS(HoraCondCarga[Hora],HoraCondCarga[Condição de Carga],PrevisaoGD[[#This Row],[Condição de Carga]],HoraCondCarga[Mês],MONTH(PrevisaoGD[[#This Row],[Mês/Ano]]))</f>
        <v>22</v>
      </c>
      <c r="G1352" s="258">
        <f>SUMIFS('Previsão Potência Instalada'!$C$4:$C$87,'Previsão Potência Instalada'!$B$4:$B$87,PrevisaoGD[[#This Row],[Mês/Ano]])*SUMIFS(RelPotInst[PU_PI],RelPotInst[Barra],PrevisaoGD[[#This Row],[Nº Barra]])</f>
        <v>17.746805185770867</v>
      </c>
      <c r="H1352" s="136">
        <f>$G1352*SUMIFS(FatorHorario[Fator],FatorHorario[Meses],TEXT($D1352,"MMM"),FatorHorario[UF],'Curva Tipica'!$E$1,FatorHorario[Hora],$F1352)</f>
        <v>0</v>
      </c>
      <c r="I1352" s="45">
        <v>0.92</v>
      </c>
    </row>
    <row r="1353" spans="1:9" x14ac:dyDescent="0.25">
      <c r="A1353" s="32">
        <v>5743</v>
      </c>
      <c r="B1353" s="32">
        <v>2</v>
      </c>
      <c r="C1353" s="134" t="s">
        <v>92</v>
      </c>
      <c r="D1353" s="33">
        <v>44713</v>
      </c>
      <c r="E1353" s="43" t="s">
        <v>66</v>
      </c>
      <c r="F1353" s="44">
        <f>SUMIFS(HoraCondCarga[Hora],HoraCondCarga[Condição de Carga],PrevisaoGD[[#This Row],[Condição de Carga]],HoraCondCarga[Mês],MONTH(PrevisaoGD[[#This Row],[Mês/Ano]]))</f>
        <v>19</v>
      </c>
      <c r="G1353" s="258">
        <f>SUMIFS('Previsão Potência Instalada'!$C$4:$C$87,'Previsão Potência Instalada'!$B$4:$B$87,PrevisaoGD[[#This Row],[Mês/Ano]])*SUMIFS(RelPotInst[PU_PI],RelPotInst[Barra],PrevisaoGD[[#This Row],[Nº Barra]])</f>
        <v>18.458032240691484</v>
      </c>
      <c r="H1353" s="136">
        <f>$G1353*SUMIFS(FatorHorario[Fator],FatorHorario[Meses],TEXT($D1353,"MMM"),FatorHorario[UF],'Curva Tipica'!$E$1,FatorHorario[Hora],$F1353)</f>
        <v>0</v>
      </c>
      <c r="I1353" s="45">
        <v>0.92</v>
      </c>
    </row>
    <row r="1354" spans="1:9" x14ac:dyDescent="0.25">
      <c r="A1354" s="32">
        <v>5743</v>
      </c>
      <c r="B1354" s="32">
        <v>2</v>
      </c>
      <c r="C1354" s="134" t="s">
        <v>92</v>
      </c>
      <c r="D1354" s="33">
        <v>44743</v>
      </c>
      <c r="E1354" s="43" t="s">
        <v>66</v>
      </c>
      <c r="F1354" s="44">
        <f>SUMIFS(HoraCondCarga[Hora],HoraCondCarga[Condição de Carga],PrevisaoGD[[#This Row],[Condição de Carga]],HoraCondCarga[Mês],MONTH(PrevisaoGD[[#This Row],[Mês/Ano]]))</f>
        <v>22</v>
      </c>
      <c r="G1354" s="258">
        <f>SUMIFS('Previsão Potência Instalada'!$C$4:$C$87,'Previsão Potência Instalada'!$B$4:$B$87,PrevisaoGD[[#This Row],[Mês/Ano]])*SUMIFS(RelPotInst[PU_PI],RelPotInst[Barra],PrevisaoGD[[#This Row],[Nº Barra]])</f>
        <v>19.133907426350735</v>
      </c>
      <c r="H1354" s="136">
        <f>$G1354*SUMIFS(FatorHorario[Fator],FatorHorario[Meses],TEXT($D1354,"MMM"),FatorHorario[UF],'Curva Tipica'!$E$1,FatorHorario[Hora],$F1354)</f>
        <v>0</v>
      </c>
      <c r="I1354" s="45">
        <v>0.92</v>
      </c>
    </row>
    <row r="1355" spans="1:9" x14ac:dyDescent="0.25">
      <c r="A1355" s="32">
        <v>5743</v>
      </c>
      <c r="B1355" s="32">
        <v>2</v>
      </c>
      <c r="C1355" s="134" t="s">
        <v>92</v>
      </c>
      <c r="D1355" s="33">
        <v>44774</v>
      </c>
      <c r="E1355" s="43" t="s">
        <v>66</v>
      </c>
      <c r="F1355" s="44">
        <f>SUMIFS(HoraCondCarga[Hora],HoraCondCarga[Condição de Carga],PrevisaoGD[[#This Row],[Condição de Carga]],HoraCondCarga[Mês],MONTH(PrevisaoGD[[#This Row],[Mês/Ano]]))</f>
        <v>22</v>
      </c>
      <c r="G1355" s="258">
        <f>SUMIFS('Previsão Potência Instalada'!$C$4:$C$87,'Previsão Potência Instalada'!$B$4:$B$87,PrevisaoGD[[#This Row],[Mês/Ano]])*SUMIFS(RelPotInst[PU_PI],RelPotInst[Barra],PrevisaoGD[[#This Row],[Nº Barra]])</f>
        <v>19.792511238158891</v>
      </c>
      <c r="H1355" s="136">
        <f>$G1355*SUMIFS(FatorHorario[Fator],FatorHorario[Meses],TEXT($D1355,"MMM"),FatorHorario[UF],'Curva Tipica'!$E$1,FatorHorario[Hora],$F1355)</f>
        <v>0</v>
      </c>
      <c r="I1355" s="45">
        <v>0.92</v>
      </c>
    </row>
    <row r="1356" spans="1:9" x14ac:dyDescent="0.25">
      <c r="A1356" s="32">
        <v>5743</v>
      </c>
      <c r="B1356" s="32">
        <v>2</v>
      </c>
      <c r="C1356" s="134" t="s">
        <v>92</v>
      </c>
      <c r="D1356" s="33">
        <v>44805</v>
      </c>
      <c r="E1356" s="43" t="s">
        <v>66</v>
      </c>
      <c r="F1356" s="44">
        <f>SUMIFS(HoraCondCarga[Hora],HoraCondCarga[Condição de Carga],PrevisaoGD[[#This Row],[Condição de Carga]],HoraCondCarga[Mês],MONTH(PrevisaoGD[[#This Row],[Mês/Ano]]))</f>
        <v>22</v>
      </c>
      <c r="G1356" s="258">
        <f>SUMIFS('Previsão Potência Instalada'!$C$4:$C$87,'Previsão Potência Instalada'!$B$4:$B$87,PrevisaoGD[[#This Row],[Mês/Ano]])*SUMIFS(RelPotInst[PU_PI],RelPotInst[Barra],PrevisaoGD[[#This Row],[Nº Barra]])</f>
        <v>20.448110582282368</v>
      </c>
      <c r="H1356" s="136">
        <f>$G1356*SUMIFS(FatorHorario[Fator],FatorHorario[Meses],TEXT($D1356,"MMM"),FatorHorario[UF],'Curva Tipica'!$E$1,FatorHorario[Hora],$F1356)</f>
        <v>0</v>
      </c>
      <c r="I1356" s="45">
        <v>0.92</v>
      </c>
    </row>
    <row r="1357" spans="1:9" x14ac:dyDescent="0.25">
      <c r="A1357" s="32">
        <v>5743</v>
      </c>
      <c r="B1357" s="32">
        <v>2</v>
      </c>
      <c r="C1357" s="134" t="s">
        <v>92</v>
      </c>
      <c r="D1357" s="33">
        <v>44835</v>
      </c>
      <c r="E1357" s="43" t="s">
        <v>66</v>
      </c>
      <c r="F1357" s="44">
        <f>SUMIFS(HoraCondCarga[Hora],HoraCondCarga[Condição de Carga],PrevisaoGD[[#This Row],[Condição de Carga]],HoraCondCarga[Mês],MONTH(PrevisaoGD[[#This Row],[Mês/Ano]]))</f>
        <v>22</v>
      </c>
      <c r="G1357" s="258">
        <f>SUMIFS('Previsão Potência Instalada'!$C$4:$C$87,'Previsão Potência Instalada'!$B$4:$B$87,PrevisaoGD[[#This Row],[Mês/Ano]])*SUMIFS(RelPotInst[PU_PI],RelPotInst[Barra],PrevisaoGD[[#This Row],[Nº Barra]])</f>
        <v>21.071479145566613</v>
      </c>
      <c r="H1357" s="136">
        <f>$G1357*SUMIFS(FatorHorario[Fator],FatorHorario[Meses],TEXT($D1357,"MMM"),FatorHorario[UF],'Curva Tipica'!$E$1,FatorHorario[Hora],$F1357)</f>
        <v>0</v>
      </c>
      <c r="I1357" s="45">
        <v>0.92</v>
      </c>
    </row>
    <row r="1358" spans="1:9" x14ac:dyDescent="0.25">
      <c r="A1358" s="32">
        <v>5743</v>
      </c>
      <c r="B1358" s="32">
        <v>2</v>
      </c>
      <c r="C1358" s="134" t="s">
        <v>92</v>
      </c>
      <c r="D1358" s="33">
        <v>44866</v>
      </c>
      <c r="E1358" s="43" t="s">
        <v>66</v>
      </c>
      <c r="F1358" s="44">
        <f>SUMIFS(HoraCondCarga[Hora],HoraCondCarga[Condição de Carga],PrevisaoGD[[#This Row],[Condição de Carga]],HoraCondCarga[Mês],MONTH(PrevisaoGD[[#This Row],[Mês/Ano]]))</f>
        <v>22</v>
      </c>
      <c r="G1358" s="258">
        <f>SUMIFS('Previsão Potência Instalada'!$C$4:$C$87,'Previsão Potência Instalada'!$B$4:$B$87,PrevisaoGD[[#This Row],[Mês/Ano]])*SUMIFS(RelPotInst[PU_PI],RelPotInst[Barra],PrevisaoGD[[#This Row],[Nº Barra]])</f>
        <v>21.694964056943423</v>
      </c>
      <c r="H1358" s="136">
        <f>$G1358*SUMIFS(FatorHorario[Fator],FatorHorario[Meses],TEXT($D1358,"MMM"),FatorHorario[UF],'Curva Tipica'!$E$1,FatorHorario[Hora],$F1358)</f>
        <v>0</v>
      </c>
      <c r="I1358" s="45">
        <v>0.92</v>
      </c>
    </row>
    <row r="1359" spans="1:9" x14ac:dyDescent="0.25">
      <c r="A1359" s="32">
        <v>5743</v>
      </c>
      <c r="B1359" s="32">
        <v>2</v>
      </c>
      <c r="C1359" s="134" t="s">
        <v>92</v>
      </c>
      <c r="D1359" s="33">
        <v>44896</v>
      </c>
      <c r="E1359" s="43" t="s">
        <v>66</v>
      </c>
      <c r="F1359" s="44">
        <f>SUMIFS(HoraCondCarga[Hora],HoraCondCarga[Condição de Carga],PrevisaoGD[[#This Row],[Condição de Carga]],HoraCondCarga[Mês],MONTH(PrevisaoGD[[#This Row],[Mês/Ano]]))</f>
        <v>22</v>
      </c>
      <c r="G1359" s="258">
        <f>SUMIFS('Previsão Potência Instalada'!$C$4:$C$87,'Previsão Potência Instalada'!$B$4:$B$87,PrevisaoGD[[#This Row],[Mês/Ano]])*SUMIFS(RelPotInst[PU_PI],RelPotInst[Barra],PrevisaoGD[[#This Row],[Nº Barra]])</f>
        <v>22.348068272504417</v>
      </c>
      <c r="H1359" s="136">
        <f>$G1359*SUMIFS(FatorHorario[Fator],FatorHorario[Meses],TEXT($D1359,"MMM"),FatorHorario[UF],'Curva Tipica'!$E$1,FatorHorario[Hora],$F1359)</f>
        <v>0</v>
      </c>
      <c r="I1359" s="45">
        <v>0.92</v>
      </c>
    </row>
    <row r="1360" spans="1:9" x14ac:dyDescent="0.25">
      <c r="A1360" s="32">
        <v>5743</v>
      </c>
      <c r="B1360" s="32">
        <v>2</v>
      </c>
      <c r="C1360" s="134" t="s">
        <v>92</v>
      </c>
      <c r="D1360" s="33">
        <v>44927</v>
      </c>
      <c r="E1360" s="43" t="s">
        <v>66</v>
      </c>
      <c r="F1360" s="44">
        <f>SUMIFS(HoraCondCarga[Hora],HoraCondCarga[Condição de Carga],PrevisaoGD[[#This Row],[Condição de Carga]],HoraCondCarga[Mês],MONTH(PrevisaoGD[[#This Row],[Mês/Ano]]))</f>
        <v>22</v>
      </c>
      <c r="G1360" s="258">
        <f>SUMIFS('Previsão Potência Instalada'!$C$4:$C$87,'Previsão Potência Instalada'!$B$4:$B$87,PrevisaoGD[[#This Row],[Mês/Ano]])*SUMIFS(RelPotInst[PU_PI],RelPotInst[Barra],PrevisaoGD[[#This Row],[Nº Barra]])</f>
        <v>22.571969147014546</v>
      </c>
      <c r="H1360" s="136">
        <f>$G1360*SUMIFS(FatorHorario[Fator],FatorHorario[Meses],TEXT($D1360,"MMM"),FatorHorario[UF],'Curva Tipica'!$E$1,FatorHorario[Hora],$F1360)</f>
        <v>0</v>
      </c>
      <c r="I1360" s="45">
        <v>0.92</v>
      </c>
    </row>
    <row r="1361" spans="1:9" x14ac:dyDescent="0.25">
      <c r="A1361" s="32">
        <v>5743</v>
      </c>
      <c r="B1361" s="32">
        <v>2</v>
      </c>
      <c r="C1361" s="134" t="s">
        <v>92</v>
      </c>
      <c r="D1361" s="33">
        <v>44958</v>
      </c>
      <c r="E1361" s="43" t="s">
        <v>66</v>
      </c>
      <c r="F1361" s="44">
        <f>SUMIFS(HoraCondCarga[Hora],HoraCondCarga[Condição de Carga],PrevisaoGD[[#This Row],[Condição de Carga]],HoraCondCarga[Mês],MONTH(PrevisaoGD[[#This Row],[Mês/Ano]]))</f>
        <v>22</v>
      </c>
      <c r="G1361" s="258">
        <f>SUMIFS('Previsão Potência Instalada'!$C$4:$C$87,'Previsão Potência Instalada'!$B$4:$B$87,PrevisaoGD[[#This Row],[Mês/Ano]])*SUMIFS(RelPotInst[PU_PI],RelPotInst[Barra],PrevisaoGD[[#This Row],[Nº Barra]])</f>
        <v>22.790990851879595</v>
      </c>
      <c r="H1361" s="136">
        <f>$G1361*SUMIFS(FatorHorario[Fator],FatorHorario[Meses],TEXT($D1361,"MMM"),FatorHorario[UF],'Curva Tipica'!$E$1,FatorHorario[Hora],$F1361)</f>
        <v>0</v>
      </c>
      <c r="I1361" s="45">
        <v>0.92</v>
      </c>
    </row>
    <row r="1362" spans="1:9" x14ac:dyDescent="0.25">
      <c r="A1362" s="32">
        <v>5743</v>
      </c>
      <c r="B1362" s="32">
        <v>2</v>
      </c>
      <c r="C1362" s="134" t="s">
        <v>92</v>
      </c>
      <c r="D1362" s="33">
        <v>44986</v>
      </c>
      <c r="E1362" s="43" t="s">
        <v>66</v>
      </c>
      <c r="F1362" s="44">
        <f>SUMIFS(HoraCondCarga[Hora],HoraCondCarga[Condição de Carga],PrevisaoGD[[#This Row],[Condição de Carga]],HoraCondCarga[Mês],MONTH(PrevisaoGD[[#This Row],[Mês/Ano]]))</f>
        <v>22</v>
      </c>
      <c r="G1362" s="258">
        <f>SUMIFS('Previsão Potência Instalada'!$C$4:$C$87,'Previsão Potência Instalada'!$B$4:$B$87,PrevisaoGD[[#This Row],[Mês/Ano]])*SUMIFS(RelPotInst[PU_PI],RelPotInst[Barra],PrevisaoGD[[#This Row],[Nº Barra]])</f>
        <v>23.01198205374147</v>
      </c>
      <c r="H1362" s="136">
        <f>$G1362*SUMIFS(FatorHorario[Fator],FatorHorario[Meses],TEXT($D1362,"MMM"),FatorHorario[UF],'Curva Tipica'!$E$1,FatorHorario[Hora],$F1362)</f>
        <v>0</v>
      </c>
      <c r="I1362" s="45">
        <v>0.92</v>
      </c>
    </row>
    <row r="1363" spans="1:9" x14ac:dyDescent="0.25">
      <c r="A1363" s="32">
        <v>5743</v>
      </c>
      <c r="B1363" s="32">
        <v>2</v>
      </c>
      <c r="C1363" s="134" t="s">
        <v>92</v>
      </c>
      <c r="D1363" s="33">
        <v>45017</v>
      </c>
      <c r="E1363" s="43" t="s">
        <v>66</v>
      </c>
      <c r="F1363" s="44">
        <f>SUMIFS(HoraCondCarga[Hora],HoraCondCarga[Condição de Carga],PrevisaoGD[[#This Row],[Condição de Carga]],HoraCondCarga[Mês],MONTH(PrevisaoGD[[#This Row],[Mês/Ano]]))</f>
        <v>22</v>
      </c>
      <c r="G1363" s="258">
        <f>SUMIFS('Previsão Potência Instalada'!$C$4:$C$87,'Previsão Potência Instalada'!$B$4:$B$87,PrevisaoGD[[#This Row],[Mês/Ano]])*SUMIFS(RelPotInst[PU_PI],RelPotInst[Barra],PrevisaoGD[[#This Row],[Nº Barra]])</f>
        <v>23.234671965794114</v>
      </c>
      <c r="H1363" s="136">
        <f>$G1363*SUMIFS(FatorHorario[Fator],FatorHorario[Meses],TEXT($D1363,"MMM"),FatorHorario[UF],'Curva Tipica'!$E$1,FatorHorario[Hora],$F1363)</f>
        <v>0</v>
      </c>
      <c r="I1363" s="45">
        <v>0.92</v>
      </c>
    </row>
    <row r="1364" spans="1:9" x14ac:dyDescent="0.25">
      <c r="A1364" s="32">
        <v>5743</v>
      </c>
      <c r="B1364" s="32">
        <v>2</v>
      </c>
      <c r="C1364" s="134" t="s">
        <v>92</v>
      </c>
      <c r="D1364" s="33">
        <v>45047</v>
      </c>
      <c r="E1364" s="43" t="s">
        <v>66</v>
      </c>
      <c r="F1364" s="44">
        <f>SUMIFS(HoraCondCarga[Hora],HoraCondCarga[Condição de Carga],PrevisaoGD[[#This Row],[Condição de Carga]],HoraCondCarga[Mês],MONTH(PrevisaoGD[[#This Row],[Mês/Ano]]))</f>
        <v>22</v>
      </c>
      <c r="G1364" s="258">
        <f>SUMIFS('Previsão Potência Instalada'!$C$4:$C$87,'Previsão Potência Instalada'!$B$4:$B$87,PrevisaoGD[[#This Row],[Mês/Ano]])*SUMIFS(RelPotInst[PU_PI],RelPotInst[Barra],PrevisaoGD[[#This Row],[Nº Barra]])</f>
        <v>23.475734870012655</v>
      </c>
      <c r="H1364" s="136">
        <f>$G1364*SUMIFS(FatorHorario[Fator],FatorHorario[Meses],TEXT($D1364,"MMM"),FatorHorario[UF],'Curva Tipica'!$E$1,FatorHorario[Hora],$F1364)</f>
        <v>0</v>
      </c>
      <c r="I1364" s="45">
        <v>0.92</v>
      </c>
    </row>
    <row r="1365" spans="1:9" x14ac:dyDescent="0.25">
      <c r="A1365" s="32">
        <v>5743</v>
      </c>
      <c r="B1365" s="32">
        <v>2</v>
      </c>
      <c r="C1365" s="134" t="s">
        <v>92</v>
      </c>
      <c r="D1365" s="33">
        <v>45078</v>
      </c>
      <c r="E1365" s="43" t="s">
        <v>66</v>
      </c>
      <c r="F1365" s="44">
        <f>SUMIFS(HoraCondCarga[Hora],HoraCondCarga[Condição de Carga],PrevisaoGD[[#This Row],[Condição de Carga]],HoraCondCarga[Mês],MONTH(PrevisaoGD[[#This Row],[Mês/Ano]]))</f>
        <v>19</v>
      </c>
      <c r="G1365" s="258">
        <f>SUMIFS('Previsão Potência Instalada'!$C$4:$C$87,'Previsão Potência Instalada'!$B$4:$B$87,PrevisaoGD[[#This Row],[Mês/Ano]])*SUMIFS(RelPotInst[PU_PI],RelPotInst[Barra],PrevisaoGD[[#This Row],[Nº Barra]])</f>
        <v>23.711760488466503</v>
      </c>
      <c r="H1365" s="136">
        <f>$G1365*SUMIFS(FatorHorario[Fator],FatorHorario[Meses],TEXT($D1365,"MMM"),FatorHorario[UF],'Curva Tipica'!$E$1,FatorHorario[Hora],$F1365)</f>
        <v>0</v>
      </c>
      <c r="I1365" s="45">
        <v>0.92</v>
      </c>
    </row>
    <row r="1366" spans="1:9" x14ac:dyDescent="0.25">
      <c r="A1366" s="32">
        <v>5743</v>
      </c>
      <c r="B1366" s="32">
        <v>2</v>
      </c>
      <c r="C1366" s="134" t="s">
        <v>92</v>
      </c>
      <c r="D1366" s="33">
        <v>45108</v>
      </c>
      <c r="E1366" s="43" t="s">
        <v>66</v>
      </c>
      <c r="F1366" s="44">
        <f>SUMIFS(HoraCondCarga[Hora],HoraCondCarga[Condição de Carga],PrevisaoGD[[#This Row],[Condição de Carga]],HoraCondCarga[Mês],MONTH(PrevisaoGD[[#This Row],[Mês/Ano]]))</f>
        <v>22</v>
      </c>
      <c r="G1366" s="258">
        <f>SUMIFS('Previsão Potência Instalada'!$C$4:$C$87,'Previsão Potência Instalada'!$B$4:$B$87,PrevisaoGD[[#This Row],[Mês/Ano]])*SUMIFS(RelPotInst[PU_PI],RelPotInst[Barra],PrevisaoGD[[#This Row],[Nº Barra]])</f>
        <v>23.936054344541255</v>
      </c>
      <c r="H1366" s="136">
        <f>$G1366*SUMIFS(FatorHorario[Fator],FatorHorario[Meses],TEXT($D1366,"MMM"),FatorHorario[UF],'Curva Tipica'!$E$1,FatorHorario[Hora],$F1366)</f>
        <v>0</v>
      </c>
      <c r="I1366" s="45">
        <v>0.92</v>
      </c>
    </row>
    <row r="1367" spans="1:9" x14ac:dyDescent="0.25">
      <c r="A1367" s="32">
        <v>5743</v>
      </c>
      <c r="B1367" s="32">
        <v>2</v>
      </c>
      <c r="C1367" s="134" t="s">
        <v>92</v>
      </c>
      <c r="D1367" s="33">
        <v>45139</v>
      </c>
      <c r="E1367" s="43" t="s">
        <v>66</v>
      </c>
      <c r="F1367" s="44">
        <f>SUMIFS(HoraCondCarga[Hora],HoraCondCarga[Condição de Carga],PrevisaoGD[[#This Row],[Condição de Carga]],HoraCondCarga[Mês],MONTH(PrevisaoGD[[#This Row],[Mês/Ano]]))</f>
        <v>22</v>
      </c>
      <c r="G1367" s="258">
        <f>SUMIFS('Previsão Potência Instalada'!$C$4:$C$87,'Previsão Potência Instalada'!$B$4:$B$87,PrevisaoGD[[#This Row],[Mês/Ano]])*SUMIFS(RelPotInst[PU_PI],RelPotInst[Barra],PrevisaoGD[[#This Row],[Nº Barra]])</f>
        <v>24.154616575719924</v>
      </c>
      <c r="H1367" s="136">
        <f>$G1367*SUMIFS(FatorHorario[Fator],FatorHorario[Meses],TEXT($D1367,"MMM"),FatorHorario[UF],'Curva Tipica'!$E$1,FatorHorario[Hora],$F1367)</f>
        <v>0</v>
      </c>
      <c r="I1367" s="45">
        <v>0.92</v>
      </c>
    </row>
    <row r="1368" spans="1:9" x14ac:dyDescent="0.25">
      <c r="A1368" s="32">
        <v>5743</v>
      </c>
      <c r="B1368" s="32">
        <v>2</v>
      </c>
      <c r="C1368" s="134" t="s">
        <v>92</v>
      </c>
      <c r="D1368" s="33">
        <v>45170</v>
      </c>
      <c r="E1368" s="43" t="s">
        <v>66</v>
      </c>
      <c r="F1368" s="44">
        <f>SUMIFS(HoraCondCarga[Hora],HoraCondCarga[Condição de Carga],PrevisaoGD[[#This Row],[Condição de Carga]],HoraCondCarga[Mês],MONTH(PrevisaoGD[[#This Row],[Mês/Ano]]))</f>
        <v>22</v>
      </c>
      <c r="G1368" s="258">
        <f>SUMIFS('Previsão Potência Instalada'!$C$4:$C$87,'Previsão Potência Instalada'!$B$4:$B$87,PrevisaoGD[[#This Row],[Mês/Ano]])*SUMIFS(RelPotInst[PU_PI],RelPotInst[Barra],PrevisaoGD[[#This Row],[Nº Barra]])</f>
        <v>24.372181753512479</v>
      </c>
      <c r="H1368" s="136">
        <f>$G1368*SUMIFS(FatorHorario[Fator],FatorHorario[Meses],TEXT($D1368,"MMM"),FatorHorario[UF],'Curva Tipica'!$E$1,FatorHorario[Hora],$F1368)</f>
        <v>0</v>
      </c>
      <c r="I1368" s="45">
        <v>0.92</v>
      </c>
    </row>
    <row r="1369" spans="1:9" x14ac:dyDescent="0.25">
      <c r="A1369" s="32">
        <v>5743</v>
      </c>
      <c r="B1369" s="32">
        <v>2</v>
      </c>
      <c r="C1369" s="134" t="s">
        <v>92</v>
      </c>
      <c r="D1369" s="33">
        <v>45200</v>
      </c>
      <c r="E1369" s="43" t="s">
        <v>66</v>
      </c>
      <c r="F1369" s="44">
        <f>SUMIFS(HoraCondCarga[Hora],HoraCondCarga[Condição de Carga],PrevisaoGD[[#This Row],[Condição de Carga]],HoraCondCarga[Mês],MONTH(PrevisaoGD[[#This Row],[Mês/Ano]]))</f>
        <v>22</v>
      </c>
      <c r="G1369" s="258">
        <f>SUMIFS('Previsão Potência Instalada'!$C$4:$C$87,'Previsão Potência Instalada'!$B$4:$B$87,PrevisaoGD[[#This Row],[Mês/Ano]])*SUMIFS(RelPotInst[PU_PI],RelPotInst[Barra],PrevisaoGD[[#This Row],[Nº Barra]])</f>
        <v>24.579050923710557</v>
      </c>
      <c r="H1369" s="136">
        <f>$G1369*SUMIFS(FatorHorario[Fator],FatorHorario[Meses],TEXT($D1369,"MMM"),FatorHorario[UF],'Curva Tipica'!$E$1,FatorHorario[Hora],$F1369)</f>
        <v>0</v>
      </c>
      <c r="I1369" s="45">
        <v>0.92</v>
      </c>
    </row>
    <row r="1370" spans="1:9" x14ac:dyDescent="0.25">
      <c r="A1370" s="32">
        <v>5743</v>
      </c>
      <c r="B1370" s="32">
        <v>2</v>
      </c>
      <c r="C1370" s="134" t="s">
        <v>92</v>
      </c>
      <c r="D1370" s="33">
        <v>45231</v>
      </c>
      <c r="E1370" s="43" t="s">
        <v>66</v>
      </c>
      <c r="F1370" s="44">
        <f>SUMIFS(HoraCondCarga[Hora],HoraCondCarga[Condição de Carga],PrevisaoGD[[#This Row],[Condição de Carga]],HoraCondCarga[Mês],MONTH(PrevisaoGD[[#This Row],[Mês/Ano]]))</f>
        <v>22</v>
      </c>
      <c r="G1370" s="258">
        <f>SUMIFS('Previsão Potência Instalada'!$C$4:$C$87,'Previsão Potência Instalada'!$B$4:$B$87,PrevisaoGD[[#This Row],[Mês/Ano]])*SUMIFS(RelPotInst[PU_PI],RelPotInst[Barra],PrevisaoGD[[#This Row],[Nº Barra]])</f>
        <v>24.785958704828051</v>
      </c>
      <c r="H1370" s="136">
        <f>$G1370*SUMIFS(FatorHorario[Fator],FatorHorario[Meses],TEXT($D1370,"MMM"),FatorHorario[UF],'Curva Tipica'!$E$1,FatorHorario[Hora],$F1370)</f>
        <v>0</v>
      </c>
      <c r="I1370" s="45">
        <v>0.92</v>
      </c>
    </row>
    <row r="1371" spans="1:9" x14ac:dyDescent="0.25">
      <c r="A1371" s="32">
        <v>5743</v>
      </c>
      <c r="B1371" s="32">
        <v>2</v>
      </c>
      <c r="C1371" s="134" t="s">
        <v>92</v>
      </c>
      <c r="D1371" s="33">
        <v>45261</v>
      </c>
      <c r="E1371" s="43" t="s">
        <v>66</v>
      </c>
      <c r="F1371" s="44">
        <f>SUMIFS(HoraCondCarga[Hora],HoraCondCarga[Condição de Carga],PrevisaoGD[[#This Row],[Condição de Carga]],HoraCondCarga[Mês],MONTH(PrevisaoGD[[#This Row],[Mês/Ano]]))</f>
        <v>22</v>
      </c>
      <c r="G1371" s="258">
        <f>SUMIFS('Previsão Potência Instalada'!$C$4:$C$87,'Previsão Potência Instalada'!$B$4:$B$87,PrevisaoGD[[#This Row],[Mês/Ano]])*SUMIFS(RelPotInst[PU_PI],RelPotInst[Barra],PrevisaoGD[[#This Row],[Nº Barra]])</f>
        <v>25.002695856945817</v>
      </c>
      <c r="H1371" s="136">
        <f>$G1371*SUMIFS(FatorHorario[Fator],FatorHorario[Meses],TEXT($D1371,"MMM"),FatorHorario[UF],'Curva Tipica'!$E$1,FatorHorario[Hora],$F1371)</f>
        <v>0</v>
      </c>
      <c r="I1371" s="45">
        <v>0.92</v>
      </c>
    </row>
    <row r="1372" spans="1:9" x14ac:dyDescent="0.25">
      <c r="A1372" s="32">
        <v>5743</v>
      </c>
      <c r="B1372" s="32">
        <v>2</v>
      </c>
      <c r="C1372" s="134" t="s">
        <v>92</v>
      </c>
      <c r="D1372" s="33">
        <v>45292</v>
      </c>
      <c r="E1372" s="43" t="s">
        <v>66</v>
      </c>
      <c r="F1372" s="44">
        <f>SUMIFS(HoraCondCarga[Hora],HoraCondCarga[Condição de Carga],PrevisaoGD[[#This Row],[Condição de Carga]],HoraCondCarga[Mês],MONTH(PrevisaoGD[[#This Row],[Mês/Ano]]))</f>
        <v>22</v>
      </c>
      <c r="G1372" s="258">
        <f>SUMIFS('Previsão Potência Instalada'!$C$4:$C$87,'Previsão Potência Instalada'!$B$4:$B$87,PrevisaoGD[[#This Row],[Mês/Ano]])*SUMIFS(RelPotInst[PU_PI],RelPotInst[Barra],PrevisaoGD[[#This Row],[Nº Barra]])</f>
        <v>25.447248205695324</v>
      </c>
      <c r="H1372" s="136">
        <f>$G1372*SUMIFS(FatorHorario[Fator],FatorHorario[Meses],TEXT($D1372,"MMM"),FatorHorario[UF],'Curva Tipica'!$E$1,FatorHorario[Hora],$F1372)</f>
        <v>0</v>
      </c>
      <c r="I1372" s="45">
        <v>0.92</v>
      </c>
    </row>
    <row r="1373" spans="1:9" x14ac:dyDescent="0.25">
      <c r="A1373" s="32">
        <v>5743</v>
      </c>
      <c r="B1373" s="32">
        <v>2</v>
      </c>
      <c r="C1373" s="134" t="s">
        <v>92</v>
      </c>
      <c r="D1373" s="33">
        <v>45323</v>
      </c>
      <c r="E1373" s="43" t="s">
        <v>66</v>
      </c>
      <c r="F1373" s="44">
        <f>SUMIFS(HoraCondCarga[Hora],HoraCondCarga[Condição de Carga],PrevisaoGD[[#This Row],[Condição de Carga]],HoraCondCarga[Mês],MONTH(PrevisaoGD[[#This Row],[Mês/Ano]]))</f>
        <v>22</v>
      </c>
      <c r="G1373" s="258">
        <f>SUMIFS('Previsão Potência Instalada'!$C$4:$C$87,'Previsão Potência Instalada'!$B$4:$B$87,PrevisaoGD[[#This Row],[Mês/Ano]])*SUMIFS(RelPotInst[PU_PI],RelPotInst[Barra],PrevisaoGD[[#This Row],[Nº Barra]])</f>
        <v>25.882113024950296</v>
      </c>
      <c r="H1373" s="136">
        <f>$G1373*SUMIFS(FatorHorario[Fator],FatorHorario[Meses],TEXT($D1373,"MMM"),FatorHorario[UF],'Curva Tipica'!$E$1,FatorHorario[Hora],$F1373)</f>
        <v>0</v>
      </c>
      <c r="I1373" s="45">
        <v>0.92</v>
      </c>
    </row>
    <row r="1374" spans="1:9" x14ac:dyDescent="0.25">
      <c r="A1374" s="32">
        <v>5743</v>
      </c>
      <c r="B1374" s="32">
        <v>2</v>
      </c>
      <c r="C1374" s="134" t="s">
        <v>92</v>
      </c>
      <c r="D1374" s="33">
        <v>45352</v>
      </c>
      <c r="E1374" s="43" t="s">
        <v>66</v>
      </c>
      <c r="F1374" s="44">
        <f>SUMIFS(HoraCondCarga[Hora],HoraCondCarga[Condição de Carga],PrevisaoGD[[#This Row],[Condição de Carga]],HoraCondCarga[Mês],MONTH(PrevisaoGD[[#This Row],[Mês/Ano]]))</f>
        <v>22</v>
      </c>
      <c r="G1374" s="258">
        <f>SUMIFS('Previsão Potência Instalada'!$C$4:$C$87,'Previsão Potência Instalada'!$B$4:$B$87,PrevisaoGD[[#This Row],[Mês/Ano]])*SUMIFS(RelPotInst[PU_PI],RelPotInst[Barra],PrevisaoGD[[#This Row],[Nº Barra]])</f>
        <v>26.3208882555322</v>
      </c>
      <c r="H1374" s="136">
        <f>$G1374*SUMIFS(FatorHorario[Fator],FatorHorario[Meses],TEXT($D1374,"MMM"),FatorHorario[UF],'Curva Tipica'!$E$1,FatorHorario[Hora],$F1374)</f>
        <v>0</v>
      </c>
      <c r="I1374" s="45">
        <v>0.92</v>
      </c>
    </row>
    <row r="1375" spans="1:9" x14ac:dyDescent="0.25">
      <c r="A1375" s="32">
        <v>5743</v>
      </c>
      <c r="B1375" s="32">
        <v>2</v>
      </c>
      <c r="C1375" s="134" t="s">
        <v>92</v>
      </c>
      <c r="D1375" s="33">
        <v>45383</v>
      </c>
      <c r="E1375" s="43" t="s">
        <v>66</v>
      </c>
      <c r="F1375" s="44">
        <f>SUMIFS(HoraCondCarga[Hora],HoraCondCarga[Condição de Carga],PrevisaoGD[[#This Row],[Condição de Carga]],HoraCondCarga[Mês],MONTH(PrevisaoGD[[#This Row],[Mês/Ano]]))</f>
        <v>22</v>
      </c>
      <c r="G1375" s="258">
        <f>SUMIFS('Previsão Potência Instalada'!$C$4:$C$87,'Previsão Potência Instalada'!$B$4:$B$87,PrevisaoGD[[#This Row],[Mês/Ano]])*SUMIFS(RelPotInst[PU_PI],RelPotInst[Barra],PrevisaoGD[[#This Row],[Nº Barra]])</f>
        <v>26.763036253669416</v>
      </c>
      <c r="H1375" s="136">
        <f>$G1375*SUMIFS(FatorHorario[Fator],FatorHorario[Meses],TEXT($D1375,"MMM"),FatorHorario[UF],'Curva Tipica'!$E$1,FatorHorario[Hora],$F1375)</f>
        <v>0</v>
      </c>
      <c r="I1375" s="45">
        <v>0.92</v>
      </c>
    </row>
    <row r="1376" spans="1:9" x14ac:dyDescent="0.25">
      <c r="A1376" s="32">
        <v>5743</v>
      </c>
      <c r="B1376" s="32">
        <v>2</v>
      </c>
      <c r="C1376" s="134" t="s">
        <v>92</v>
      </c>
      <c r="D1376" s="33">
        <v>45413</v>
      </c>
      <c r="E1376" s="43" t="s">
        <v>66</v>
      </c>
      <c r="F1376" s="44">
        <f>SUMIFS(HoraCondCarga[Hora],HoraCondCarga[Condição de Carga],PrevisaoGD[[#This Row],[Condição de Carga]],HoraCondCarga[Mês],MONTH(PrevisaoGD[[#This Row],[Mês/Ano]]))</f>
        <v>22</v>
      </c>
      <c r="G1376" s="258">
        <f>SUMIFS('Previsão Potência Instalada'!$C$4:$C$87,'Previsão Potência Instalada'!$B$4:$B$87,PrevisaoGD[[#This Row],[Mês/Ano]])*SUMIFS(RelPotInst[PU_PI],RelPotInst[Barra],PrevisaoGD[[#This Row],[Nº Barra]])</f>
        <v>27.241663594903322</v>
      </c>
      <c r="H1376" s="136">
        <f>$G1376*SUMIFS(FatorHorario[Fator],FatorHorario[Meses],TEXT($D1376,"MMM"),FatorHorario[UF],'Curva Tipica'!$E$1,FatorHorario[Hora],$F1376)</f>
        <v>0</v>
      </c>
      <c r="I1376" s="45">
        <v>0.92</v>
      </c>
    </row>
    <row r="1377" spans="1:9" x14ac:dyDescent="0.25">
      <c r="A1377" s="32">
        <v>5743</v>
      </c>
      <c r="B1377" s="32">
        <v>2</v>
      </c>
      <c r="C1377" s="134" t="s">
        <v>92</v>
      </c>
      <c r="D1377" s="33">
        <v>45444</v>
      </c>
      <c r="E1377" s="43" t="s">
        <v>66</v>
      </c>
      <c r="F1377" s="44">
        <f>SUMIFS(HoraCondCarga[Hora],HoraCondCarga[Condição de Carga],PrevisaoGD[[#This Row],[Condição de Carga]],HoraCondCarga[Mês],MONTH(PrevisaoGD[[#This Row],[Mês/Ano]]))</f>
        <v>19</v>
      </c>
      <c r="G1377" s="258">
        <f>SUMIFS('Previsão Potência Instalada'!$C$4:$C$87,'Previsão Potência Instalada'!$B$4:$B$87,PrevisaoGD[[#This Row],[Mês/Ano]])*SUMIFS(RelPotInst[PU_PI],RelPotInst[Barra],PrevisaoGD[[#This Row],[Nº Barra]])</f>
        <v>27.71028946909108</v>
      </c>
      <c r="H1377" s="136">
        <f>$G1377*SUMIFS(FatorHorario[Fator],FatorHorario[Meses],TEXT($D1377,"MMM"),FatorHorario[UF],'Curva Tipica'!$E$1,FatorHorario[Hora],$F1377)</f>
        <v>0</v>
      </c>
      <c r="I1377" s="45">
        <v>0.92</v>
      </c>
    </row>
    <row r="1378" spans="1:9" x14ac:dyDescent="0.25">
      <c r="A1378" s="32">
        <v>5743</v>
      </c>
      <c r="B1378" s="32">
        <v>2</v>
      </c>
      <c r="C1378" s="134" t="s">
        <v>92</v>
      </c>
      <c r="D1378" s="33">
        <v>45474</v>
      </c>
      <c r="E1378" s="43" t="s">
        <v>66</v>
      </c>
      <c r="F1378" s="44">
        <f>SUMIFS(HoraCondCarga[Hora],HoraCondCarga[Condição de Carga],PrevisaoGD[[#This Row],[Condição de Carga]],HoraCondCarga[Mês],MONTH(PrevisaoGD[[#This Row],[Mês/Ano]]))</f>
        <v>22</v>
      </c>
      <c r="G1378" s="258">
        <f>SUMIFS('Previsão Potência Instalada'!$C$4:$C$87,'Previsão Potência Instalada'!$B$4:$B$87,PrevisaoGD[[#This Row],[Mês/Ano]])*SUMIFS(RelPotInst[PU_PI],RelPotInst[Barra],PrevisaoGD[[#This Row],[Nº Barra]])</f>
        <v>28.155622077756725</v>
      </c>
      <c r="H1378" s="136">
        <f>$G1378*SUMIFS(FatorHorario[Fator],FatorHorario[Meses],TEXT($D1378,"MMM"),FatorHorario[UF],'Curva Tipica'!$E$1,FatorHorario[Hora],$F1378)</f>
        <v>0</v>
      </c>
      <c r="I1378" s="45">
        <v>0.92</v>
      </c>
    </row>
    <row r="1379" spans="1:9" x14ac:dyDescent="0.25">
      <c r="A1379" s="32">
        <v>5743</v>
      </c>
      <c r="B1379" s="32">
        <v>2</v>
      </c>
      <c r="C1379" s="134" t="s">
        <v>92</v>
      </c>
      <c r="D1379" s="33">
        <v>45505</v>
      </c>
      <c r="E1379" s="43" t="s">
        <v>66</v>
      </c>
      <c r="F1379" s="44">
        <f>SUMIFS(HoraCondCarga[Hora],HoraCondCarga[Condição de Carga],PrevisaoGD[[#This Row],[Condição de Carga]],HoraCondCarga[Mês],MONTH(PrevisaoGD[[#This Row],[Mês/Ano]]))</f>
        <v>22</v>
      </c>
      <c r="G1379" s="258">
        <f>SUMIFS('Previsão Potência Instalada'!$C$4:$C$87,'Previsão Potência Instalada'!$B$4:$B$87,PrevisaoGD[[#This Row],[Mês/Ano]])*SUMIFS(RelPotInst[PU_PI],RelPotInst[Barra],PrevisaoGD[[#This Row],[Nº Barra]])</f>
        <v>28.589574617830497</v>
      </c>
      <c r="H1379" s="136">
        <f>$G1379*SUMIFS(FatorHorario[Fator],FatorHorario[Meses],TEXT($D1379,"MMM"),FatorHorario[UF],'Curva Tipica'!$E$1,FatorHorario[Hora],$F1379)</f>
        <v>0</v>
      </c>
      <c r="I1379" s="45">
        <v>0.92</v>
      </c>
    </row>
    <row r="1380" spans="1:9" x14ac:dyDescent="0.25">
      <c r="A1380" s="32">
        <v>5743</v>
      </c>
      <c r="B1380" s="32">
        <v>2</v>
      </c>
      <c r="C1380" s="134" t="s">
        <v>92</v>
      </c>
      <c r="D1380" s="33">
        <v>45536</v>
      </c>
      <c r="E1380" s="43" t="s">
        <v>66</v>
      </c>
      <c r="F1380" s="44">
        <f>SUMIFS(HoraCondCarga[Hora],HoraCondCarga[Condição de Carga],PrevisaoGD[[#This Row],[Condição de Carga]],HoraCondCarga[Mês],MONTH(PrevisaoGD[[#This Row],[Mês/Ano]]))</f>
        <v>22</v>
      </c>
      <c r="G1380" s="258">
        <f>SUMIFS('Previsão Potência Instalada'!$C$4:$C$87,'Previsão Potência Instalada'!$B$4:$B$87,PrevisaoGD[[#This Row],[Mês/Ano]])*SUMIFS(RelPotInst[PU_PI],RelPotInst[Barra],PrevisaoGD[[#This Row],[Nº Barra]])</f>
        <v>29.021547521042223</v>
      </c>
      <c r="H1380" s="136">
        <f>$G1380*SUMIFS(FatorHorario[Fator],FatorHorario[Meses],TEXT($D1380,"MMM"),FatorHorario[UF],'Curva Tipica'!$E$1,FatorHorario[Hora],$F1380)</f>
        <v>0</v>
      </c>
      <c r="I1380" s="45">
        <v>0.92</v>
      </c>
    </row>
    <row r="1381" spans="1:9" x14ac:dyDescent="0.25">
      <c r="A1381" s="32">
        <v>5743</v>
      </c>
      <c r="B1381" s="32">
        <v>2</v>
      </c>
      <c r="C1381" s="134" t="s">
        <v>92</v>
      </c>
      <c r="D1381" s="33">
        <v>45566</v>
      </c>
      <c r="E1381" s="43" t="s">
        <v>66</v>
      </c>
      <c r="F1381" s="44">
        <f>SUMIFS(HoraCondCarga[Hora],HoraCondCarga[Condição de Carga],PrevisaoGD[[#This Row],[Condição de Carga]],HoraCondCarga[Mês],MONTH(PrevisaoGD[[#This Row],[Mês/Ano]]))</f>
        <v>22</v>
      </c>
      <c r="G1381" s="258">
        <f>SUMIFS('Previsão Potência Instalada'!$C$4:$C$87,'Previsão Potência Instalada'!$B$4:$B$87,PrevisaoGD[[#This Row],[Mês/Ano]])*SUMIFS(RelPotInst[PU_PI],RelPotInst[Barra],PrevisaoGD[[#This Row],[Nº Barra]])</f>
        <v>29.432283636730141</v>
      </c>
      <c r="H1381" s="136">
        <f>$G1381*SUMIFS(FatorHorario[Fator],FatorHorario[Meses],TEXT($D1381,"MMM"),FatorHorario[UF],'Curva Tipica'!$E$1,FatorHorario[Hora],$F1381)</f>
        <v>0</v>
      </c>
      <c r="I1381" s="45">
        <v>0.92</v>
      </c>
    </row>
    <row r="1382" spans="1:9" x14ac:dyDescent="0.25">
      <c r="A1382" s="32">
        <v>5743</v>
      </c>
      <c r="B1382" s="32">
        <v>2</v>
      </c>
      <c r="C1382" s="134" t="s">
        <v>92</v>
      </c>
      <c r="D1382" s="33">
        <v>45597</v>
      </c>
      <c r="E1382" s="43" t="s">
        <v>66</v>
      </c>
      <c r="F1382" s="44">
        <f>SUMIFS(HoraCondCarga[Hora],HoraCondCarga[Condição de Carga],PrevisaoGD[[#This Row],[Condição de Carga]],HoraCondCarga[Mês],MONTH(PrevisaoGD[[#This Row],[Mês/Ano]]))</f>
        <v>22</v>
      </c>
      <c r="G1382" s="258">
        <f>SUMIFS('Previsão Potência Instalada'!$C$4:$C$87,'Previsão Potência Instalada'!$B$4:$B$87,PrevisaoGD[[#This Row],[Mês/Ano]])*SUMIFS(RelPotInst[PU_PI],RelPotInst[Barra],PrevisaoGD[[#This Row],[Nº Barra]])</f>
        <v>29.843096413909219</v>
      </c>
      <c r="H1382" s="136">
        <f>$G1382*SUMIFS(FatorHorario[Fator],FatorHorario[Meses],TEXT($D1382,"MMM"),FatorHorario[UF],'Curva Tipica'!$E$1,FatorHorario[Hora],$F1382)</f>
        <v>0</v>
      </c>
      <c r="I1382" s="45">
        <v>0.92</v>
      </c>
    </row>
    <row r="1383" spans="1:9" x14ac:dyDescent="0.25">
      <c r="A1383" s="32">
        <v>5743</v>
      </c>
      <c r="B1383" s="32">
        <v>2</v>
      </c>
      <c r="C1383" s="134" t="s">
        <v>92</v>
      </c>
      <c r="D1383" s="33">
        <v>45627</v>
      </c>
      <c r="E1383" s="43" t="s">
        <v>66</v>
      </c>
      <c r="F1383" s="44">
        <f>SUMIFS(HoraCondCarga[Hora],HoraCondCarga[Condição de Carga],PrevisaoGD[[#This Row],[Condição de Carga]],HoraCondCarga[Mês],MONTH(PrevisaoGD[[#This Row],[Mês/Ano]]))</f>
        <v>22</v>
      </c>
      <c r="G1383" s="258">
        <f>SUMIFS('Previsão Potência Instalada'!$C$4:$C$87,'Previsão Potência Instalada'!$B$4:$B$87,PrevisaoGD[[#This Row],[Mês/Ano]])*SUMIFS(RelPotInst[PU_PI],RelPotInst[Barra],PrevisaoGD[[#This Row],[Nº Barra]])</f>
        <v>30.273425282637568</v>
      </c>
      <c r="H1383" s="136">
        <f>$G1383*SUMIFS(FatorHorario[Fator],FatorHorario[Meses],TEXT($D1383,"MMM"),FatorHorario[UF],'Curva Tipica'!$E$1,FatorHorario[Hora],$F1383)</f>
        <v>0</v>
      </c>
      <c r="I1383" s="45">
        <v>0.92</v>
      </c>
    </row>
    <row r="1384" spans="1:9" x14ac:dyDescent="0.25">
      <c r="A1384" s="32">
        <v>5743</v>
      </c>
      <c r="B1384" s="32">
        <v>2</v>
      </c>
      <c r="C1384" s="134" t="s">
        <v>92</v>
      </c>
      <c r="D1384" s="33">
        <v>45658</v>
      </c>
      <c r="E1384" s="43" t="s">
        <v>66</v>
      </c>
      <c r="F1384" s="44">
        <f>SUMIFS(HoraCondCarga[Hora],HoraCondCarga[Condição de Carga],PrevisaoGD[[#This Row],[Condição de Carga]],HoraCondCarga[Mês],MONTH(PrevisaoGD[[#This Row],[Mês/Ano]]))</f>
        <v>22</v>
      </c>
      <c r="G1384" s="258">
        <f>SUMIFS('Previsão Potência Instalada'!$C$4:$C$87,'Previsão Potência Instalada'!$B$4:$B$87,PrevisaoGD[[#This Row],[Mês/Ano]])*SUMIFS(RelPotInst[PU_PI],RelPotInst[Barra],PrevisaoGD[[#This Row],[Nº Barra]])</f>
        <v>30.782517757373313</v>
      </c>
      <c r="H1384" s="136">
        <f>$G1384*SUMIFS(FatorHorario[Fator],FatorHorario[Meses],TEXT($D1384,"MMM"),FatorHorario[UF],'Curva Tipica'!$E$1,FatorHorario[Hora],$F1384)</f>
        <v>0</v>
      </c>
      <c r="I1384" s="45">
        <v>0.92</v>
      </c>
    </row>
    <row r="1385" spans="1:9" x14ac:dyDescent="0.25">
      <c r="A1385" s="32">
        <v>5743</v>
      </c>
      <c r="B1385" s="32">
        <v>2</v>
      </c>
      <c r="C1385" s="134" t="s">
        <v>92</v>
      </c>
      <c r="D1385" s="33">
        <v>45689</v>
      </c>
      <c r="E1385" s="43" t="s">
        <v>66</v>
      </c>
      <c r="F1385" s="44">
        <f>SUMIFS(HoraCondCarga[Hora],HoraCondCarga[Condição de Carga],PrevisaoGD[[#This Row],[Condição de Carga]],HoraCondCarga[Mês],MONTH(PrevisaoGD[[#This Row],[Mês/Ano]]))</f>
        <v>22</v>
      </c>
      <c r="G1385" s="258">
        <f>SUMIFS('Previsão Potência Instalada'!$C$4:$C$87,'Previsão Potência Instalada'!$B$4:$B$87,PrevisaoGD[[#This Row],[Mês/Ano]])*SUMIFS(RelPotInst[PU_PI],RelPotInst[Barra],PrevisaoGD[[#This Row],[Nº Barra]])</f>
        <v>31.280516266733951</v>
      </c>
      <c r="H1385" s="136">
        <f>$G1385*SUMIFS(FatorHorario[Fator],FatorHorario[Meses],TEXT($D1385,"MMM"),FatorHorario[UF],'Curva Tipica'!$E$1,FatorHorario[Hora],$F1385)</f>
        <v>0</v>
      </c>
      <c r="I1385" s="45">
        <v>0.92</v>
      </c>
    </row>
    <row r="1386" spans="1:9" x14ac:dyDescent="0.25">
      <c r="A1386" s="32">
        <v>5743</v>
      </c>
      <c r="B1386" s="32">
        <v>2</v>
      </c>
      <c r="C1386" s="134" t="s">
        <v>92</v>
      </c>
      <c r="D1386" s="33">
        <v>45717</v>
      </c>
      <c r="E1386" s="43" t="s">
        <v>66</v>
      </c>
      <c r="F1386" s="44">
        <f>SUMIFS(HoraCondCarga[Hora],HoraCondCarga[Condição de Carga],PrevisaoGD[[#This Row],[Condição de Carga]],HoraCondCarga[Mês],MONTH(PrevisaoGD[[#This Row],[Mês/Ano]]))</f>
        <v>22</v>
      </c>
      <c r="G1386" s="258">
        <f>SUMIFS('Previsão Potência Instalada'!$C$4:$C$87,'Previsão Potência Instalada'!$B$4:$B$87,PrevisaoGD[[#This Row],[Mês/Ano]])*SUMIFS(RelPotInst[PU_PI],RelPotInst[Barra],PrevisaoGD[[#This Row],[Nº Barra]])</f>
        <v>31.782992901078664</v>
      </c>
      <c r="H1386" s="136">
        <f>$G1386*SUMIFS(FatorHorario[Fator],FatorHorario[Meses],TEXT($D1386,"MMM"),FatorHorario[UF],'Curva Tipica'!$E$1,FatorHorario[Hora],$F1386)</f>
        <v>0</v>
      </c>
      <c r="I1386" s="45">
        <v>0.92</v>
      </c>
    </row>
    <row r="1387" spans="1:9" x14ac:dyDescent="0.25">
      <c r="A1387" s="32">
        <v>5743</v>
      </c>
      <c r="B1387" s="32">
        <v>2</v>
      </c>
      <c r="C1387" s="134" t="s">
        <v>92</v>
      </c>
      <c r="D1387" s="33">
        <v>45748</v>
      </c>
      <c r="E1387" s="43" t="s">
        <v>66</v>
      </c>
      <c r="F1387" s="44">
        <f>SUMIFS(HoraCondCarga[Hora],HoraCondCarga[Condição de Carga],PrevisaoGD[[#This Row],[Condição de Carga]],HoraCondCarga[Mês],MONTH(PrevisaoGD[[#This Row],[Mês/Ano]]))</f>
        <v>22</v>
      </c>
      <c r="G1387" s="258">
        <f>SUMIFS('Previsão Potência Instalada'!$C$4:$C$87,'Previsão Potência Instalada'!$B$4:$B$87,PrevisaoGD[[#This Row],[Mês/Ano]])*SUMIFS(RelPotInst[PU_PI],RelPotInst[Barra],PrevisaoGD[[#This Row],[Nº Barra]])</f>
        <v>32.289331961493716</v>
      </c>
      <c r="H1387" s="136">
        <f>$G1387*SUMIFS(FatorHorario[Fator],FatorHorario[Meses],TEXT($D1387,"MMM"),FatorHorario[UF],'Curva Tipica'!$E$1,FatorHorario[Hora],$F1387)</f>
        <v>0</v>
      </c>
      <c r="I1387" s="45">
        <v>0.92</v>
      </c>
    </row>
    <row r="1388" spans="1:9" x14ac:dyDescent="0.25">
      <c r="A1388" s="32">
        <v>5743</v>
      </c>
      <c r="B1388" s="32">
        <v>2</v>
      </c>
      <c r="C1388" s="134" t="s">
        <v>92</v>
      </c>
      <c r="D1388" s="33">
        <v>45778</v>
      </c>
      <c r="E1388" s="43" t="s">
        <v>66</v>
      </c>
      <c r="F1388" s="44">
        <f>SUMIFS(HoraCondCarga[Hora],HoraCondCarga[Condição de Carga],PrevisaoGD[[#This Row],[Condição de Carga]],HoraCondCarga[Mês],MONTH(PrevisaoGD[[#This Row],[Mês/Ano]]))</f>
        <v>22</v>
      </c>
      <c r="G1388" s="258">
        <f>SUMIFS('Previsão Potência Instalada'!$C$4:$C$87,'Previsão Potência Instalada'!$B$4:$B$87,PrevisaoGD[[#This Row],[Mês/Ano]])*SUMIFS(RelPotInst[PU_PI],RelPotInst[Barra],PrevisaoGD[[#This Row],[Nº Barra]])</f>
        <v>32.837446437348746</v>
      </c>
      <c r="H1388" s="136">
        <f>$G1388*SUMIFS(FatorHorario[Fator],FatorHorario[Meses],TEXT($D1388,"MMM"),FatorHorario[UF],'Curva Tipica'!$E$1,FatorHorario[Hora],$F1388)</f>
        <v>0</v>
      </c>
      <c r="I1388" s="45">
        <v>0.92</v>
      </c>
    </row>
    <row r="1389" spans="1:9" x14ac:dyDescent="0.25">
      <c r="A1389" s="32">
        <v>5743</v>
      </c>
      <c r="B1389" s="32">
        <v>2</v>
      </c>
      <c r="C1389" s="134" t="s">
        <v>92</v>
      </c>
      <c r="D1389" s="33">
        <v>45809</v>
      </c>
      <c r="E1389" s="43" t="s">
        <v>66</v>
      </c>
      <c r="F1389" s="44">
        <f>SUMIFS(HoraCondCarga[Hora],HoraCondCarga[Condição de Carga],PrevisaoGD[[#This Row],[Condição de Carga]],HoraCondCarga[Mês],MONTH(PrevisaoGD[[#This Row],[Mês/Ano]]))</f>
        <v>19</v>
      </c>
      <c r="G1389" s="258">
        <f>SUMIFS('Previsão Potência Instalada'!$C$4:$C$87,'Previsão Potência Instalada'!$B$4:$B$87,PrevisaoGD[[#This Row],[Mês/Ano]])*SUMIFS(RelPotInst[PU_PI],RelPotInst[Barra],PrevisaoGD[[#This Row],[Nº Barra]])</f>
        <v>33.374107432812025</v>
      </c>
      <c r="H1389" s="136">
        <f>$G1389*SUMIFS(FatorHorario[Fator],FatorHorario[Meses],TEXT($D1389,"MMM"),FatorHorario[UF],'Curva Tipica'!$E$1,FatorHorario[Hora],$F1389)</f>
        <v>0</v>
      </c>
      <c r="I1389" s="45">
        <v>0.92</v>
      </c>
    </row>
    <row r="1390" spans="1:9" x14ac:dyDescent="0.25">
      <c r="A1390" s="32">
        <v>5743</v>
      </c>
      <c r="B1390" s="32">
        <v>2</v>
      </c>
      <c r="C1390" s="134" t="s">
        <v>92</v>
      </c>
      <c r="D1390" s="33">
        <v>45839</v>
      </c>
      <c r="E1390" s="43" t="s">
        <v>66</v>
      </c>
      <c r="F1390" s="44">
        <f>SUMIFS(HoraCondCarga[Hora],HoraCondCarga[Condição de Carga],PrevisaoGD[[#This Row],[Condição de Carga]],HoraCondCarga[Mês],MONTH(PrevisaoGD[[#This Row],[Mês/Ano]]))</f>
        <v>22</v>
      </c>
      <c r="G1390" s="258">
        <f>SUMIFS('Previsão Potência Instalada'!$C$4:$C$87,'Previsão Potência Instalada'!$B$4:$B$87,PrevisaoGD[[#This Row],[Mês/Ano]])*SUMIFS(RelPotInst[PU_PI],RelPotInst[Barra],PrevisaoGD[[#This Row],[Nº Barra]])</f>
        <v>33.884093445626604</v>
      </c>
      <c r="H1390" s="136">
        <f>$G1390*SUMIFS(FatorHorario[Fator],FatorHorario[Meses],TEXT($D1390,"MMM"),FatorHorario[UF],'Curva Tipica'!$E$1,FatorHorario[Hora],$F1390)</f>
        <v>0</v>
      </c>
      <c r="I1390" s="45">
        <v>0.92</v>
      </c>
    </row>
    <row r="1391" spans="1:9" x14ac:dyDescent="0.25">
      <c r="A1391" s="32">
        <v>5743</v>
      </c>
      <c r="B1391" s="32">
        <v>2</v>
      </c>
      <c r="C1391" s="134" t="s">
        <v>92</v>
      </c>
      <c r="D1391" s="33">
        <v>45870</v>
      </c>
      <c r="E1391" s="43" t="s">
        <v>66</v>
      </c>
      <c r="F1391" s="44">
        <f>SUMIFS(HoraCondCarga[Hora],HoraCondCarga[Condição de Carga],PrevisaoGD[[#This Row],[Condição de Carga]],HoraCondCarga[Mês],MONTH(PrevisaoGD[[#This Row],[Mês/Ano]]))</f>
        <v>22</v>
      </c>
      <c r="G1391" s="258">
        <f>SUMIFS('Previsão Potência Instalada'!$C$4:$C$87,'Previsão Potência Instalada'!$B$4:$B$87,PrevisaoGD[[#This Row],[Mês/Ano]])*SUMIFS(RelPotInst[PU_PI],RelPotInst[Barra],PrevisaoGD[[#This Row],[Nº Barra]])</f>
        <v>34.381047231081695</v>
      </c>
      <c r="H1391" s="136">
        <f>$G1391*SUMIFS(FatorHorario[Fator],FatorHorario[Meses],TEXT($D1391,"MMM"),FatorHorario[UF],'Curva Tipica'!$E$1,FatorHorario[Hora],$F1391)</f>
        <v>0</v>
      </c>
      <c r="I1391" s="45">
        <v>0.92</v>
      </c>
    </row>
    <row r="1392" spans="1:9" x14ac:dyDescent="0.25">
      <c r="A1392" s="32">
        <v>5743</v>
      </c>
      <c r="B1392" s="32">
        <v>2</v>
      </c>
      <c r="C1392" s="134" t="s">
        <v>92</v>
      </c>
      <c r="D1392" s="33">
        <v>45901</v>
      </c>
      <c r="E1392" s="43" t="s">
        <v>66</v>
      </c>
      <c r="F1392" s="44">
        <f>SUMIFS(HoraCondCarga[Hora],HoraCondCarga[Condição de Carga],PrevisaoGD[[#This Row],[Condição de Carga]],HoraCondCarga[Mês],MONTH(PrevisaoGD[[#This Row],[Mês/Ano]]))</f>
        <v>22</v>
      </c>
      <c r="G1392" s="258">
        <f>SUMIFS('Previsão Potência Instalada'!$C$4:$C$87,'Previsão Potência Instalada'!$B$4:$B$87,PrevisaoGD[[#This Row],[Mês/Ano]])*SUMIFS(RelPotInst[PU_PI],RelPotInst[Barra],PrevisaoGD[[#This Row],[Nº Barra]])</f>
        <v>34.875733975923879</v>
      </c>
      <c r="H1392" s="136">
        <f>$G1392*SUMIFS(FatorHorario[Fator],FatorHorario[Meses],TEXT($D1392,"MMM"),FatorHorario[UF],'Curva Tipica'!$E$1,FatorHorario[Hora],$F1392)</f>
        <v>0</v>
      </c>
      <c r="I1392" s="45">
        <v>0.92</v>
      </c>
    </row>
    <row r="1393" spans="1:9" x14ac:dyDescent="0.25">
      <c r="A1393" s="32">
        <v>5743</v>
      </c>
      <c r="B1393" s="32">
        <v>2</v>
      </c>
      <c r="C1393" s="134" t="s">
        <v>92</v>
      </c>
      <c r="D1393" s="33">
        <v>45931</v>
      </c>
      <c r="E1393" s="43" t="s">
        <v>66</v>
      </c>
      <c r="F1393" s="44">
        <f>SUMIFS(HoraCondCarga[Hora],HoraCondCarga[Condição de Carga],PrevisaoGD[[#This Row],[Condição de Carga]],HoraCondCarga[Mês],MONTH(PrevisaoGD[[#This Row],[Mês/Ano]]))</f>
        <v>22</v>
      </c>
      <c r="G1393" s="258">
        <f>SUMIFS('Previsão Potência Instalada'!$C$4:$C$87,'Previsão Potência Instalada'!$B$4:$B$87,PrevisaoGD[[#This Row],[Mês/Ano]])*SUMIFS(RelPotInst[PU_PI],RelPotInst[Barra],PrevisaoGD[[#This Row],[Nº Barra]])</f>
        <v>35.346100775665462</v>
      </c>
      <c r="H1393" s="136">
        <f>$G1393*SUMIFS(FatorHorario[Fator],FatorHorario[Meses],TEXT($D1393,"MMM"),FatorHorario[UF],'Curva Tipica'!$E$1,FatorHorario[Hora],$F1393)</f>
        <v>0</v>
      </c>
      <c r="I1393" s="45">
        <v>0.92</v>
      </c>
    </row>
    <row r="1394" spans="1:9" x14ac:dyDescent="0.25">
      <c r="A1394" s="32">
        <v>5743</v>
      </c>
      <c r="B1394" s="32">
        <v>2</v>
      </c>
      <c r="C1394" s="134" t="s">
        <v>92</v>
      </c>
      <c r="D1394" s="33">
        <v>45962</v>
      </c>
      <c r="E1394" s="43" t="s">
        <v>66</v>
      </c>
      <c r="F1394" s="44">
        <f>SUMIFS(HoraCondCarga[Hora],HoraCondCarga[Condição de Carga],PrevisaoGD[[#This Row],[Condição de Carga]],HoraCondCarga[Mês],MONTH(PrevisaoGD[[#This Row],[Mês/Ano]]))</f>
        <v>22</v>
      </c>
      <c r="G1394" s="258">
        <f>SUMIFS('Previsão Potência Instalada'!$C$4:$C$87,'Previsão Potência Instalada'!$B$4:$B$87,PrevisaoGD[[#This Row],[Mês/Ano]])*SUMIFS(RelPotInst[PU_PI],RelPotInst[Barra],PrevisaoGD[[#This Row],[Nº Barra]])</f>
        <v>35.81655536661625</v>
      </c>
      <c r="H1394" s="136">
        <f>$G1394*SUMIFS(FatorHorario[Fator],FatorHorario[Meses],TEXT($D1394,"MMM"),FatorHorario[UF],'Curva Tipica'!$E$1,FatorHorario[Hora],$F1394)</f>
        <v>0</v>
      </c>
      <c r="I1394" s="45">
        <v>0.92</v>
      </c>
    </row>
    <row r="1395" spans="1:9" x14ac:dyDescent="0.25">
      <c r="A1395" s="32">
        <v>5743</v>
      </c>
      <c r="B1395" s="32">
        <v>2</v>
      </c>
      <c r="C1395" s="134" t="s">
        <v>92</v>
      </c>
      <c r="D1395" s="33">
        <v>45992</v>
      </c>
      <c r="E1395" s="43" t="s">
        <v>66</v>
      </c>
      <c r="F1395" s="44">
        <f>SUMIFS(HoraCondCarga[Hora],HoraCondCarga[Condição de Carga],PrevisaoGD[[#This Row],[Condição de Carga]],HoraCondCarga[Mês],MONTH(PrevisaoGD[[#This Row],[Mês/Ano]]))</f>
        <v>22</v>
      </c>
      <c r="G1395" s="258">
        <f>SUMIFS('Previsão Potência Instalada'!$C$4:$C$87,'Previsão Potência Instalada'!$B$4:$B$87,PrevisaoGD[[#This Row],[Mês/Ano]])*SUMIFS(RelPotInst[PU_PI],RelPotInst[Barra],PrevisaoGD[[#This Row],[Nº Barra]])</f>
        <v>36.30935939598961</v>
      </c>
      <c r="H1395" s="136">
        <f>$G1395*SUMIFS(FatorHorario[Fator],FatorHorario[Meses],TEXT($D1395,"MMM"),FatorHorario[UF],'Curva Tipica'!$E$1,FatorHorario[Hora],$F1395)</f>
        <v>0</v>
      </c>
      <c r="I1395" s="45">
        <v>0.92</v>
      </c>
    </row>
    <row r="1396" spans="1:9" x14ac:dyDescent="0.25">
      <c r="A1396" s="32">
        <v>5743</v>
      </c>
      <c r="B1396" s="32">
        <v>2</v>
      </c>
      <c r="C1396" s="134" t="s">
        <v>92</v>
      </c>
      <c r="D1396" s="33">
        <v>46023</v>
      </c>
      <c r="E1396" s="43" t="s">
        <v>66</v>
      </c>
      <c r="F1396" s="44">
        <f>SUMIFS(HoraCondCarga[Hora],HoraCondCarga[Condição de Carga],PrevisaoGD[[#This Row],[Condição de Carga]],HoraCondCarga[Mês],MONTH(PrevisaoGD[[#This Row],[Mês/Ano]]))</f>
        <v>22</v>
      </c>
      <c r="G1396" s="258">
        <f>SUMIFS('Previsão Potência Instalada'!$C$4:$C$87,'Previsão Potência Instalada'!$B$4:$B$87,PrevisaoGD[[#This Row],[Mês/Ano]])*SUMIFS(RelPotInst[PU_PI],RelPotInst[Barra],PrevisaoGD[[#This Row],[Nº Barra]])</f>
        <v>36.464204517492504</v>
      </c>
      <c r="H1396" s="136">
        <f>$G1396*SUMIFS(FatorHorario[Fator],FatorHorario[Meses],TEXT($D1396,"MMM"),FatorHorario[UF],'Curva Tipica'!$E$1,FatorHorario[Hora],$F1396)</f>
        <v>0</v>
      </c>
      <c r="I1396" s="45">
        <v>0.92</v>
      </c>
    </row>
    <row r="1397" spans="1:9" x14ac:dyDescent="0.25">
      <c r="A1397" s="32">
        <v>5743</v>
      </c>
      <c r="B1397" s="32">
        <v>2</v>
      </c>
      <c r="C1397" s="134" t="s">
        <v>92</v>
      </c>
      <c r="D1397" s="33">
        <v>46054</v>
      </c>
      <c r="E1397" s="43" t="s">
        <v>66</v>
      </c>
      <c r="F1397" s="44">
        <f>SUMIFS(HoraCondCarga[Hora],HoraCondCarga[Condição de Carga],PrevisaoGD[[#This Row],[Condição de Carga]],HoraCondCarga[Mês],MONTH(PrevisaoGD[[#This Row],[Mês/Ano]]))</f>
        <v>22</v>
      </c>
      <c r="G1397" s="258">
        <f>SUMIFS('Previsão Potência Instalada'!$C$4:$C$87,'Previsão Potência Instalada'!$B$4:$B$87,PrevisaoGD[[#This Row],[Mês/Ano]])*SUMIFS(RelPotInst[PU_PI],RelPotInst[Barra],PrevisaoGD[[#This Row],[Nº Barra]])</f>
        <v>36.615675308197538</v>
      </c>
      <c r="H1397" s="136">
        <f>$G1397*SUMIFS(FatorHorario[Fator],FatorHorario[Meses],TEXT($D1397,"MMM"),FatorHorario[UF],'Curva Tipica'!$E$1,FatorHorario[Hora],$F1397)</f>
        <v>0</v>
      </c>
      <c r="I1397" s="45">
        <v>0.92</v>
      </c>
    </row>
    <row r="1398" spans="1:9" x14ac:dyDescent="0.25">
      <c r="A1398" s="32">
        <v>5743</v>
      </c>
      <c r="B1398" s="32">
        <v>2</v>
      </c>
      <c r="C1398" s="134" t="s">
        <v>92</v>
      </c>
      <c r="D1398" s="33">
        <v>46082</v>
      </c>
      <c r="E1398" s="43" t="s">
        <v>66</v>
      </c>
      <c r="F1398" s="44">
        <f>SUMIFS(HoraCondCarga[Hora],HoraCondCarga[Condição de Carga],PrevisaoGD[[#This Row],[Condição de Carga]],HoraCondCarga[Mês],MONTH(PrevisaoGD[[#This Row],[Mês/Ano]]))</f>
        <v>22</v>
      </c>
      <c r="G1398" s="258">
        <f>SUMIFS('Previsão Potência Instalada'!$C$4:$C$87,'Previsão Potência Instalada'!$B$4:$B$87,PrevisaoGD[[#This Row],[Mês/Ano]])*SUMIFS(RelPotInst[PU_PI],RelPotInst[Barra],PrevisaoGD[[#This Row],[Nº Barra]])</f>
        <v>36.768508161477996</v>
      </c>
      <c r="H1398" s="136">
        <f>$G1398*SUMIFS(FatorHorario[Fator],FatorHorario[Meses],TEXT($D1398,"MMM"),FatorHorario[UF],'Curva Tipica'!$E$1,FatorHorario[Hora],$F1398)</f>
        <v>0</v>
      </c>
      <c r="I1398" s="45">
        <v>0.92</v>
      </c>
    </row>
    <row r="1399" spans="1:9" x14ac:dyDescent="0.25">
      <c r="A1399" s="32">
        <v>5743</v>
      </c>
      <c r="B1399" s="32">
        <v>2</v>
      </c>
      <c r="C1399" s="134" t="s">
        <v>92</v>
      </c>
      <c r="D1399" s="33">
        <v>46113</v>
      </c>
      <c r="E1399" s="43" t="s">
        <v>66</v>
      </c>
      <c r="F1399" s="44">
        <f>SUMIFS(HoraCondCarga[Hora],HoraCondCarga[Condição de Carga],PrevisaoGD[[#This Row],[Condição de Carga]],HoraCondCarga[Mês],MONTH(PrevisaoGD[[#This Row],[Mês/Ano]]))</f>
        <v>22</v>
      </c>
      <c r="G1399" s="258">
        <f>SUMIFS('Previsão Potência Instalada'!$C$4:$C$87,'Previsão Potência Instalada'!$B$4:$B$87,PrevisaoGD[[#This Row],[Mês/Ano]])*SUMIFS(RelPotInst[PU_PI],RelPotInst[Barra],PrevisaoGD[[#This Row],[Nº Barra]])</f>
        <v>36.922515806891191</v>
      </c>
      <c r="H1399" s="136">
        <f>$G1399*SUMIFS(FatorHorario[Fator],FatorHorario[Meses],TEXT($D1399,"MMM"),FatorHorario[UF],'Curva Tipica'!$E$1,FatorHorario[Hora],$F1399)</f>
        <v>0</v>
      </c>
      <c r="I1399" s="45">
        <v>0.92</v>
      </c>
    </row>
    <row r="1400" spans="1:9" x14ac:dyDescent="0.25">
      <c r="A1400" s="32">
        <v>5743</v>
      </c>
      <c r="B1400" s="32">
        <v>2</v>
      </c>
      <c r="C1400" s="134" t="s">
        <v>92</v>
      </c>
      <c r="D1400" s="33">
        <v>46143</v>
      </c>
      <c r="E1400" s="43" t="s">
        <v>66</v>
      </c>
      <c r="F1400" s="44">
        <f>SUMIFS(HoraCondCarga[Hora],HoraCondCarga[Condição de Carga],PrevisaoGD[[#This Row],[Condição de Carga]],HoraCondCarga[Mês],MONTH(PrevisaoGD[[#This Row],[Mês/Ano]]))</f>
        <v>22</v>
      </c>
      <c r="G1400" s="258">
        <f>SUMIFS('Previsão Potência Instalada'!$C$4:$C$87,'Previsão Potência Instalada'!$B$4:$B$87,PrevisaoGD[[#This Row],[Mês/Ano]])*SUMIFS(RelPotInst[PU_PI],RelPotInst[Barra],PrevisaoGD[[#This Row],[Nº Barra]])</f>
        <v>37.089229826098261</v>
      </c>
      <c r="H1400" s="136">
        <f>$G1400*SUMIFS(FatorHorario[Fator],FatorHorario[Meses],TEXT($D1400,"MMM"),FatorHorario[UF],'Curva Tipica'!$E$1,FatorHorario[Hora],$F1400)</f>
        <v>0</v>
      </c>
      <c r="I1400" s="45">
        <v>0.92</v>
      </c>
    </row>
    <row r="1401" spans="1:9" x14ac:dyDescent="0.25">
      <c r="A1401" s="32">
        <v>5743</v>
      </c>
      <c r="B1401" s="32">
        <v>2</v>
      </c>
      <c r="C1401" s="134" t="s">
        <v>92</v>
      </c>
      <c r="D1401" s="33">
        <v>46174</v>
      </c>
      <c r="E1401" s="43" t="s">
        <v>66</v>
      </c>
      <c r="F1401" s="44">
        <f>SUMIFS(HoraCondCarga[Hora],HoraCondCarga[Condição de Carga],PrevisaoGD[[#This Row],[Condição de Carga]],HoraCondCarga[Mês],MONTH(PrevisaoGD[[#This Row],[Mês/Ano]]))</f>
        <v>19</v>
      </c>
      <c r="G1401" s="258">
        <f>SUMIFS('Previsão Potência Instalada'!$C$4:$C$87,'Previsão Potência Instalada'!$B$4:$B$87,PrevisaoGD[[#This Row],[Mês/Ano]])*SUMIFS(RelPotInst[PU_PI],RelPotInst[Barra],PrevisaoGD[[#This Row],[Nº Barra]])</f>
        <v>37.252460164734693</v>
      </c>
      <c r="H1401" s="136">
        <f>$G1401*SUMIFS(FatorHorario[Fator],FatorHorario[Meses],TEXT($D1401,"MMM"),FatorHorario[UF],'Curva Tipica'!$E$1,FatorHorario[Hora],$F1401)</f>
        <v>0</v>
      </c>
      <c r="I1401" s="45">
        <v>0.92</v>
      </c>
    </row>
    <row r="1402" spans="1:9" x14ac:dyDescent="0.25">
      <c r="A1402" s="32">
        <v>5743</v>
      </c>
      <c r="B1402" s="32">
        <v>2</v>
      </c>
      <c r="C1402" s="134" t="s">
        <v>92</v>
      </c>
      <c r="D1402" s="33">
        <v>46204</v>
      </c>
      <c r="E1402" s="43" t="s">
        <v>66</v>
      </c>
      <c r="F1402" s="44">
        <f>SUMIFS(HoraCondCarga[Hora],HoraCondCarga[Condição de Carga],PrevisaoGD[[#This Row],[Condição de Carga]],HoraCondCarga[Mês],MONTH(PrevisaoGD[[#This Row],[Mês/Ano]]))</f>
        <v>22</v>
      </c>
      <c r="G1402" s="258">
        <f>SUMIFS('Previsão Potência Instalada'!$C$4:$C$87,'Previsão Potência Instalada'!$B$4:$B$87,PrevisaoGD[[#This Row],[Mês/Ano]])*SUMIFS(RelPotInst[PU_PI],RelPotInst[Barra],PrevisaoGD[[#This Row],[Nº Barra]])</f>
        <v>37.407577063997522</v>
      </c>
      <c r="H1402" s="136">
        <f>$G1402*SUMIFS(FatorHorario[Fator],FatorHorario[Meses],TEXT($D1402,"MMM"),FatorHorario[UF],'Curva Tipica'!$E$1,FatorHorario[Hora],$F1402)</f>
        <v>0</v>
      </c>
      <c r="I1402" s="45">
        <v>0.92</v>
      </c>
    </row>
    <row r="1403" spans="1:9" x14ac:dyDescent="0.25">
      <c r="A1403" s="32">
        <v>5743</v>
      </c>
      <c r="B1403" s="32">
        <v>2</v>
      </c>
      <c r="C1403" s="134" t="s">
        <v>92</v>
      </c>
      <c r="D1403" s="33">
        <v>46235</v>
      </c>
      <c r="E1403" s="43" t="s">
        <v>66</v>
      </c>
      <c r="F1403" s="44">
        <f>SUMIFS(HoraCondCarga[Hora],HoraCondCarga[Condição de Carga],PrevisaoGD[[#This Row],[Condição de Carga]],HoraCondCarga[Mês],MONTH(PrevisaoGD[[#This Row],[Mês/Ano]]))</f>
        <v>22</v>
      </c>
      <c r="G1403" s="258">
        <f>SUMIFS('Previsão Potência Instalada'!$C$4:$C$87,'Previsão Potência Instalada'!$B$4:$B$87,PrevisaoGD[[#This Row],[Mês/Ano]])*SUMIFS(RelPotInst[PU_PI],RelPotInst[Barra],PrevisaoGD[[#This Row],[Nº Barra]])</f>
        <v>37.558730092393908</v>
      </c>
      <c r="H1403" s="136">
        <f>$G1403*SUMIFS(FatorHorario[Fator],FatorHorario[Meses],TEXT($D1403,"MMM"),FatorHorario[UF],'Curva Tipica'!$E$1,FatorHorario[Hora],$F1403)</f>
        <v>0</v>
      </c>
      <c r="I1403" s="45">
        <v>0.92</v>
      </c>
    </row>
    <row r="1404" spans="1:9" x14ac:dyDescent="0.25">
      <c r="A1404" s="32">
        <v>5743</v>
      </c>
      <c r="B1404" s="32">
        <v>2</v>
      </c>
      <c r="C1404" s="134" t="s">
        <v>92</v>
      </c>
      <c r="D1404" s="33">
        <v>46266</v>
      </c>
      <c r="E1404" s="43" t="s">
        <v>66</v>
      </c>
      <c r="F1404" s="44">
        <f>SUMIFS(HoraCondCarga[Hora],HoraCondCarga[Condição de Carga],PrevisaoGD[[#This Row],[Condição de Carga]],HoraCondCarga[Mês],MONTH(PrevisaoGD[[#This Row],[Mês/Ano]]))</f>
        <v>22</v>
      </c>
      <c r="G1404" s="258">
        <f>SUMIFS('Previsão Potência Instalada'!$C$4:$C$87,'Previsão Potência Instalada'!$B$4:$B$87,PrevisaoGD[[#This Row],[Mês/Ano]])*SUMIFS(RelPotInst[PU_PI],RelPotInst[Barra],PrevisaoGD[[#This Row],[Nº Barra]])</f>
        <v>37.709193579701825</v>
      </c>
      <c r="H1404" s="136">
        <f>$G1404*SUMIFS(FatorHorario[Fator],FatorHorario[Meses],TEXT($D1404,"MMM"),FatorHorario[UF],'Curva Tipica'!$E$1,FatorHorario[Hora],$F1404)</f>
        <v>0</v>
      </c>
      <c r="I1404" s="45">
        <v>0.92</v>
      </c>
    </row>
    <row r="1405" spans="1:9" x14ac:dyDescent="0.25">
      <c r="A1405" s="32">
        <v>5743</v>
      </c>
      <c r="B1405" s="32">
        <v>2</v>
      </c>
      <c r="C1405" s="134" t="s">
        <v>92</v>
      </c>
      <c r="D1405" s="33">
        <v>46296</v>
      </c>
      <c r="E1405" s="43" t="s">
        <v>66</v>
      </c>
      <c r="F1405" s="44">
        <f>SUMIFS(HoraCondCarga[Hora],HoraCondCarga[Condição de Carga],PrevisaoGD[[#This Row],[Condição de Carga]],HoraCondCarga[Mês],MONTH(PrevisaoGD[[#This Row],[Mês/Ano]]))</f>
        <v>22</v>
      </c>
      <c r="G1405" s="258">
        <f>SUMIFS('Previsão Potência Instalada'!$C$4:$C$87,'Previsão Potência Instalada'!$B$4:$B$87,PrevisaoGD[[#This Row],[Mês/Ano]])*SUMIFS(RelPotInst[PU_PI],RelPotInst[Barra],PrevisaoGD[[#This Row],[Nº Barra]])</f>
        <v>37.852259933795388</v>
      </c>
      <c r="H1405" s="136">
        <f>$G1405*SUMIFS(FatorHorario[Fator],FatorHorario[Meses],TEXT($D1405,"MMM"),FatorHorario[UF],'Curva Tipica'!$E$1,FatorHorario[Hora],$F1405)</f>
        <v>0</v>
      </c>
      <c r="I1405" s="45">
        <v>0.92</v>
      </c>
    </row>
    <row r="1406" spans="1:9" x14ac:dyDescent="0.25">
      <c r="A1406" s="32">
        <v>5743</v>
      </c>
      <c r="B1406" s="32">
        <v>2</v>
      </c>
      <c r="C1406" s="134" t="s">
        <v>92</v>
      </c>
      <c r="D1406" s="33">
        <v>46327</v>
      </c>
      <c r="E1406" s="43" t="s">
        <v>66</v>
      </c>
      <c r="F1406" s="44">
        <f>SUMIFS(HoraCondCarga[Hora],HoraCondCarga[Condição de Carga],PrevisaoGD[[#This Row],[Condição de Carga]],HoraCondCarga[Mês],MONTH(PrevisaoGD[[#This Row],[Mês/Ano]]))</f>
        <v>22</v>
      </c>
      <c r="G1406" s="258">
        <f>SUMIFS('Previsão Potência Instalada'!$C$4:$C$87,'Previsão Potência Instalada'!$B$4:$B$87,PrevisaoGD[[#This Row],[Mês/Ano]])*SUMIFS(RelPotInst[PU_PI],RelPotInst[Barra],PrevisaoGD[[#This Row],[Nº Barra]])</f>
        <v>37.995352990386301</v>
      </c>
      <c r="H1406" s="136">
        <f>$G1406*SUMIFS(FatorHorario[Fator],FatorHorario[Meses],TEXT($D1406,"MMM"),FatorHorario[UF],'Curva Tipica'!$E$1,FatorHorario[Hora],$F1406)</f>
        <v>0</v>
      </c>
      <c r="I1406" s="45">
        <v>0.92</v>
      </c>
    </row>
    <row r="1407" spans="1:9" x14ac:dyDescent="0.25">
      <c r="A1407" s="32">
        <v>5743</v>
      </c>
      <c r="B1407" s="32">
        <v>2</v>
      </c>
      <c r="C1407" s="134" t="s">
        <v>92</v>
      </c>
      <c r="D1407" s="33">
        <v>46357</v>
      </c>
      <c r="E1407" s="43" t="s">
        <v>66</v>
      </c>
      <c r="F1407" s="44">
        <f>SUMIFS(HoraCondCarga[Hora],HoraCondCarga[Condição de Carga],PrevisaoGD[[#This Row],[Condição de Carga]],HoraCondCarga[Mês],MONTH(PrevisaoGD[[#This Row],[Mês/Ano]]))</f>
        <v>22</v>
      </c>
      <c r="G1407" s="258">
        <f>SUMIFS('Previsão Potência Instalada'!$C$4:$C$87,'Previsão Potência Instalada'!$B$4:$B$87,PrevisaoGD[[#This Row],[Mês/Ano]])*SUMIFS(RelPotInst[PU_PI],RelPotInst[Barra],PrevisaoGD[[#This Row],[Nº Barra]])</f>
        <v>38.145243832605182</v>
      </c>
      <c r="H1407" s="136">
        <f>$G1407*SUMIFS(FatorHorario[Fator],FatorHorario[Meses],TEXT($D1407,"MMM"),FatorHorario[UF],'Curva Tipica'!$E$1,FatorHorario[Hora],$F1407)</f>
        <v>0</v>
      </c>
      <c r="I1407" s="45">
        <v>0.92</v>
      </c>
    </row>
    <row r="1408" spans="1:9" x14ac:dyDescent="0.25">
      <c r="A1408" s="32">
        <v>5743</v>
      </c>
      <c r="B1408" s="32">
        <v>2</v>
      </c>
      <c r="C1408" s="134" t="s">
        <v>92</v>
      </c>
      <c r="D1408" s="33">
        <v>46753</v>
      </c>
      <c r="E1408" s="43" t="s">
        <v>66</v>
      </c>
      <c r="F1408" s="44">
        <f>SUMIFS(HoraCondCarga[Hora],HoraCondCarga[Condição de Carga],PrevisaoGD[[#This Row],[Condição de Carga]],HoraCondCarga[Mês],MONTH(PrevisaoGD[[#This Row],[Mês/Ano]]))</f>
        <v>22</v>
      </c>
      <c r="G1408" s="258">
        <f>SUMIFS('Previsão Potência Instalada'!$C$4:$C$87,'Previsão Potência Instalada'!$B$4:$B$87,PrevisaoGD[[#This Row],[Mês/Ano]])*SUMIFS(RelPotInst[PU_PI],RelPotInst[Barra],PrevisaoGD[[#This Row],[Nº Barra]])</f>
        <v>40.539151103415023</v>
      </c>
      <c r="H1408" s="136">
        <f>$G1408*SUMIFS(FatorHorario[Fator],FatorHorario[Meses],TEXT($D1408,"MMM"),FatorHorario[UF],'Curva Tipica'!$E$1,FatorHorario[Hora],$F1408)</f>
        <v>0</v>
      </c>
      <c r="I1408" s="45">
        <v>0.92</v>
      </c>
    </row>
    <row r="1409" spans="1:9" x14ac:dyDescent="0.25">
      <c r="A1409" s="32">
        <v>5743</v>
      </c>
      <c r="B1409" s="32">
        <v>2</v>
      </c>
      <c r="C1409" s="134" t="s">
        <v>92</v>
      </c>
      <c r="D1409" s="33">
        <v>46784</v>
      </c>
      <c r="E1409" s="43" t="s">
        <v>66</v>
      </c>
      <c r="F1409" s="44">
        <f>SUMIFS(HoraCondCarga[Hora],HoraCondCarga[Condição de Carga],PrevisaoGD[[#This Row],[Condição de Carga]],HoraCondCarga[Mês],MONTH(PrevisaoGD[[#This Row],[Mês/Ano]]))</f>
        <v>22</v>
      </c>
      <c r="G1409" s="258">
        <f>SUMIFS('Previsão Potência Instalada'!$C$4:$C$87,'Previsão Potência Instalada'!$B$4:$B$87,PrevisaoGD[[#This Row],[Mês/Ano]])*SUMIFS(RelPotInst[PU_PI],RelPotInst[Barra],PrevisaoGD[[#This Row],[Nº Barra]])</f>
        <v>40.820111552029758</v>
      </c>
      <c r="H1409" s="136">
        <f>$G1409*SUMIFS(FatorHorario[Fator],FatorHorario[Meses],TEXT($D1409,"MMM"),FatorHorario[UF],'Curva Tipica'!$E$1,FatorHorario[Hora],$F1409)</f>
        <v>0</v>
      </c>
      <c r="I1409" s="45">
        <v>0.92</v>
      </c>
    </row>
    <row r="1410" spans="1:9" x14ac:dyDescent="0.25">
      <c r="A1410" s="32">
        <v>5743</v>
      </c>
      <c r="B1410" s="32">
        <v>2</v>
      </c>
      <c r="C1410" s="134" t="s">
        <v>92</v>
      </c>
      <c r="D1410" s="33">
        <v>46813</v>
      </c>
      <c r="E1410" s="43" t="s">
        <v>66</v>
      </c>
      <c r="F1410" s="44">
        <f>SUMIFS(HoraCondCarga[Hora],HoraCondCarga[Condição de Carga],PrevisaoGD[[#This Row],[Condição de Carga]],HoraCondCarga[Mês],MONTH(PrevisaoGD[[#This Row],[Mês/Ano]]))</f>
        <v>22</v>
      </c>
      <c r="G1410" s="258">
        <f>SUMIFS('Previsão Potência Instalada'!$C$4:$C$87,'Previsão Potência Instalada'!$B$4:$B$87,PrevisaoGD[[#This Row],[Mês/Ano]])*SUMIFS(RelPotInst[PU_PI],RelPotInst[Barra],PrevisaoGD[[#This Row],[Nº Barra]])</f>
        <v>41.103598466047167</v>
      </c>
      <c r="H1410" s="136">
        <f>$G1410*SUMIFS(FatorHorario[Fator],FatorHorario[Meses],TEXT($D1410,"MMM"),FatorHorario[UF],'Curva Tipica'!$E$1,FatorHorario[Hora],$F1410)</f>
        <v>0</v>
      </c>
      <c r="I1410" s="45">
        <v>0.92</v>
      </c>
    </row>
    <row r="1411" spans="1:9" x14ac:dyDescent="0.25">
      <c r="A1411" s="32">
        <v>5743</v>
      </c>
      <c r="B1411" s="32">
        <v>2</v>
      </c>
      <c r="C1411" s="134" t="s">
        <v>92</v>
      </c>
      <c r="D1411" s="33">
        <v>46844</v>
      </c>
      <c r="E1411" s="43" t="s">
        <v>66</v>
      </c>
      <c r="F1411" s="44">
        <f>SUMIFS(HoraCondCarga[Hora],HoraCondCarga[Condição de Carga],PrevisaoGD[[#This Row],[Condição de Carga]],HoraCondCarga[Mês],MONTH(PrevisaoGD[[#This Row],[Mês/Ano]]))</f>
        <v>22</v>
      </c>
      <c r="G1411" s="258">
        <f>SUMIFS('Previsão Potência Instalada'!$C$4:$C$87,'Previsão Potência Instalada'!$B$4:$B$87,PrevisaoGD[[#This Row],[Mês/Ano]])*SUMIFS(RelPotInst[PU_PI],RelPotInst[Barra],PrevisaoGD[[#This Row],[Nº Barra]])</f>
        <v>41.389264480887292</v>
      </c>
      <c r="H1411" s="136">
        <f>$G1411*SUMIFS(FatorHorario[Fator],FatorHorario[Meses],TEXT($D1411,"MMM"),FatorHorario[UF],'Curva Tipica'!$E$1,FatorHorario[Hora],$F1411)</f>
        <v>0</v>
      </c>
      <c r="I1411" s="45">
        <v>0.92</v>
      </c>
    </row>
    <row r="1412" spans="1:9" x14ac:dyDescent="0.25">
      <c r="A1412" s="32">
        <v>5743</v>
      </c>
      <c r="B1412" s="32">
        <v>2</v>
      </c>
      <c r="C1412" s="134" t="s">
        <v>92</v>
      </c>
      <c r="D1412" s="33">
        <v>46874</v>
      </c>
      <c r="E1412" s="43" t="s">
        <v>66</v>
      </c>
      <c r="F1412" s="44">
        <f>SUMIFS(HoraCondCarga[Hora],HoraCondCarga[Condição de Carga],PrevisaoGD[[#This Row],[Condição de Carga]],HoraCondCarga[Mês],MONTH(PrevisaoGD[[#This Row],[Mês/Ano]]))</f>
        <v>22</v>
      </c>
      <c r="G1412" s="258">
        <f>SUMIFS('Previsão Potência Instalada'!$C$4:$C$87,'Previsão Potência Instalada'!$B$4:$B$87,PrevisaoGD[[#This Row],[Mês/Ano]])*SUMIFS(RelPotInst[PU_PI],RelPotInst[Barra],PrevisaoGD[[#This Row],[Nº Barra]])</f>
        <v>41.698499320216783</v>
      </c>
      <c r="H1412" s="136">
        <f>$G1412*SUMIFS(FatorHorario[Fator],FatorHorario[Meses],TEXT($D1412,"MMM"),FatorHorario[UF],'Curva Tipica'!$E$1,FatorHorario[Hora],$F1412)</f>
        <v>0</v>
      </c>
      <c r="I1412" s="45">
        <v>0.92</v>
      </c>
    </row>
    <row r="1413" spans="1:9" x14ac:dyDescent="0.25">
      <c r="A1413" s="32">
        <v>5743</v>
      </c>
      <c r="B1413" s="32">
        <v>2</v>
      </c>
      <c r="C1413" s="134" t="s">
        <v>92</v>
      </c>
      <c r="D1413" s="33">
        <v>46905</v>
      </c>
      <c r="E1413" s="43" t="s">
        <v>66</v>
      </c>
      <c r="F1413" s="44">
        <f>SUMIFS(HoraCondCarga[Hora],HoraCondCarga[Condição de Carga],PrevisaoGD[[#This Row],[Condição de Carga]],HoraCondCarga[Mês],MONTH(PrevisaoGD[[#This Row],[Mês/Ano]]))</f>
        <v>19</v>
      </c>
      <c r="G1413" s="258">
        <f>SUMIFS('Previsão Potência Instalada'!$C$4:$C$87,'Previsão Potência Instalada'!$B$4:$B$87,PrevisaoGD[[#This Row],[Mês/Ano]])*SUMIFS(RelPotInst[PU_PI],RelPotInst[Barra],PrevisaoGD[[#This Row],[Nº Barra]])</f>
        <v>42.001272343037627</v>
      </c>
      <c r="H1413" s="136">
        <f>$G1413*SUMIFS(FatorHorario[Fator],FatorHorario[Meses],TEXT($D1413,"MMM"),FatorHorario[UF],'Curva Tipica'!$E$1,FatorHorario[Hora],$F1413)</f>
        <v>0</v>
      </c>
      <c r="I1413" s="45">
        <v>0.92</v>
      </c>
    </row>
    <row r="1414" spans="1:9" x14ac:dyDescent="0.25">
      <c r="A1414" s="32">
        <v>5743</v>
      </c>
      <c r="B1414" s="32">
        <v>2</v>
      </c>
      <c r="C1414" s="134" t="s">
        <v>92</v>
      </c>
      <c r="D1414" s="33">
        <v>46935</v>
      </c>
      <c r="E1414" s="43" t="s">
        <v>66</v>
      </c>
      <c r="F1414" s="44">
        <f>SUMIFS(HoraCondCarga[Hora],HoraCondCarga[Condição de Carga],PrevisaoGD[[#This Row],[Condição de Carga]],HoraCondCarga[Mês],MONTH(PrevisaoGD[[#This Row],[Mês/Ano]]))</f>
        <v>22</v>
      </c>
      <c r="G1414" s="258">
        <f>SUMIFS('Previsão Potência Instalada'!$C$4:$C$87,'Previsão Potência Instalada'!$B$4:$B$87,PrevisaoGD[[#This Row],[Mês/Ano]])*SUMIFS(RelPotInst[PU_PI],RelPotInst[Barra],PrevisaoGD[[#This Row],[Nº Barra]])</f>
        <v>42.288995892916489</v>
      </c>
      <c r="H1414" s="136">
        <f>$G1414*SUMIFS(FatorHorario[Fator],FatorHorario[Meses],TEXT($D1414,"MMM"),FatorHorario[UF],'Curva Tipica'!$E$1,FatorHorario[Hora],$F1414)</f>
        <v>0</v>
      </c>
      <c r="I1414" s="45">
        <v>0.92</v>
      </c>
    </row>
    <row r="1415" spans="1:9" x14ac:dyDescent="0.25">
      <c r="A1415" s="32">
        <v>5743</v>
      </c>
      <c r="B1415" s="32">
        <v>2</v>
      </c>
      <c r="C1415" s="134" t="s">
        <v>92</v>
      </c>
      <c r="D1415" s="33">
        <v>46966</v>
      </c>
      <c r="E1415" s="43" t="s">
        <v>66</v>
      </c>
      <c r="F1415" s="44">
        <f>SUMIFS(HoraCondCarga[Hora],HoraCondCarga[Condição de Carga],PrevisaoGD[[#This Row],[Condição de Carga]],HoraCondCarga[Mês],MONTH(PrevisaoGD[[#This Row],[Mês/Ano]]))</f>
        <v>22</v>
      </c>
      <c r="G1415" s="258">
        <f>SUMIFS('Previsão Potência Instalada'!$C$4:$C$87,'Previsão Potência Instalada'!$B$4:$B$87,PrevisaoGD[[#This Row],[Mês/Ano]])*SUMIFS(RelPotInst[PU_PI],RelPotInst[Barra],PrevisaoGD[[#This Row],[Nº Barra]])</f>
        <v>42.569366929933274</v>
      </c>
      <c r="H1415" s="136">
        <f>$G1415*SUMIFS(FatorHorario[Fator],FatorHorario[Meses],TEXT($D1415,"MMM"),FatorHorario[UF],'Curva Tipica'!$E$1,FatorHorario[Hora],$F1415)</f>
        <v>0</v>
      </c>
      <c r="I1415" s="45">
        <v>0.92</v>
      </c>
    </row>
    <row r="1416" spans="1:9" x14ac:dyDescent="0.25">
      <c r="A1416" s="32">
        <v>5743</v>
      </c>
      <c r="B1416" s="32">
        <v>2</v>
      </c>
      <c r="C1416" s="134" t="s">
        <v>92</v>
      </c>
      <c r="D1416" s="33">
        <v>46997</v>
      </c>
      <c r="E1416" s="43" t="s">
        <v>66</v>
      </c>
      <c r="F1416" s="44">
        <f>SUMIFS(HoraCondCarga[Hora],HoraCondCarga[Condição de Carga],PrevisaoGD[[#This Row],[Condição de Carga]],HoraCondCarga[Mês],MONTH(PrevisaoGD[[#This Row],[Mês/Ano]]))</f>
        <v>22</v>
      </c>
      <c r="G1416" s="258">
        <f>SUMIFS('Previsão Potência Instalada'!$C$4:$C$87,'Previsão Potência Instalada'!$B$4:$B$87,PrevisaoGD[[#This Row],[Mês/Ano]])*SUMIFS(RelPotInst[PU_PI],RelPotInst[Barra],PrevisaoGD[[#This Row],[Nº Barra]])</f>
        <v>42.848458949572176</v>
      </c>
      <c r="H1416" s="136">
        <f>$G1416*SUMIFS(FatorHorario[Fator],FatorHorario[Meses],TEXT($D1416,"MMM"),FatorHorario[UF],'Curva Tipica'!$E$1,FatorHorario[Hora],$F1416)</f>
        <v>0</v>
      </c>
      <c r="I1416" s="45">
        <v>0.92</v>
      </c>
    </row>
    <row r="1417" spans="1:9" x14ac:dyDescent="0.25">
      <c r="A1417" s="32">
        <v>5743</v>
      </c>
      <c r="B1417" s="32">
        <v>2</v>
      </c>
      <c r="C1417" s="134" t="s">
        <v>92</v>
      </c>
      <c r="D1417" s="33">
        <v>47027</v>
      </c>
      <c r="E1417" s="43" t="s">
        <v>66</v>
      </c>
      <c r="F1417" s="44">
        <f>SUMIFS(HoraCondCarga[Hora],HoraCondCarga[Condição de Carga],PrevisaoGD[[#This Row],[Condição de Carga]],HoraCondCarga[Mês],MONTH(PrevisaoGD[[#This Row],[Mês/Ano]]))</f>
        <v>22</v>
      </c>
      <c r="G1417" s="258">
        <f>SUMIFS('Previsão Potência Instalada'!$C$4:$C$87,'Previsão Potência Instalada'!$B$4:$B$87,PrevisaoGD[[#This Row],[Mês/Ano]])*SUMIFS(RelPotInst[PU_PI],RelPotInst[Barra],PrevisaoGD[[#This Row],[Nº Barra]])</f>
        <v>43.113830159695958</v>
      </c>
      <c r="H1417" s="136">
        <f>$G1417*SUMIFS(FatorHorario[Fator],FatorHorario[Meses],TEXT($D1417,"MMM"),FatorHorario[UF],'Curva Tipica'!$E$1,FatorHorario[Hora],$F1417)</f>
        <v>0</v>
      </c>
      <c r="I1417" s="45">
        <v>0.92</v>
      </c>
    </row>
    <row r="1418" spans="1:9" x14ac:dyDescent="0.25">
      <c r="A1418" s="32">
        <v>5743</v>
      </c>
      <c r="B1418" s="32">
        <v>2</v>
      </c>
      <c r="C1418" s="134" t="s">
        <v>92</v>
      </c>
      <c r="D1418" s="33">
        <v>47058</v>
      </c>
      <c r="E1418" s="43" t="s">
        <v>66</v>
      </c>
      <c r="F1418" s="44">
        <f>SUMIFS(HoraCondCarga[Hora],HoraCondCarga[Condição de Carga],PrevisaoGD[[#This Row],[Condição de Carga]],HoraCondCarga[Mês],MONTH(PrevisaoGD[[#This Row],[Mês/Ano]]))</f>
        <v>22</v>
      </c>
      <c r="G1418" s="258">
        <f>SUMIFS('Previsão Potência Instalada'!$C$4:$C$87,'Previsão Potência Instalada'!$B$4:$B$87,PrevisaoGD[[#This Row],[Mês/Ano]])*SUMIFS(RelPotInst[PU_PI],RelPotInst[Barra],PrevisaoGD[[#This Row],[Nº Barra]])</f>
        <v>43.379250899802386</v>
      </c>
      <c r="H1418" s="136">
        <f>$G1418*SUMIFS(FatorHorario[Fator],FatorHorario[Meses],TEXT($D1418,"MMM"),FatorHorario[UF],'Curva Tipica'!$E$1,FatorHorario[Hora],$F1418)</f>
        <v>0</v>
      </c>
      <c r="I1418" s="45">
        <v>0.92</v>
      </c>
    </row>
    <row r="1419" spans="1:9" x14ac:dyDescent="0.25">
      <c r="A1419" s="32">
        <v>5743</v>
      </c>
      <c r="B1419" s="32">
        <v>2</v>
      </c>
      <c r="C1419" s="134" t="s">
        <v>92</v>
      </c>
      <c r="D1419" s="33">
        <v>47088</v>
      </c>
      <c r="E1419" s="43" t="s">
        <v>66</v>
      </c>
      <c r="F1419" s="44">
        <f>SUMIFS(HoraCondCarga[Hora],HoraCondCarga[Condição de Carga],PrevisaoGD[[#This Row],[Condição de Carga]],HoraCondCarga[Mês],MONTH(PrevisaoGD[[#This Row],[Mês/Ano]]))</f>
        <v>22</v>
      </c>
      <c r="G1419" s="258">
        <f>SUMIFS('Previsão Potência Instalada'!$C$4:$C$87,'Previsão Potência Instalada'!$B$4:$B$87,PrevisaoGD[[#This Row],[Mês/Ano]])*SUMIFS(RelPotInst[PU_PI],RelPotInst[Barra],PrevisaoGD[[#This Row],[Nº Barra]])</f>
        <v>43.657280730352781</v>
      </c>
      <c r="H1419" s="136">
        <f>$G1419*SUMIFS(FatorHorario[Fator],FatorHorario[Meses],TEXT($D1419,"MMM"),FatorHorario[UF],'Curva Tipica'!$E$1,FatorHorario[Hora],$F1419)</f>
        <v>0</v>
      </c>
      <c r="I1419" s="45">
        <v>0.92</v>
      </c>
    </row>
    <row r="1420" spans="1:9" x14ac:dyDescent="0.25">
      <c r="A1420" s="32">
        <v>5743</v>
      </c>
      <c r="B1420" s="32">
        <v>2</v>
      </c>
      <c r="C1420" s="134" t="s">
        <v>92</v>
      </c>
      <c r="D1420" s="33">
        <v>44562</v>
      </c>
      <c r="E1420" s="43" t="s">
        <v>67</v>
      </c>
      <c r="F1420" s="44">
        <f>SUMIFS(HoraCondCarga[Hora],HoraCondCarga[Condição de Carga],PrevisaoGD[[#This Row],[Condição de Carga]],HoraCondCarga[Mês],MONTH(PrevisaoGD[[#This Row],[Mês/Ano]]))</f>
        <v>12</v>
      </c>
      <c r="G1420" s="258">
        <f>SUMIFS('Previsão Potência Instalada'!$C$4:$C$87,'Previsão Potência Instalada'!$B$4:$B$87,PrevisaoGD[[#This Row],[Mês/Ano]])*SUMIFS(RelPotInst[PU_PI],RelPotInst[Barra],PrevisaoGD[[#This Row],[Nº Barra]])</f>
        <v>15.023445587279532</v>
      </c>
      <c r="H1420" s="136">
        <f>$G1420*SUMIFS(FatorHorario[Fator],FatorHorario[Meses],TEXT($D1420,"MMM"),FatorHorario[UF],'Curva Tipica'!$E$1,FatorHorario[Hora],$F1420)</f>
        <v>8.8975472238143478</v>
      </c>
      <c r="I1420" s="45">
        <v>0.92</v>
      </c>
    </row>
    <row r="1421" spans="1:9" x14ac:dyDescent="0.25">
      <c r="A1421" s="32">
        <v>5743</v>
      </c>
      <c r="B1421" s="32">
        <v>2</v>
      </c>
      <c r="C1421" s="134" t="s">
        <v>92</v>
      </c>
      <c r="D1421" s="33">
        <v>44593</v>
      </c>
      <c r="E1421" s="43" t="s">
        <v>67</v>
      </c>
      <c r="F1421" s="44">
        <f>SUMIFS(HoraCondCarga[Hora],HoraCondCarga[Condição de Carga],PrevisaoGD[[#This Row],[Condição de Carga]],HoraCondCarga[Mês],MONTH(PrevisaoGD[[#This Row],[Mês/Ano]]))</f>
        <v>12</v>
      </c>
      <c r="G1421" s="258">
        <f>SUMIFS('Previsão Potência Instalada'!$C$4:$C$87,'Previsão Potência Instalada'!$B$4:$B$87,PrevisaoGD[[#This Row],[Mês/Ano]])*SUMIFS(RelPotInst[PU_PI],RelPotInst[Barra],PrevisaoGD[[#This Row],[Nº Barra]])</f>
        <v>15.683433952675207</v>
      </c>
      <c r="H1421" s="136">
        <f>$G1421*SUMIFS(FatorHorario[Fator],FatorHorario[Meses],TEXT($D1421,"MMM"),FatorHorario[UF],'Curva Tipica'!$E$1,FatorHorario[Hora],$F1421)</f>
        <v>9.344971317726765</v>
      </c>
      <c r="I1421" s="45">
        <v>0.92</v>
      </c>
    </row>
    <row r="1422" spans="1:9" x14ac:dyDescent="0.25">
      <c r="A1422" s="32">
        <v>5743</v>
      </c>
      <c r="B1422" s="32">
        <v>2</v>
      </c>
      <c r="C1422" s="134" t="s">
        <v>92</v>
      </c>
      <c r="D1422" s="33">
        <v>44621</v>
      </c>
      <c r="E1422" s="43" t="s">
        <v>67</v>
      </c>
      <c r="F1422" s="44">
        <f>SUMIFS(HoraCondCarga[Hora],HoraCondCarga[Condição de Carga],PrevisaoGD[[#This Row],[Condição de Carga]],HoraCondCarga[Mês],MONTH(PrevisaoGD[[#This Row],[Mês/Ano]]))</f>
        <v>12</v>
      </c>
      <c r="G1422" s="258">
        <f>SUMIFS('Previsão Potência Instalada'!$C$4:$C$87,'Previsão Potência Instalada'!$B$4:$B$87,PrevisaoGD[[#This Row],[Mês/Ano]])*SUMIFS(RelPotInst[PU_PI],RelPotInst[Barra],PrevisaoGD[[#This Row],[Nº Barra]])</f>
        <v>16.34935709565098</v>
      </c>
      <c r="H1422" s="136">
        <f>$G1422*SUMIFS(FatorHorario[Fator],FatorHorario[Meses],TEXT($D1422,"MMM"),FatorHorario[UF],'Curva Tipica'!$E$1,FatorHorario[Hora],$F1422)</f>
        <v>9.9259792866251519</v>
      </c>
      <c r="I1422" s="45">
        <v>0.92</v>
      </c>
    </row>
    <row r="1423" spans="1:9" x14ac:dyDescent="0.25">
      <c r="A1423" s="32">
        <v>5743</v>
      </c>
      <c r="B1423" s="32">
        <v>2</v>
      </c>
      <c r="C1423" s="134" t="s">
        <v>92</v>
      </c>
      <c r="D1423" s="33">
        <v>44652</v>
      </c>
      <c r="E1423" s="43" t="s">
        <v>67</v>
      </c>
      <c r="F1423" s="44">
        <f>SUMIFS(HoraCondCarga[Hora],HoraCondCarga[Condição de Carga],PrevisaoGD[[#This Row],[Condição de Carga]],HoraCondCarga[Mês],MONTH(PrevisaoGD[[#This Row],[Mês/Ano]]))</f>
        <v>12</v>
      </c>
      <c r="G1423" s="258">
        <f>SUMIFS('Previsão Potência Instalada'!$C$4:$C$87,'Previsão Potência Instalada'!$B$4:$B$87,PrevisaoGD[[#This Row],[Mês/Ano]])*SUMIFS(RelPotInst[PU_PI],RelPotInst[Barra],PrevisaoGD[[#This Row],[Nº Barra]])</f>
        <v>17.020399041636615</v>
      </c>
      <c r="H1423" s="136">
        <f>$G1423*SUMIFS(FatorHorario[Fator],FatorHorario[Meses],TEXT($D1423,"MMM"),FatorHorario[UF],'Curva Tipica'!$E$1,FatorHorario[Hora],$F1423)</f>
        <v>9.257313871268412</v>
      </c>
      <c r="I1423" s="45">
        <v>0.92</v>
      </c>
    </row>
    <row r="1424" spans="1:9" x14ac:dyDescent="0.25">
      <c r="A1424" s="32">
        <v>5743</v>
      </c>
      <c r="B1424" s="32">
        <v>2</v>
      </c>
      <c r="C1424" s="134" t="s">
        <v>92</v>
      </c>
      <c r="D1424" s="33">
        <v>44682</v>
      </c>
      <c r="E1424" s="43" t="s">
        <v>67</v>
      </c>
      <c r="F1424" s="44">
        <f>SUMIFS(HoraCondCarga[Hora],HoraCondCarga[Condição de Carga],PrevisaoGD[[#This Row],[Condição de Carga]],HoraCondCarga[Mês],MONTH(PrevisaoGD[[#This Row],[Mês/Ano]]))</f>
        <v>12</v>
      </c>
      <c r="G1424" s="258">
        <f>SUMIFS('Previsão Potência Instalada'!$C$4:$C$87,'Previsão Potência Instalada'!$B$4:$B$87,PrevisaoGD[[#This Row],[Mês/Ano]])*SUMIFS(RelPotInst[PU_PI],RelPotInst[Barra],PrevisaoGD[[#This Row],[Nº Barra]])</f>
        <v>17.746805185770867</v>
      </c>
      <c r="H1424" s="136">
        <f>$G1424*SUMIFS(FatorHorario[Fator],FatorHorario[Meses],TEXT($D1424,"MMM"),FatorHorario[UF],'Curva Tipica'!$E$1,FatorHorario[Hora],$F1424)</f>
        <v>8.3802839427892923</v>
      </c>
      <c r="I1424" s="45">
        <v>0.92</v>
      </c>
    </row>
    <row r="1425" spans="1:9" x14ac:dyDescent="0.25">
      <c r="A1425" s="32">
        <v>5743</v>
      </c>
      <c r="B1425" s="32">
        <v>2</v>
      </c>
      <c r="C1425" s="134" t="s">
        <v>92</v>
      </c>
      <c r="D1425" s="33">
        <v>44713</v>
      </c>
      <c r="E1425" s="43" t="s">
        <v>67</v>
      </c>
      <c r="F1425" s="44">
        <f>SUMIFS(HoraCondCarga[Hora],HoraCondCarga[Condição de Carga],PrevisaoGD[[#This Row],[Condição de Carga]],HoraCondCarga[Mês],MONTH(PrevisaoGD[[#This Row],[Mês/Ano]]))</f>
        <v>12</v>
      </c>
      <c r="G1425" s="258">
        <f>SUMIFS('Previsão Potência Instalada'!$C$4:$C$87,'Previsão Potência Instalada'!$B$4:$B$87,PrevisaoGD[[#This Row],[Mês/Ano]])*SUMIFS(RelPotInst[PU_PI],RelPotInst[Barra],PrevisaoGD[[#This Row],[Nº Barra]])</f>
        <v>18.458032240691484</v>
      </c>
      <c r="H1425" s="136">
        <f>$G1425*SUMIFS(FatorHorario[Fator],FatorHorario[Meses],TEXT($D1425,"MMM"),FatorHorario[UF],'Curva Tipica'!$E$1,FatorHorario[Hora],$F1425)</f>
        <v>8.2430636381756788</v>
      </c>
      <c r="I1425" s="45">
        <v>0.92</v>
      </c>
    </row>
    <row r="1426" spans="1:9" x14ac:dyDescent="0.25">
      <c r="A1426" s="32">
        <v>5743</v>
      </c>
      <c r="B1426" s="32">
        <v>2</v>
      </c>
      <c r="C1426" s="134" t="s">
        <v>92</v>
      </c>
      <c r="D1426" s="33">
        <v>44743</v>
      </c>
      <c r="E1426" s="43" t="s">
        <v>67</v>
      </c>
      <c r="F1426" s="44">
        <f>SUMIFS(HoraCondCarga[Hora],HoraCondCarga[Condição de Carga],PrevisaoGD[[#This Row],[Condição de Carga]],HoraCondCarga[Mês],MONTH(PrevisaoGD[[#This Row],[Mês/Ano]]))</f>
        <v>12</v>
      </c>
      <c r="G1426" s="258">
        <f>SUMIFS('Previsão Potência Instalada'!$C$4:$C$87,'Previsão Potência Instalada'!$B$4:$B$87,PrevisaoGD[[#This Row],[Mês/Ano]])*SUMIFS(RelPotInst[PU_PI],RelPotInst[Barra],PrevisaoGD[[#This Row],[Nº Barra]])</f>
        <v>19.133907426350735</v>
      </c>
      <c r="H1426" s="136">
        <f>$G1426*SUMIFS(FatorHorario[Fator],FatorHorario[Meses],TEXT($D1426,"MMM"),FatorHorario[UF],'Curva Tipica'!$E$1,FatorHorario[Hora],$F1426)</f>
        <v>8.6184168970632342</v>
      </c>
      <c r="I1426" s="45">
        <v>0.92</v>
      </c>
    </row>
    <row r="1427" spans="1:9" x14ac:dyDescent="0.25">
      <c r="A1427" s="32">
        <v>5743</v>
      </c>
      <c r="B1427" s="32">
        <v>2</v>
      </c>
      <c r="C1427" s="134" t="s">
        <v>92</v>
      </c>
      <c r="D1427" s="33">
        <v>44774</v>
      </c>
      <c r="E1427" s="43" t="s">
        <v>67</v>
      </c>
      <c r="F1427" s="44">
        <f>SUMIFS(HoraCondCarga[Hora],HoraCondCarga[Condição de Carga],PrevisaoGD[[#This Row],[Condição de Carga]],HoraCondCarga[Mês],MONTH(PrevisaoGD[[#This Row],[Mês/Ano]]))</f>
        <v>12</v>
      </c>
      <c r="G1427" s="258">
        <f>SUMIFS('Previsão Potência Instalada'!$C$4:$C$87,'Previsão Potência Instalada'!$B$4:$B$87,PrevisaoGD[[#This Row],[Mês/Ano]])*SUMIFS(RelPotInst[PU_PI],RelPotInst[Barra],PrevisaoGD[[#This Row],[Nº Barra]])</f>
        <v>19.792511238158891</v>
      </c>
      <c r="H1427" s="136">
        <f>$G1427*SUMIFS(FatorHorario[Fator],FatorHorario[Meses],TEXT($D1427,"MMM"),FatorHorario[UF],'Curva Tipica'!$E$1,FatorHorario[Hora],$F1427)</f>
        <v>9.7565694788559121</v>
      </c>
      <c r="I1427" s="45">
        <v>0.92</v>
      </c>
    </row>
    <row r="1428" spans="1:9" x14ac:dyDescent="0.25">
      <c r="A1428" s="32">
        <v>5743</v>
      </c>
      <c r="B1428" s="32">
        <v>2</v>
      </c>
      <c r="C1428" s="134" t="s">
        <v>92</v>
      </c>
      <c r="D1428" s="33">
        <v>44805</v>
      </c>
      <c r="E1428" s="43" t="s">
        <v>67</v>
      </c>
      <c r="F1428" s="44">
        <f>SUMIFS(HoraCondCarga[Hora],HoraCondCarga[Condição de Carga],PrevisaoGD[[#This Row],[Condição de Carga]],HoraCondCarga[Mês],MONTH(PrevisaoGD[[#This Row],[Mês/Ano]]))</f>
        <v>12</v>
      </c>
      <c r="G1428" s="258">
        <f>SUMIFS('Previsão Potência Instalada'!$C$4:$C$87,'Previsão Potência Instalada'!$B$4:$B$87,PrevisaoGD[[#This Row],[Mês/Ano]])*SUMIFS(RelPotInst[PU_PI],RelPotInst[Barra],PrevisaoGD[[#This Row],[Nº Barra]])</f>
        <v>20.448110582282368</v>
      </c>
      <c r="H1428" s="136">
        <f>$G1428*SUMIFS(FatorHorario[Fator],FatorHorario[Meses],TEXT($D1428,"MMM"),FatorHorario[UF],'Curva Tipica'!$E$1,FatorHorario[Hora],$F1428)</f>
        <v>11.269753929909831</v>
      </c>
      <c r="I1428" s="45">
        <v>0.92</v>
      </c>
    </row>
    <row r="1429" spans="1:9" x14ac:dyDescent="0.25">
      <c r="A1429" s="32">
        <v>5743</v>
      </c>
      <c r="B1429" s="32">
        <v>2</v>
      </c>
      <c r="C1429" s="134" t="s">
        <v>92</v>
      </c>
      <c r="D1429" s="33">
        <v>44835</v>
      </c>
      <c r="E1429" s="43" t="s">
        <v>67</v>
      </c>
      <c r="F1429" s="44">
        <f>SUMIFS(HoraCondCarga[Hora],HoraCondCarga[Condição de Carga],PrevisaoGD[[#This Row],[Condição de Carga]],HoraCondCarga[Mês],MONTH(PrevisaoGD[[#This Row],[Mês/Ano]]))</f>
        <v>12</v>
      </c>
      <c r="G1429" s="258">
        <f>SUMIFS('Previsão Potência Instalada'!$C$4:$C$87,'Previsão Potência Instalada'!$B$4:$B$87,PrevisaoGD[[#This Row],[Mês/Ano]])*SUMIFS(RelPotInst[PU_PI],RelPotInst[Barra],PrevisaoGD[[#This Row],[Nº Barra]])</f>
        <v>21.071479145566613</v>
      </c>
      <c r="H1429" s="136">
        <f>$G1429*SUMIFS(FatorHorario[Fator],FatorHorario[Meses],TEXT($D1429,"MMM"),FatorHorario[UF],'Curva Tipica'!$E$1,FatorHorario[Hora],$F1429)</f>
        <v>11.966768748907173</v>
      </c>
      <c r="I1429" s="45">
        <v>0.92</v>
      </c>
    </row>
    <row r="1430" spans="1:9" x14ac:dyDescent="0.25">
      <c r="A1430" s="32">
        <v>5743</v>
      </c>
      <c r="B1430" s="32">
        <v>2</v>
      </c>
      <c r="C1430" s="134" t="s">
        <v>92</v>
      </c>
      <c r="D1430" s="33">
        <v>44866</v>
      </c>
      <c r="E1430" s="43" t="s">
        <v>67</v>
      </c>
      <c r="F1430" s="44">
        <f>SUMIFS(HoraCondCarga[Hora],HoraCondCarga[Condição de Carga],PrevisaoGD[[#This Row],[Condição de Carga]],HoraCondCarga[Mês],MONTH(PrevisaoGD[[#This Row],[Mês/Ano]]))</f>
        <v>12</v>
      </c>
      <c r="G1430" s="258">
        <f>SUMIFS('Previsão Potência Instalada'!$C$4:$C$87,'Previsão Potência Instalada'!$B$4:$B$87,PrevisaoGD[[#This Row],[Mês/Ano]])*SUMIFS(RelPotInst[PU_PI],RelPotInst[Barra],PrevisaoGD[[#This Row],[Nº Barra]])</f>
        <v>21.694964056943423</v>
      </c>
      <c r="H1430" s="136">
        <f>$G1430*SUMIFS(FatorHorario[Fator],FatorHorario[Meses],TEXT($D1430,"MMM"),FatorHorario[UF],'Curva Tipica'!$E$1,FatorHorario[Hora],$F1430)</f>
        <v>13.082198711541549</v>
      </c>
      <c r="I1430" s="45">
        <v>0.92</v>
      </c>
    </row>
    <row r="1431" spans="1:9" x14ac:dyDescent="0.25">
      <c r="A1431" s="32">
        <v>5743</v>
      </c>
      <c r="B1431" s="32">
        <v>2</v>
      </c>
      <c r="C1431" s="134" t="s">
        <v>92</v>
      </c>
      <c r="D1431" s="33">
        <v>44896</v>
      </c>
      <c r="E1431" s="43" t="s">
        <v>67</v>
      </c>
      <c r="F1431" s="44">
        <f>SUMIFS(HoraCondCarga[Hora],HoraCondCarga[Condição de Carga],PrevisaoGD[[#This Row],[Condição de Carga]],HoraCondCarga[Mês],MONTH(PrevisaoGD[[#This Row],[Mês/Ano]]))</f>
        <v>12</v>
      </c>
      <c r="G1431" s="258">
        <f>SUMIFS('Previsão Potência Instalada'!$C$4:$C$87,'Previsão Potência Instalada'!$B$4:$B$87,PrevisaoGD[[#This Row],[Mês/Ano]])*SUMIFS(RelPotInst[PU_PI],RelPotInst[Barra],PrevisaoGD[[#This Row],[Nº Barra]])</f>
        <v>22.348068272504417</v>
      </c>
      <c r="H1431" s="136">
        <f>$G1431*SUMIFS(FatorHorario[Fator],FatorHorario[Meses],TEXT($D1431,"MMM"),FatorHorario[UF],'Curva Tipica'!$E$1,FatorHorario[Hora],$F1431)</f>
        <v>13.36983457803311</v>
      </c>
      <c r="I1431" s="45">
        <v>0.92</v>
      </c>
    </row>
    <row r="1432" spans="1:9" x14ac:dyDescent="0.25">
      <c r="A1432" s="32">
        <v>5743</v>
      </c>
      <c r="B1432" s="32">
        <v>2</v>
      </c>
      <c r="C1432" s="134" t="s">
        <v>92</v>
      </c>
      <c r="D1432" s="33">
        <v>44927</v>
      </c>
      <c r="E1432" s="43" t="s">
        <v>67</v>
      </c>
      <c r="F1432" s="44">
        <f>SUMIFS(HoraCondCarga[Hora],HoraCondCarga[Condição de Carga],PrevisaoGD[[#This Row],[Condição de Carga]],HoraCondCarga[Mês],MONTH(PrevisaoGD[[#This Row],[Mês/Ano]]))</f>
        <v>12</v>
      </c>
      <c r="G1432" s="258">
        <f>SUMIFS('Previsão Potência Instalada'!$C$4:$C$87,'Previsão Potência Instalada'!$B$4:$B$87,PrevisaoGD[[#This Row],[Mês/Ano]])*SUMIFS(RelPotInst[PU_PI],RelPotInst[Barra],PrevisaoGD[[#This Row],[Nº Barra]])</f>
        <v>22.571969147014546</v>
      </c>
      <c r="H1432" s="136">
        <f>$G1432*SUMIFS(FatorHorario[Fator],FatorHorario[Meses],TEXT($D1432,"MMM"),FatorHorario[UF],'Curva Tipica'!$E$1,FatorHorario[Hora],$F1432)</f>
        <v>13.368115872838855</v>
      </c>
      <c r="I1432" s="45">
        <v>0.92</v>
      </c>
    </row>
    <row r="1433" spans="1:9" x14ac:dyDescent="0.25">
      <c r="A1433" s="32">
        <v>5743</v>
      </c>
      <c r="B1433" s="32">
        <v>2</v>
      </c>
      <c r="C1433" s="134" t="s">
        <v>92</v>
      </c>
      <c r="D1433" s="33">
        <v>44958</v>
      </c>
      <c r="E1433" s="43" t="s">
        <v>67</v>
      </c>
      <c r="F1433" s="44">
        <f>SUMIFS(HoraCondCarga[Hora],HoraCondCarga[Condição de Carga],PrevisaoGD[[#This Row],[Condição de Carga]],HoraCondCarga[Mês],MONTH(PrevisaoGD[[#This Row],[Mês/Ano]]))</f>
        <v>12</v>
      </c>
      <c r="G1433" s="258">
        <f>SUMIFS('Previsão Potência Instalada'!$C$4:$C$87,'Previsão Potência Instalada'!$B$4:$B$87,PrevisaoGD[[#This Row],[Mês/Ano]])*SUMIFS(RelPotInst[PU_PI],RelPotInst[Barra],PrevisaoGD[[#This Row],[Nº Barra]])</f>
        <v>22.790990851879595</v>
      </c>
      <c r="H1433" s="136">
        <f>$G1433*SUMIFS(FatorHorario[Fator],FatorHorario[Meses],TEXT($D1433,"MMM"),FatorHorario[UF],'Curva Tipica'!$E$1,FatorHorario[Hora],$F1433)</f>
        <v>13.580007825840882</v>
      </c>
      <c r="I1433" s="45">
        <v>0.92</v>
      </c>
    </row>
    <row r="1434" spans="1:9" x14ac:dyDescent="0.25">
      <c r="A1434" s="32">
        <v>5743</v>
      </c>
      <c r="B1434" s="32">
        <v>2</v>
      </c>
      <c r="C1434" s="134" t="s">
        <v>92</v>
      </c>
      <c r="D1434" s="33">
        <v>44986</v>
      </c>
      <c r="E1434" s="43" t="s">
        <v>67</v>
      </c>
      <c r="F1434" s="44">
        <f>SUMIFS(HoraCondCarga[Hora],HoraCondCarga[Condição de Carga],PrevisaoGD[[#This Row],[Condição de Carga]],HoraCondCarga[Mês],MONTH(PrevisaoGD[[#This Row],[Mês/Ano]]))</f>
        <v>12</v>
      </c>
      <c r="G1434" s="258">
        <f>SUMIFS('Previsão Potência Instalada'!$C$4:$C$87,'Previsão Potência Instalada'!$B$4:$B$87,PrevisaoGD[[#This Row],[Mês/Ano]])*SUMIFS(RelPotInst[PU_PI],RelPotInst[Barra],PrevisaoGD[[#This Row],[Nº Barra]])</f>
        <v>23.01198205374147</v>
      </c>
      <c r="H1434" s="136">
        <f>$G1434*SUMIFS(FatorHorario[Fator],FatorHorario[Meses],TEXT($D1434,"MMM"),FatorHorario[UF],'Curva Tipica'!$E$1,FatorHorario[Hora],$F1434)</f>
        <v>13.970974875237609</v>
      </c>
      <c r="I1434" s="45">
        <v>0.92</v>
      </c>
    </row>
    <row r="1435" spans="1:9" x14ac:dyDescent="0.25">
      <c r="A1435" s="32">
        <v>5743</v>
      </c>
      <c r="B1435" s="32">
        <v>2</v>
      </c>
      <c r="C1435" s="134" t="s">
        <v>92</v>
      </c>
      <c r="D1435" s="33">
        <v>45017</v>
      </c>
      <c r="E1435" s="43" t="s">
        <v>67</v>
      </c>
      <c r="F1435" s="44">
        <f>SUMIFS(HoraCondCarga[Hora],HoraCondCarga[Condição de Carga],PrevisaoGD[[#This Row],[Condição de Carga]],HoraCondCarga[Mês],MONTH(PrevisaoGD[[#This Row],[Mês/Ano]]))</f>
        <v>12</v>
      </c>
      <c r="G1435" s="258">
        <f>SUMIFS('Previsão Potência Instalada'!$C$4:$C$87,'Previsão Potência Instalada'!$B$4:$B$87,PrevisaoGD[[#This Row],[Mês/Ano]])*SUMIFS(RelPotInst[PU_PI],RelPotInst[Barra],PrevisaoGD[[#This Row],[Nº Barra]])</f>
        <v>23.234671965794114</v>
      </c>
      <c r="H1435" s="136">
        <f>$G1435*SUMIFS(FatorHorario[Fator],FatorHorario[Meses],TEXT($D1435,"MMM"),FatorHorario[UF],'Curva Tipica'!$E$1,FatorHorario[Hora],$F1435)</f>
        <v>12.637227279874331</v>
      </c>
      <c r="I1435" s="45">
        <v>0.92</v>
      </c>
    </row>
    <row r="1436" spans="1:9" x14ac:dyDescent="0.25">
      <c r="A1436" s="32">
        <v>5743</v>
      </c>
      <c r="B1436" s="32">
        <v>2</v>
      </c>
      <c r="C1436" s="134" t="s">
        <v>92</v>
      </c>
      <c r="D1436" s="33">
        <v>45047</v>
      </c>
      <c r="E1436" s="43" t="s">
        <v>67</v>
      </c>
      <c r="F1436" s="44">
        <f>SUMIFS(HoraCondCarga[Hora],HoraCondCarga[Condição de Carga],PrevisaoGD[[#This Row],[Condição de Carga]],HoraCondCarga[Mês],MONTH(PrevisaoGD[[#This Row],[Mês/Ano]]))</f>
        <v>12</v>
      </c>
      <c r="G1436" s="258">
        <f>SUMIFS('Previsão Potência Instalada'!$C$4:$C$87,'Previsão Potência Instalada'!$B$4:$B$87,PrevisaoGD[[#This Row],[Mês/Ano]])*SUMIFS(RelPotInst[PU_PI],RelPotInst[Barra],PrevisaoGD[[#This Row],[Nº Barra]])</f>
        <v>23.475734870012655</v>
      </c>
      <c r="H1436" s="136">
        <f>$G1436*SUMIFS(FatorHorario[Fator],FatorHorario[Meses],TEXT($D1436,"MMM"),FatorHorario[UF],'Curva Tipica'!$E$1,FatorHorario[Hora],$F1436)</f>
        <v>11.08556283325202</v>
      </c>
      <c r="I1436" s="45">
        <v>0.92</v>
      </c>
    </row>
    <row r="1437" spans="1:9" x14ac:dyDescent="0.25">
      <c r="A1437" s="32">
        <v>5743</v>
      </c>
      <c r="B1437" s="32">
        <v>2</v>
      </c>
      <c r="C1437" s="134" t="s">
        <v>92</v>
      </c>
      <c r="D1437" s="33">
        <v>45078</v>
      </c>
      <c r="E1437" s="43" t="s">
        <v>67</v>
      </c>
      <c r="F1437" s="44">
        <f>SUMIFS(HoraCondCarga[Hora],HoraCondCarga[Condição de Carga],PrevisaoGD[[#This Row],[Condição de Carga]],HoraCondCarga[Mês],MONTH(PrevisaoGD[[#This Row],[Mês/Ano]]))</f>
        <v>12</v>
      </c>
      <c r="G1437" s="258">
        <f>SUMIFS('Previsão Potência Instalada'!$C$4:$C$87,'Previsão Potência Instalada'!$B$4:$B$87,PrevisaoGD[[#This Row],[Mês/Ano]])*SUMIFS(RelPotInst[PU_PI],RelPotInst[Barra],PrevisaoGD[[#This Row],[Nº Barra]])</f>
        <v>23.711760488466503</v>
      </c>
      <c r="H1437" s="136">
        <f>$G1437*SUMIFS(FatorHorario[Fator],FatorHorario[Meses],TEXT($D1437,"MMM"),FatorHorario[UF],'Curva Tipica'!$E$1,FatorHorario[Hora],$F1437)</f>
        <v>10.589295117207286</v>
      </c>
      <c r="I1437" s="45">
        <v>0.92</v>
      </c>
    </row>
    <row r="1438" spans="1:9" x14ac:dyDescent="0.25">
      <c r="A1438" s="32">
        <v>5743</v>
      </c>
      <c r="B1438" s="32">
        <v>2</v>
      </c>
      <c r="C1438" s="134" t="s">
        <v>92</v>
      </c>
      <c r="D1438" s="33">
        <v>45108</v>
      </c>
      <c r="E1438" s="43" t="s">
        <v>67</v>
      </c>
      <c r="F1438" s="44">
        <f>SUMIFS(HoraCondCarga[Hora],HoraCondCarga[Condição de Carga],PrevisaoGD[[#This Row],[Condição de Carga]],HoraCondCarga[Mês],MONTH(PrevisaoGD[[#This Row],[Mês/Ano]]))</f>
        <v>12</v>
      </c>
      <c r="G1438" s="258">
        <f>SUMIFS('Previsão Potência Instalada'!$C$4:$C$87,'Previsão Potência Instalada'!$B$4:$B$87,PrevisaoGD[[#This Row],[Mês/Ano]])*SUMIFS(RelPotInst[PU_PI],RelPotInst[Barra],PrevisaoGD[[#This Row],[Nº Barra]])</f>
        <v>23.936054344541255</v>
      </c>
      <c r="H1438" s="136">
        <f>$G1438*SUMIFS(FatorHorario[Fator],FatorHorario[Meses],TEXT($D1438,"MMM"),FatorHorario[UF],'Curva Tipica'!$E$1,FatorHorario[Hora],$F1438)</f>
        <v>10.781430609825129</v>
      </c>
      <c r="I1438" s="45">
        <v>0.92</v>
      </c>
    </row>
    <row r="1439" spans="1:9" x14ac:dyDescent="0.25">
      <c r="A1439" s="32">
        <v>5743</v>
      </c>
      <c r="B1439" s="32">
        <v>2</v>
      </c>
      <c r="C1439" s="134" t="s">
        <v>92</v>
      </c>
      <c r="D1439" s="33">
        <v>45139</v>
      </c>
      <c r="E1439" s="43" t="s">
        <v>67</v>
      </c>
      <c r="F1439" s="44">
        <f>SUMIFS(HoraCondCarga[Hora],HoraCondCarga[Condição de Carga],PrevisaoGD[[#This Row],[Condição de Carga]],HoraCondCarga[Mês],MONTH(PrevisaoGD[[#This Row],[Mês/Ano]]))</f>
        <v>12</v>
      </c>
      <c r="G1439" s="258">
        <f>SUMIFS('Previsão Potência Instalada'!$C$4:$C$87,'Previsão Potência Instalada'!$B$4:$B$87,PrevisaoGD[[#This Row],[Mês/Ano]])*SUMIFS(RelPotInst[PU_PI],RelPotInst[Barra],PrevisaoGD[[#This Row],[Nº Barra]])</f>
        <v>24.154616575719924</v>
      </c>
      <c r="H1439" s="136">
        <f>$G1439*SUMIFS(FatorHorario[Fator],FatorHorario[Meses],TEXT($D1439,"MMM"),FatorHorario[UF],'Curva Tipica'!$E$1,FatorHorario[Hora],$F1439)</f>
        <v>11.906836480748559</v>
      </c>
      <c r="I1439" s="45">
        <v>0.92</v>
      </c>
    </row>
    <row r="1440" spans="1:9" x14ac:dyDescent="0.25">
      <c r="A1440" s="32">
        <v>5743</v>
      </c>
      <c r="B1440" s="32">
        <v>2</v>
      </c>
      <c r="C1440" s="134" t="s">
        <v>92</v>
      </c>
      <c r="D1440" s="33">
        <v>45170</v>
      </c>
      <c r="E1440" s="43" t="s">
        <v>67</v>
      </c>
      <c r="F1440" s="44">
        <f>SUMIFS(HoraCondCarga[Hora],HoraCondCarga[Condição de Carga],PrevisaoGD[[#This Row],[Condição de Carga]],HoraCondCarga[Mês],MONTH(PrevisaoGD[[#This Row],[Mês/Ano]]))</f>
        <v>12</v>
      </c>
      <c r="G1440" s="258">
        <f>SUMIFS('Previsão Potência Instalada'!$C$4:$C$87,'Previsão Potência Instalada'!$B$4:$B$87,PrevisaoGD[[#This Row],[Mês/Ano]])*SUMIFS(RelPotInst[PU_PI],RelPotInst[Barra],PrevisaoGD[[#This Row],[Nº Barra]])</f>
        <v>24.372181753512479</v>
      </c>
      <c r="H1440" s="136">
        <f>$G1440*SUMIFS(FatorHorario[Fator],FatorHorario[Meses],TEXT($D1440,"MMM"),FatorHorario[UF],'Curva Tipica'!$E$1,FatorHorario[Hora],$F1440)</f>
        <v>13.432463111536347</v>
      </c>
      <c r="I1440" s="45">
        <v>0.92</v>
      </c>
    </row>
    <row r="1441" spans="1:9" x14ac:dyDescent="0.25">
      <c r="A1441" s="32">
        <v>5743</v>
      </c>
      <c r="B1441" s="32">
        <v>2</v>
      </c>
      <c r="C1441" s="134" t="s">
        <v>92</v>
      </c>
      <c r="D1441" s="33">
        <v>45200</v>
      </c>
      <c r="E1441" s="43" t="s">
        <v>67</v>
      </c>
      <c r="F1441" s="44">
        <f>SUMIFS(HoraCondCarga[Hora],HoraCondCarga[Condição de Carga],PrevisaoGD[[#This Row],[Condição de Carga]],HoraCondCarga[Mês],MONTH(PrevisaoGD[[#This Row],[Mês/Ano]]))</f>
        <v>12</v>
      </c>
      <c r="G1441" s="258">
        <f>SUMIFS('Previsão Potência Instalada'!$C$4:$C$87,'Previsão Potência Instalada'!$B$4:$B$87,PrevisaoGD[[#This Row],[Mês/Ano]])*SUMIFS(RelPotInst[PU_PI],RelPotInst[Barra],PrevisaoGD[[#This Row],[Nº Barra]])</f>
        <v>24.579050923710557</v>
      </c>
      <c r="H1441" s="136">
        <f>$G1441*SUMIFS(FatorHorario[Fator],FatorHorario[Meses],TEXT($D1441,"MMM"),FatorHorario[UF],'Curva Tipica'!$E$1,FatorHorario[Hora],$F1441)</f>
        <v>13.95876466192655</v>
      </c>
      <c r="I1441" s="45">
        <v>0.92</v>
      </c>
    </row>
    <row r="1442" spans="1:9" x14ac:dyDescent="0.25">
      <c r="A1442" s="32">
        <v>5743</v>
      </c>
      <c r="B1442" s="32">
        <v>2</v>
      </c>
      <c r="C1442" s="134" t="s">
        <v>92</v>
      </c>
      <c r="D1442" s="33">
        <v>45231</v>
      </c>
      <c r="E1442" s="43" t="s">
        <v>67</v>
      </c>
      <c r="F1442" s="44">
        <f>SUMIFS(HoraCondCarga[Hora],HoraCondCarga[Condição de Carga],PrevisaoGD[[#This Row],[Condição de Carga]],HoraCondCarga[Mês],MONTH(PrevisaoGD[[#This Row],[Mês/Ano]]))</f>
        <v>12</v>
      </c>
      <c r="G1442" s="258">
        <f>SUMIFS('Previsão Potência Instalada'!$C$4:$C$87,'Previsão Potência Instalada'!$B$4:$B$87,PrevisaoGD[[#This Row],[Mês/Ano]])*SUMIFS(RelPotInst[PU_PI],RelPotInst[Barra],PrevisaoGD[[#This Row],[Nº Barra]])</f>
        <v>24.785958704828051</v>
      </c>
      <c r="H1442" s="136">
        <f>$G1442*SUMIFS(FatorHorario[Fator],FatorHorario[Meses],TEXT($D1442,"MMM"),FatorHorario[UF],'Curva Tipica'!$E$1,FatorHorario[Hora],$F1442)</f>
        <v>14.946087773251994</v>
      </c>
      <c r="I1442" s="45">
        <v>0.92</v>
      </c>
    </row>
    <row r="1443" spans="1:9" x14ac:dyDescent="0.25">
      <c r="A1443" s="32">
        <v>5743</v>
      </c>
      <c r="B1443" s="32">
        <v>2</v>
      </c>
      <c r="C1443" s="134" t="s">
        <v>92</v>
      </c>
      <c r="D1443" s="33">
        <v>45261</v>
      </c>
      <c r="E1443" s="43" t="s">
        <v>67</v>
      </c>
      <c r="F1443" s="44">
        <f>SUMIFS(HoraCondCarga[Hora],HoraCondCarga[Condição de Carga],PrevisaoGD[[#This Row],[Condição de Carga]],HoraCondCarga[Mês],MONTH(PrevisaoGD[[#This Row],[Mês/Ano]]))</f>
        <v>12</v>
      </c>
      <c r="G1443" s="258">
        <f>SUMIFS('Previsão Potência Instalada'!$C$4:$C$87,'Previsão Potência Instalada'!$B$4:$B$87,PrevisaoGD[[#This Row],[Mês/Ano]])*SUMIFS(RelPotInst[PU_PI],RelPotInst[Barra],PrevisaoGD[[#This Row],[Nº Barra]])</f>
        <v>25.002695856945817</v>
      </c>
      <c r="H1443" s="136">
        <f>$G1443*SUMIFS(FatorHorario[Fator],FatorHorario[Meses],TEXT($D1443,"MMM"),FatorHorario[UF],'Curva Tipica'!$E$1,FatorHorario[Hora],$F1443)</f>
        <v>14.957977733740758</v>
      </c>
      <c r="I1443" s="45">
        <v>0.92</v>
      </c>
    </row>
    <row r="1444" spans="1:9" x14ac:dyDescent="0.25">
      <c r="A1444" s="32">
        <v>5743</v>
      </c>
      <c r="B1444" s="32">
        <v>2</v>
      </c>
      <c r="C1444" s="134" t="s">
        <v>92</v>
      </c>
      <c r="D1444" s="33">
        <v>45292</v>
      </c>
      <c r="E1444" s="43" t="s">
        <v>67</v>
      </c>
      <c r="F1444" s="44">
        <f>SUMIFS(HoraCondCarga[Hora],HoraCondCarga[Condição de Carga],PrevisaoGD[[#This Row],[Condição de Carga]],HoraCondCarga[Mês],MONTH(PrevisaoGD[[#This Row],[Mês/Ano]]))</f>
        <v>12</v>
      </c>
      <c r="G1444" s="258">
        <f>SUMIFS('Previsão Potência Instalada'!$C$4:$C$87,'Previsão Potência Instalada'!$B$4:$B$87,PrevisaoGD[[#This Row],[Mês/Ano]])*SUMIFS(RelPotInst[PU_PI],RelPotInst[Barra],PrevisaoGD[[#This Row],[Nº Barra]])</f>
        <v>25.447248205695324</v>
      </c>
      <c r="H1444" s="136">
        <f>$G1444*SUMIFS(FatorHorario[Fator],FatorHorario[Meses],TEXT($D1444,"MMM"),FatorHorario[UF],'Curva Tipica'!$E$1,FatorHorario[Hora],$F1444)</f>
        <v>15.070982971976083</v>
      </c>
      <c r="I1444" s="45">
        <v>0.92</v>
      </c>
    </row>
    <row r="1445" spans="1:9" x14ac:dyDescent="0.25">
      <c r="A1445" s="32">
        <v>5743</v>
      </c>
      <c r="B1445" s="32">
        <v>2</v>
      </c>
      <c r="C1445" s="134" t="s">
        <v>92</v>
      </c>
      <c r="D1445" s="33">
        <v>45323</v>
      </c>
      <c r="E1445" s="43" t="s">
        <v>67</v>
      </c>
      <c r="F1445" s="44">
        <f>SUMIFS(HoraCondCarga[Hora],HoraCondCarga[Condição de Carga],PrevisaoGD[[#This Row],[Condição de Carga]],HoraCondCarga[Mês],MONTH(PrevisaoGD[[#This Row],[Mês/Ano]]))</f>
        <v>12</v>
      </c>
      <c r="G1445" s="258">
        <f>SUMIFS('Previsão Potência Instalada'!$C$4:$C$87,'Previsão Potência Instalada'!$B$4:$B$87,PrevisaoGD[[#This Row],[Mês/Ano]])*SUMIFS(RelPotInst[PU_PI],RelPotInst[Barra],PrevisaoGD[[#This Row],[Nº Barra]])</f>
        <v>25.882113024950296</v>
      </c>
      <c r="H1445" s="136">
        <f>$G1445*SUMIFS(FatorHorario[Fator],FatorHorario[Meses],TEXT($D1445,"MMM"),FatorHorario[UF],'Curva Tipica'!$E$1,FatorHorario[Hora],$F1445)</f>
        <v>15.421852420213506</v>
      </c>
      <c r="I1445" s="45">
        <v>0.92</v>
      </c>
    </row>
    <row r="1446" spans="1:9" x14ac:dyDescent="0.25">
      <c r="A1446" s="32">
        <v>5743</v>
      </c>
      <c r="B1446" s="32">
        <v>2</v>
      </c>
      <c r="C1446" s="134" t="s">
        <v>92</v>
      </c>
      <c r="D1446" s="33">
        <v>45352</v>
      </c>
      <c r="E1446" s="43" t="s">
        <v>67</v>
      </c>
      <c r="F1446" s="44">
        <f>SUMIFS(HoraCondCarga[Hora],HoraCondCarga[Condição de Carga],PrevisaoGD[[#This Row],[Condição de Carga]],HoraCondCarga[Mês],MONTH(PrevisaoGD[[#This Row],[Mês/Ano]]))</f>
        <v>12</v>
      </c>
      <c r="G1446" s="258">
        <f>SUMIFS('Previsão Potência Instalada'!$C$4:$C$87,'Previsão Potência Instalada'!$B$4:$B$87,PrevisaoGD[[#This Row],[Mês/Ano]])*SUMIFS(RelPotInst[PU_PI],RelPotInst[Barra],PrevisaoGD[[#This Row],[Nº Barra]])</f>
        <v>26.3208882555322</v>
      </c>
      <c r="H1446" s="136">
        <f>$G1446*SUMIFS(FatorHorario[Fator],FatorHorario[Meses],TEXT($D1446,"MMM"),FatorHorario[UF],'Curva Tipica'!$E$1,FatorHorario[Hora],$F1446)</f>
        <v>15.979869428595736</v>
      </c>
      <c r="I1446" s="45">
        <v>0.92</v>
      </c>
    </row>
    <row r="1447" spans="1:9" x14ac:dyDescent="0.25">
      <c r="A1447" s="32">
        <v>5743</v>
      </c>
      <c r="B1447" s="32">
        <v>2</v>
      </c>
      <c r="C1447" s="134" t="s">
        <v>92</v>
      </c>
      <c r="D1447" s="33">
        <v>45383</v>
      </c>
      <c r="E1447" s="43" t="s">
        <v>67</v>
      </c>
      <c r="F1447" s="44">
        <f>SUMIFS(HoraCondCarga[Hora],HoraCondCarga[Condição de Carga],PrevisaoGD[[#This Row],[Condição de Carga]],HoraCondCarga[Mês],MONTH(PrevisaoGD[[#This Row],[Mês/Ano]]))</f>
        <v>12</v>
      </c>
      <c r="G1447" s="258">
        <f>SUMIFS('Previsão Potência Instalada'!$C$4:$C$87,'Previsão Potência Instalada'!$B$4:$B$87,PrevisaoGD[[#This Row],[Mês/Ano]])*SUMIFS(RelPotInst[PU_PI],RelPotInst[Barra],PrevisaoGD[[#This Row],[Nº Barra]])</f>
        <v>26.763036253669416</v>
      </c>
      <c r="H1447" s="136">
        <f>$G1447*SUMIFS(FatorHorario[Fator],FatorHorario[Meses],TEXT($D1447,"MMM"),FatorHorario[UF],'Curva Tipica'!$E$1,FatorHorario[Hora],$F1447)</f>
        <v>14.55628778986196</v>
      </c>
      <c r="I1447" s="45">
        <v>0.92</v>
      </c>
    </row>
    <row r="1448" spans="1:9" x14ac:dyDescent="0.25">
      <c r="A1448" s="32">
        <v>5743</v>
      </c>
      <c r="B1448" s="32">
        <v>2</v>
      </c>
      <c r="C1448" s="134" t="s">
        <v>92</v>
      </c>
      <c r="D1448" s="33">
        <v>45413</v>
      </c>
      <c r="E1448" s="43" t="s">
        <v>67</v>
      </c>
      <c r="F1448" s="44">
        <f>SUMIFS(HoraCondCarga[Hora],HoraCondCarga[Condição de Carga],PrevisaoGD[[#This Row],[Condição de Carga]],HoraCondCarga[Mês],MONTH(PrevisaoGD[[#This Row],[Mês/Ano]]))</f>
        <v>12</v>
      </c>
      <c r="G1448" s="258">
        <f>SUMIFS('Previsão Potência Instalada'!$C$4:$C$87,'Previsão Potência Instalada'!$B$4:$B$87,PrevisaoGD[[#This Row],[Mês/Ano]])*SUMIFS(RelPotInst[PU_PI],RelPotInst[Barra],PrevisaoGD[[#This Row],[Nº Barra]])</f>
        <v>27.241663594903322</v>
      </c>
      <c r="H1448" s="136">
        <f>$G1448*SUMIFS(FatorHorario[Fator],FatorHorario[Meses],TEXT($D1448,"MMM"),FatorHorario[UF],'Curva Tipica'!$E$1,FatorHorario[Hora],$F1448)</f>
        <v>12.863885843649079</v>
      </c>
      <c r="I1448" s="45">
        <v>0.92</v>
      </c>
    </row>
    <row r="1449" spans="1:9" x14ac:dyDescent="0.25">
      <c r="A1449" s="32">
        <v>5743</v>
      </c>
      <c r="B1449" s="32">
        <v>2</v>
      </c>
      <c r="C1449" s="134" t="s">
        <v>92</v>
      </c>
      <c r="D1449" s="33">
        <v>45444</v>
      </c>
      <c r="E1449" s="43" t="s">
        <v>67</v>
      </c>
      <c r="F1449" s="44">
        <f>SUMIFS(HoraCondCarga[Hora],HoraCondCarga[Condição de Carga],PrevisaoGD[[#This Row],[Condição de Carga]],HoraCondCarga[Mês],MONTH(PrevisaoGD[[#This Row],[Mês/Ano]]))</f>
        <v>12</v>
      </c>
      <c r="G1449" s="258">
        <f>SUMIFS('Previsão Potência Instalada'!$C$4:$C$87,'Previsão Potência Instalada'!$B$4:$B$87,PrevisaoGD[[#This Row],[Mês/Ano]])*SUMIFS(RelPotInst[PU_PI],RelPotInst[Barra],PrevisaoGD[[#This Row],[Nº Barra]])</f>
        <v>27.71028946909108</v>
      </c>
      <c r="H1449" s="136">
        <f>$G1449*SUMIFS(FatorHorario[Fator],FatorHorario[Meses],TEXT($D1449,"MMM"),FatorHorario[UF],'Curva Tipica'!$E$1,FatorHorario[Hora],$F1449)</f>
        <v>12.374974566488785</v>
      </c>
      <c r="I1449" s="45">
        <v>0.92</v>
      </c>
    </row>
    <row r="1450" spans="1:9" x14ac:dyDescent="0.25">
      <c r="A1450" s="32">
        <v>5743</v>
      </c>
      <c r="B1450" s="32">
        <v>2</v>
      </c>
      <c r="C1450" s="134" t="s">
        <v>92</v>
      </c>
      <c r="D1450" s="33">
        <v>45474</v>
      </c>
      <c r="E1450" s="43" t="s">
        <v>67</v>
      </c>
      <c r="F1450" s="44">
        <f>SUMIFS(HoraCondCarga[Hora],HoraCondCarga[Condição de Carga],PrevisaoGD[[#This Row],[Condição de Carga]],HoraCondCarga[Mês],MONTH(PrevisaoGD[[#This Row],[Mês/Ano]]))</f>
        <v>12</v>
      </c>
      <c r="G1450" s="258">
        <f>SUMIFS('Previsão Potência Instalada'!$C$4:$C$87,'Previsão Potência Instalada'!$B$4:$B$87,PrevisaoGD[[#This Row],[Mês/Ano]])*SUMIFS(RelPotInst[PU_PI],RelPotInst[Barra],PrevisaoGD[[#This Row],[Nº Barra]])</f>
        <v>28.155622077756725</v>
      </c>
      <c r="H1450" s="136">
        <f>$G1450*SUMIFS(FatorHorario[Fator],FatorHorario[Meses],TEXT($D1450,"MMM"),FatorHorario[UF],'Curva Tipica'!$E$1,FatorHorario[Hora],$F1450)</f>
        <v>12.68203528193537</v>
      </c>
      <c r="I1450" s="45">
        <v>0.92</v>
      </c>
    </row>
    <row r="1451" spans="1:9" x14ac:dyDescent="0.25">
      <c r="A1451" s="32">
        <v>5743</v>
      </c>
      <c r="B1451" s="32">
        <v>2</v>
      </c>
      <c r="C1451" s="134" t="s">
        <v>92</v>
      </c>
      <c r="D1451" s="33">
        <v>45505</v>
      </c>
      <c r="E1451" s="43" t="s">
        <v>67</v>
      </c>
      <c r="F1451" s="44">
        <f>SUMIFS(HoraCondCarga[Hora],HoraCondCarga[Condição de Carga],PrevisaoGD[[#This Row],[Condição de Carga]],HoraCondCarga[Mês],MONTH(PrevisaoGD[[#This Row],[Mês/Ano]]))</f>
        <v>12</v>
      </c>
      <c r="G1451" s="258">
        <f>SUMIFS('Previsão Potência Instalada'!$C$4:$C$87,'Previsão Potência Instalada'!$B$4:$B$87,PrevisaoGD[[#This Row],[Mês/Ano]])*SUMIFS(RelPotInst[PU_PI],RelPotInst[Barra],PrevisaoGD[[#This Row],[Nº Barra]])</f>
        <v>28.589574617830497</v>
      </c>
      <c r="H1451" s="136">
        <f>$G1451*SUMIFS(FatorHorario[Fator],FatorHorario[Meses],TEXT($D1451,"MMM"),FatorHorario[UF],'Curva Tipica'!$E$1,FatorHorario[Hora],$F1451)</f>
        <v>14.093015675142064</v>
      </c>
      <c r="I1451" s="45">
        <v>0.92</v>
      </c>
    </row>
    <row r="1452" spans="1:9" x14ac:dyDescent="0.25">
      <c r="A1452" s="32">
        <v>5743</v>
      </c>
      <c r="B1452" s="32">
        <v>2</v>
      </c>
      <c r="C1452" s="134" t="s">
        <v>92</v>
      </c>
      <c r="D1452" s="33">
        <v>45536</v>
      </c>
      <c r="E1452" s="43" t="s">
        <v>67</v>
      </c>
      <c r="F1452" s="44">
        <f>SUMIFS(HoraCondCarga[Hora],HoraCondCarga[Condição de Carga],PrevisaoGD[[#This Row],[Condição de Carga]],HoraCondCarga[Mês],MONTH(PrevisaoGD[[#This Row],[Mês/Ano]]))</f>
        <v>12</v>
      </c>
      <c r="G1452" s="258">
        <f>SUMIFS('Previsão Potência Instalada'!$C$4:$C$87,'Previsão Potência Instalada'!$B$4:$B$87,PrevisaoGD[[#This Row],[Mês/Ano]])*SUMIFS(RelPotInst[PU_PI],RelPotInst[Barra],PrevisaoGD[[#This Row],[Nº Barra]])</f>
        <v>29.021547521042223</v>
      </c>
      <c r="H1452" s="136">
        <f>$G1452*SUMIFS(FatorHorario[Fator],FatorHorario[Meses],TEXT($D1452,"MMM"),FatorHorario[UF],'Curva Tipica'!$E$1,FatorHorario[Hora],$F1452)</f>
        <v>15.994910527856907</v>
      </c>
      <c r="I1452" s="45">
        <v>0.92</v>
      </c>
    </row>
    <row r="1453" spans="1:9" x14ac:dyDescent="0.25">
      <c r="A1453" s="32">
        <v>5743</v>
      </c>
      <c r="B1453" s="32">
        <v>2</v>
      </c>
      <c r="C1453" s="134" t="s">
        <v>92</v>
      </c>
      <c r="D1453" s="33">
        <v>45566</v>
      </c>
      <c r="E1453" s="43" t="s">
        <v>67</v>
      </c>
      <c r="F1453" s="44">
        <f>SUMIFS(HoraCondCarga[Hora],HoraCondCarga[Condição de Carga],PrevisaoGD[[#This Row],[Condição de Carga]],HoraCondCarga[Mês],MONTH(PrevisaoGD[[#This Row],[Mês/Ano]]))</f>
        <v>12</v>
      </c>
      <c r="G1453" s="258">
        <f>SUMIFS('Previsão Potência Instalada'!$C$4:$C$87,'Previsão Potência Instalada'!$B$4:$B$87,PrevisaoGD[[#This Row],[Mês/Ano]])*SUMIFS(RelPotInst[PU_PI],RelPotInst[Barra],PrevisaoGD[[#This Row],[Nº Barra]])</f>
        <v>29.432283636730141</v>
      </c>
      <c r="H1453" s="136">
        <f>$G1453*SUMIFS(FatorHorario[Fator],FatorHorario[Meses],TEXT($D1453,"MMM"),FatorHorario[UF],'Curva Tipica'!$E$1,FatorHorario[Hora],$F1453)</f>
        <v>16.714979029229571</v>
      </c>
      <c r="I1453" s="45">
        <v>0.92</v>
      </c>
    </row>
    <row r="1454" spans="1:9" x14ac:dyDescent="0.25">
      <c r="A1454" s="32">
        <v>5743</v>
      </c>
      <c r="B1454" s="32">
        <v>2</v>
      </c>
      <c r="C1454" s="134" t="s">
        <v>92</v>
      </c>
      <c r="D1454" s="33">
        <v>45597</v>
      </c>
      <c r="E1454" s="43" t="s">
        <v>67</v>
      </c>
      <c r="F1454" s="44">
        <f>SUMIFS(HoraCondCarga[Hora],HoraCondCarga[Condição de Carga],PrevisaoGD[[#This Row],[Condição de Carga]],HoraCondCarga[Mês],MONTH(PrevisaoGD[[#This Row],[Mês/Ano]]))</f>
        <v>12</v>
      </c>
      <c r="G1454" s="258">
        <f>SUMIFS('Previsão Potência Instalada'!$C$4:$C$87,'Previsão Potência Instalada'!$B$4:$B$87,PrevisaoGD[[#This Row],[Mês/Ano]])*SUMIFS(RelPotInst[PU_PI],RelPotInst[Barra],PrevisaoGD[[#This Row],[Nº Barra]])</f>
        <v>29.843096413909219</v>
      </c>
      <c r="H1454" s="136">
        <f>$G1454*SUMIFS(FatorHorario[Fator],FatorHorario[Meses],TEXT($D1454,"MMM"),FatorHorario[UF],'Curva Tipica'!$E$1,FatorHorario[Hora],$F1454)</f>
        <v>17.995573370378668</v>
      </c>
      <c r="I1454" s="45">
        <v>0.92</v>
      </c>
    </row>
    <row r="1455" spans="1:9" x14ac:dyDescent="0.25">
      <c r="A1455" s="32">
        <v>5743</v>
      </c>
      <c r="B1455" s="32">
        <v>2</v>
      </c>
      <c r="C1455" s="134" t="s">
        <v>92</v>
      </c>
      <c r="D1455" s="33">
        <v>45627</v>
      </c>
      <c r="E1455" s="43" t="s">
        <v>67</v>
      </c>
      <c r="F1455" s="44">
        <f>SUMIFS(HoraCondCarga[Hora],HoraCondCarga[Condição de Carga],PrevisaoGD[[#This Row],[Condição de Carga]],HoraCondCarga[Mês],MONTH(PrevisaoGD[[#This Row],[Mês/Ano]]))</f>
        <v>12</v>
      </c>
      <c r="G1455" s="258">
        <f>SUMIFS('Previsão Potência Instalada'!$C$4:$C$87,'Previsão Potência Instalada'!$B$4:$B$87,PrevisaoGD[[#This Row],[Mês/Ano]])*SUMIFS(RelPotInst[PU_PI],RelPotInst[Barra],PrevisaoGD[[#This Row],[Nº Barra]])</f>
        <v>30.273425282637568</v>
      </c>
      <c r="H1455" s="136">
        <f>$G1455*SUMIFS(FatorHorario[Fator],FatorHorario[Meses],TEXT($D1455,"MMM"),FatorHorario[UF],'Curva Tipica'!$E$1,FatorHorario[Hora],$F1455)</f>
        <v>18.111215842189278</v>
      </c>
      <c r="I1455" s="45">
        <v>0.92</v>
      </c>
    </row>
    <row r="1456" spans="1:9" x14ac:dyDescent="0.25">
      <c r="A1456" s="32">
        <v>5743</v>
      </c>
      <c r="B1456" s="32">
        <v>2</v>
      </c>
      <c r="C1456" s="134" t="s">
        <v>92</v>
      </c>
      <c r="D1456" s="33">
        <v>45658</v>
      </c>
      <c r="E1456" s="43" t="s">
        <v>67</v>
      </c>
      <c r="F1456" s="44">
        <f>SUMIFS(HoraCondCarga[Hora],HoraCondCarga[Condição de Carga],PrevisaoGD[[#This Row],[Condição de Carga]],HoraCondCarga[Mês],MONTH(PrevisaoGD[[#This Row],[Mês/Ano]]))</f>
        <v>12</v>
      </c>
      <c r="G1456" s="258">
        <f>SUMIFS('Previsão Potência Instalada'!$C$4:$C$87,'Previsão Potência Instalada'!$B$4:$B$87,PrevisaoGD[[#This Row],[Mês/Ano]])*SUMIFS(RelPotInst[PU_PI],RelPotInst[Barra],PrevisaoGD[[#This Row],[Nº Barra]])</f>
        <v>30.782517757373313</v>
      </c>
      <c r="H1456" s="136">
        <f>$G1456*SUMIFS(FatorHorario[Fator],FatorHorario[Meses],TEXT($D1456,"MMM"),FatorHorario[UF],'Curva Tipica'!$E$1,FatorHorario[Hora],$F1456)</f>
        <v>18.230764961536959</v>
      </c>
      <c r="I1456" s="45">
        <v>0.92</v>
      </c>
    </row>
    <row r="1457" spans="1:9" x14ac:dyDescent="0.25">
      <c r="A1457" s="32">
        <v>5743</v>
      </c>
      <c r="B1457" s="32">
        <v>2</v>
      </c>
      <c r="C1457" s="134" t="s">
        <v>92</v>
      </c>
      <c r="D1457" s="33">
        <v>45689</v>
      </c>
      <c r="E1457" s="43" t="s">
        <v>67</v>
      </c>
      <c r="F1457" s="44">
        <f>SUMIFS(HoraCondCarga[Hora],HoraCondCarga[Condição de Carga],PrevisaoGD[[#This Row],[Condição de Carga]],HoraCondCarga[Mês],MONTH(PrevisaoGD[[#This Row],[Mês/Ano]]))</f>
        <v>12</v>
      </c>
      <c r="G1457" s="258">
        <f>SUMIFS('Previsão Potência Instalada'!$C$4:$C$87,'Previsão Potência Instalada'!$B$4:$B$87,PrevisaoGD[[#This Row],[Mês/Ano]])*SUMIFS(RelPotInst[PU_PI],RelPotInst[Barra],PrevisaoGD[[#This Row],[Nº Barra]])</f>
        <v>31.280516266733951</v>
      </c>
      <c r="H1457" s="136">
        <f>$G1457*SUMIFS(FatorHorario[Fator],FatorHorario[Meses],TEXT($D1457,"MMM"),FatorHorario[UF],'Curva Tipica'!$E$1,FatorHorario[Hora],$F1457)</f>
        <v>18.638490027016847</v>
      </c>
      <c r="I1457" s="45">
        <v>0.92</v>
      </c>
    </row>
    <row r="1458" spans="1:9" x14ac:dyDescent="0.25">
      <c r="A1458" s="32">
        <v>5743</v>
      </c>
      <c r="B1458" s="32">
        <v>2</v>
      </c>
      <c r="C1458" s="134" t="s">
        <v>92</v>
      </c>
      <c r="D1458" s="33">
        <v>45717</v>
      </c>
      <c r="E1458" s="43" t="s">
        <v>67</v>
      </c>
      <c r="F1458" s="44">
        <f>SUMIFS(HoraCondCarga[Hora],HoraCondCarga[Condição de Carga],PrevisaoGD[[#This Row],[Condição de Carga]],HoraCondCarga[Mês],MONTH(PrevisaoGD[[#This Row],[Mês/Ano]]))</f>
        <v>12</v>
      </c>
      <c r="G1458" s="258">
        <f>SUMIFS('Previsão Potência Instalada'!$C$4:$C$87,'Previsão Potência Instalada'!$B$4:$B$87,PrevisaoGD[[#This Row],[Mês/Ano]])*SUMIFS(RelPotInst[PU_PI],RelPotInst[Barra],PrevisaoGD[[#This Row],[Nº Barra]])</f>
        <v>31.782992901078664</v>
      </c>
      <c r="H1458" s="136">
        <f>$G1458*SUMIFS(FatorHorario[Fator],FatorHorario[Meses],TEXT($D1458,"MMM"),FatorHorario[UF],'Curva Tipica'!$E$1,FatorHorario[Hora],$F1458)</f>
        <v>19.296008237961836</v>
      </c>
      <c r="I1458" s="45">
        <v>0.92</v>
      </c>
    </row>
    <row r="1459" spans="1:9" x14ac:dyDescent="0.25">
      <c r="A1459" s="32">
        <v>5743</v>
      </c>
      <c r="B1459" s="32">
        <v>2</v>
      </c>
      <c r="C1459" s="134" t="s">
        <v>92</v>
      </c>
      <c r="D1459" s="33">
        <v>45748</v>
      </c>
      <c r="E1459" s="43" t="s">
        <v>67</v>
      </c>
      <c r="F1459" s="44">
        <f>SUMIFS(HoraCondCarga[Hora],HoraCondCarga[Condição de Carga],PrevisaoGD[[#This Row],[Condição de Carga]],HoraCondCarga[Mês],MONTH(PrevisaoGD[[#This Row],[Mês/Ano]]))</f>
        <v>12</v>
      </c>
      <c r="G1459" s="258">
        <f>SUMIFS('Previsão Potência Instalada'!$C$4:$C$87,'Previsão Potência Instalada'!$B$4:$B$87,PrevisaoGD[[#This Row],[Mês/Ano]])*SUMIFS(RelPotInst[PU_PI],RelPotInst[Barra],PrevisaoGD[[#This Row],[Nº Barra]])</f>
        <v>32.289331961493716</v>
      </c>
      <c r="H1459" s="136">
        <f>$G1459*SUMIFS(FatorHorario[Fator],FatorHorario[Meses],TEXT($D1459,"MMM"),FatorHorario[UF],'Curva Tipica'!$E$1,FatorHorario[Hora],$F1459)</f>
        <v>17.562013671354205</v>
      </c>
      <c r="I1459" s="45">
        <v>0.92</v>
      </c>
    </row>
    <row r="1460" spans="1:9" x14ac:dyDescent="0.25">
      <c r="A1460" s="32">
        <v>5743</v>
      </c>
      <c r="B1460" s="32">
        <v>2</v>
      </c>
      <c r="C1460" s="134" t="s">
        <v>92</v>
      </c>
      <c r="D1460" s="33">
        <v>45778</v>
      </c>
      <c r="E1460" s="43" t="s">
        <v>67</v>
      </c>
      <c r="F1460" s="44">
        <f>SUMIFS(HoraCondCarga[Hora],HoraCondCarga[Condição de Carga],PrevisaoGD[[#This Row],[Condição de Carga]],HoraCondCarga[Mês],MONTH(PrevisaoGD[[#This Row],[Mês/Ano]]))</f>
        <v>12</v>
      </c>
      <c r="G1460" s="258">
        <f>SUMIFS('Previsão Potência Instalada'!$C$4:$C$87,'Previsão Potência Instalada'!$B$4:$B$87,PrevisaoGD[[#This Row],[Mês/Ano]])*SUMIFS(RelPotInst[PU_PI],RelPotInst[Barra],PrevisaoGD[[#This Row],[Nº Barra]])</f>
        <v>32.837446437348746</v>
      </c>
      <c r="H1460" s="136">
        <f>$G1460*SUMIFS(FatorHorario[Fator],FatorHorario[Meses],TEXT($D1460,"MMM"),FatorHorario[UF],'Curva Tipica'!$E$1,FatorHorario[Hora],$F1460)</f>
        <v>15.506290975784093</v>
      </c>
      <c r="I1460" s="45">
        <v>0.92</v>
      </c>
    </row>
    <row r="1461" spans="1:9" x14ac:dyDescent="0.25">
      <c r="A1461" s="32">
        <v>5743</v>
      </c>
      <c r="B1461" s="32">
        <v>2</v>
      </c>
      <c r="C1461" s="134" t="s">
        <v>92</v>
      </c>
      <c r="D1461" s="33">
        <v>45809</v>
      </c>
      <c r="E1461" s="43" t="s">
        <v>67</v>
      </c>
      <c r="F1461" s="44">
        <f>SUMIFS(HoraCondCarga[Hora],HoraCondCarga[Condição de Carga],PrevisaoGD[[#This Row],[Condição de Carga]],HoraCondCarga[Mês],MONTH(PrevisaoGD[[#This Row],[Mês/Ano]]))</f>
        <v>12</v>
      </c>
      <c r="G1461" s="258">
        <f>SUMIFS('Previsão Potência Instalada'!$C$4:$C$87,'Previsão Potência Instalada'!$B$4:$B$87,PrevisaoGD[[#This Row],[Mês/Ano]])*SUMIFS(RelPotInst[PU_PI],RelPotInst[Barra],PrevisaoGD[[#This Row],[Nº Barra]])</f>
        <v>33.374107432812025</v>
      </c>
      <c r="H1461" s="136">
        <f>$G1461*SUMIFS(FatorHorario[Fator],FatorHorario[Meses],TEXT($D1461,"MMM"),FatorHorario[UF],'Curva Tipica'!$E$1,FatorHorario[Hora],$F1461)</f>
        <v>14.904345590506745</v>
      </c>
      <c r="I1461" s="45">
        <v>0.92</v>
      </c>
    </row>
    <row r="1462" spans="1:9" x14ac:dyDescent="0.25">
      <c r="A1462" s="32">
        <v>5743</v>
      </c>
      <c r="B1462" s="32">
        <v>2</v>
      </c>
      <c r="C1462" s="134" t="s">
        <v>92</v>
      </c>
      <c r="D1462" s="33">
        <v>45839</v>
      </c>
      <c r="E1462" s="43" t="s">
        <v>67</v>
      </c>
      <c r="F1462" s="44">
        <f>SUMIFS(HoraCondCarga[Hora],HoraCondCarga[Condição de Carga],PrevisaoGD[[#This Row],[Condição de Carga]],HoraCondCarga[Mês],MONTH(PrevisaoGD[[#This Row],[Mês/Ano]]))</f>
        <v>12</v>
      </c>
      <c r="G1462" s="258">
        <f>SUMIFS('Previsão Potência Instalada'!$C$4:$C$87,'Previsão Potência Instalada'!$B$4:$B$87,PrevisaoGD[[#This Row],[Mês/Ano]])*SUMIFS(RelPotInst[PU_PI],RelPotInst[Barra],PrevisaoGD[[#This Row],[Nº Barra]])</f>
        <v>33.884093445626604</v>
      </c>
      <c r="H1462" s="136">
        <f>$G1462*SUMIFS(FatorHorario[Fator],FatorHorario[Meses],TEXT($D1462,"MMM"),FatorHorario[UF],'Curva Tipica'!$E$1,FatorHorario[Hora],$F1462)</f>
        <v>15.262289974879117</v>
      </c>
      <c r="I1462" s="45">
        <v>0.92</v>
      </c>
    </row>
    <row r="1463" spans="1:9" x14ac:dyDescent="0.25">
      <c r="A1463" s="32">
        <v>5743</v>
      </c>
      <c r="B1463" s="32">
        <v>2</v>
      </c>
      <c r="C1463" s="134" t="s">
        <v>92</v>
      </c>
      <c r="D1463" s="33">
        <v>45870</v>
      </c>
      <c r="E1463" s="43" t="s">
        <v>67</v>
      </c>
      <c r="F1463" s="44">
        <f>SUMIFS(HoraCondCarga[Hora],HoraCondCarga[Condição de Carga],PrevisaoGD[[#This Row],[Condição de Carga]],HoraCondCarga[Mês],MONTH(PrevisaoGD[[#This Row],[Mês/Ano]]))</f>
        <v>12</v>
      </c>
      <c r="G1463" s="258">
        <f>SUMIFS('Previsão Potência Instalada'!$C$4:$C$87,'Previsão Potência Instalada'!$B$4:$B$87,PrevisaoGD[[#This Row],[Mês/Ano]])*SUMIFS(RelPotInst[PU_PI],RelPotInst[Barra],PrevisaoGD[[#This Row],[Nº Barra]])</f>
        <v>34.381047231081695</v>
      </c>
      <c r="H1463" s="136">
        <f>$G1463*SUMIFS(FatorHorario[Fator],FatorHorario[Meses],TEXT($D1463,"MMM"),FatorHorario[UF],'Curva Tipica'!$E$1,FatorHorario[Hora],$F1463)</f>
        <v>16.94787851978899</v>
      </c>
      <c r="I1463" s="45">
        <v>0.92</v>
      </c>
    </row>
    <row r="1464" spans="1:9" x14ac:dyDescent="0.25">
      <c r="A1464" s="32">
        <v>5743</v>
      </c>
      <c r="B1464" s="32">
        <v>2</v>
      </c>
      <c r="C1464" s="134" t="s">
        <v>92</v>
      </c>
      <c r="D1464" s="33">
        <v>45901</v>
      </c>
      <c r="E1464" s="43" t="s">
        <v>67</v>
      </c>
      <c r="F1464" s="44">
        <f>SUMIFS(HoraCondCarga[Hora],HoraCondCarga[Condição de Carga],PrevisaoGD[[#This Row],[Condição de Carga]],HoraCondCarga[Mês],MONTH(PrevisaoGD[[#This Row],[Mês/Ano]]))</f>
        <v>12</v>
      </c>
      <c r="G1464" s="258">
        <f>SUMIFS('Previsão Potência Instalada'!$C$4:$C$87,'Previsão Potência Instalada'!$B$4:$B$87,PrevisaoGD[[#This Row],[Mês/Ano]])*SUMIFS(RelPotInst[PU_PI],RelPotInst[Barra],PrevisaoGD[[#This Row],[Nº Barra]])</f>
        <v>34.875733975923879</v>
      </c>
      <c r="H1464" s="136">
        <f>$G1464*SUMIFS(FatorHorario[Fator],FatorHorario[Meses],TEXT($D1464,"MMM"),FatorHorario[UF],'Curva Tipica'!$E$1,FatorHorario[Hora],$F1464)</f>
        <v>19.221381772759745</v>
      </c>
      <c r="I1464" s="45">
        <v>0.92</v>
      </c>
    </row>
    <row r="1465" spans="1:9" x14ac:dyDescent="0.25">
      <c r="A1465" s="32">
        <v>5743</v>
      </c>
      <c r="B1465" s="32">
        <v>2</v>
      </c>
      <c r="C1465" s="134" t="s">
        <v>92</v>
      </c>
      <c r="D1465" s="33">
        <v>45931</v>
      </c>
      <c r="E1465" s="43" t="s">
        <v>67</v>
      </c>
      <c r="F1465" s="44">
        <f>SUMIFS(HoraCondCarga[Hora],HoraCondCarga[Condição de Carga],PrevisaoGD[[#This Row],[Condição de Carga]],HoraCondCarga[Mês],MONTH(PrevisaoGD[[#This Row],[Mês/Ano]]))</f>
        <v>12</v>
      </c>
      <c r="G1465" s="258">
        <f>SUMIFS('Previsão Potência Instalada'!$C$4:$C$87,'Previsão Potência Instalada'!$B$4:$B$87,PrevisaoGD[[#This Row],[Mês/Ano]])*SUMIFS(RelPotInst[PU_PI],RelPotInst[Barra],PrevisaoGD[[#This Row],[Nº Barra]])</f>
        <v>35.346100775665462</v>
      </c>
      <c r="H1465" s="136">
        <f>$G1465*SUMIFS(FatorHorario[Fator],FatorHorario[Meses],TEXT($D1465,"MMM"),FatorHorario[UF],'Curva Tipica'!$E$1,FatorHorario[Hora],$F1465)</f>
        <v>20.073513170856383</v>
      </c>
      <c r="I1465" s="45">
        <v>0.92</v>
      </c>
    </row>
    <row r="1466" spans="1:9" x14ac:dyDescent="0.25">
      <c r="A1466" s="32">
        <v>5743</v>
      </c>
      <c r="B1466" s="32">
        <v>2</v>
      </c>
      <c r="C1466" s="134" t="s">
        <v>92</v>
      </c>
      <c r="D1466" s="33">
        <v>45962</v>
      </c>
      <c r="E1466" s="43" t="s">
        <v>67</v>
      </c>
      <c r="F1466" s="44">
        <f>SUMIFS(HoraCondCarga[Hora],HoraCondCarga[Condição de Carga],PrevisaoGD[[#This Row],[Condição de Carga]],HoraCondCarga[Mês],MONTH(PrevisaoGD[[#This Row],[Mês/Ano]]))</f>
        <v>12</v>
      </c>
      <c r="G1466" s="258">
        <f>SUMIFS('Previsão Potência Instalada'!$C$4:$C$87,'Previsão Potência Instalada'!$B$4:$B$87,PrevisaoGD[[#This Row],[Mês/Ano]])*SUMIFS(RelPotInst[PU_PI],RelPotInst[Barra],PrevisaoGD[[#This Row],[Nº Barra]])</f>
        <v>35.81655536661625</v>
      </c>
      <c r="H1466" s="136">
        <f>$G1466*SUMIFS(FatorHorario[Fator],FatorHorario[Meses],TEXT($D1466,"MMM"),FatorHorario[UF],'Curva Tipica'!$E$1,FatorHorario[Hora],$F1466)</f>
        <v>21.597606395620755</v>
      </c>
      <c r="I1466" s="45">
        <v>0.92</v>
      </c>
    </row>
    <row r="1467" spans="1:9" x14ac:dyDescent="0.25">
      <c r="A1467" s="32">
        <v>5743</v>
      </c>
      <c r="B1467" s="32">
        <v>2</v>
      </c>
      <c r="C1467" s="134" t="s">
        <v>92</v>
      </c>
      <c r="D1467" s="33">
        <v>45992</v>
      </c>
      <c r="E1467" s="43" t="s">
        <v>67</v>
      </c>
      <c r="F1467" s="44">
        <f>SUMIFS(HoraCondCarga[Hora],HoraCondCarga[Condição de Carga],PrevisaoGD[[#This Row],[Condição de Carga]],HoraCondCarga[Mês],MONTH(PrevisaoGD[[#This Row],[Mês/Ano]]))</f>
        <v>12</v>
      </c>
      <c r="G1467" s="258">
        <f>SUMIFS('Previsão Potência Instalada'!$C$4:$C$87,'Previsão Potência Instalada'!$B$4:$B$87,PrevisaoGD[[#This Row],[Mês/Ano]])*SUMIFS(RelPotInst[PU_PI],RelPotInst[Barra],PrevisaoGD[[#This Row],[Nº Barra]])</f>
        <v>36.30935939598961</v>
      </c>
      <c r="H1467" s="136">
        <f>$G1467*SUMIFS(FatorHorario[Fator],FatorHorario[Meses],TEXT($D1467,"MMM"),FatorHorario[UF],'Curva Tipica'!$E$1,FatorHorario[Hora],$F1467)</f>
        <v>21.722241172674373</v>
      </c>
      <c r="I1467" s="45">
        <v>0.92</v>
      </c>
    </row>
    <row r="1468" spans="1:9" x14ac:dyDescent="0.25">
      <c r="A1468" s="32">
        <v>5743</v>
      </c>
      <c r="B1468" s="32">
        <v>2</v>
      </c>
      <c r="C1468" s="134" t="s">
        <v>92</v>
      </c>
      <c r="D1468" s="33">
        <v>46023</v>
      </c>
      <c r="E1468" s="43" t="s">
        <v>67</v>
      </c>
      <c r="F1468" s="44">
        <f>SUMIFS(HoraCondCarga[Hora],HoraCondCarga[Condição de Carga],PrevisaoGD[[#This Row],[Condição de Carga]],HoraCondCarga[Mês],MONTH(PrevisaoGD[[#This Row],[Mês/Ano]]))</f>
        <v>12</v>
      </c>
      <c r="G1468" s="258">
        <f>SUMIFS('Previsão Potência Instalada'!$C$4:$C$87,'Previsão Potência Instalada'!$B$4:$B$87,PrevisaoGD[[#This Row],[Mês/Ano]])*SUMIFS(RelPotInst[PU_PI],RelPotInst[Barra],PrevisaoGD[[#This Row],[Nº Barra]])</f>
        <v>36.464204517492504</v>
      </c>
      <c r="H1468" s="136">
        <f>$G1468*SUMIFS(FatorHorario[Fator],FatorHorario[Meses],TEXT($D1468,"MMM"),FatorHorario[UF],'Curva Tipica'!$E$1,FatorHorario[Hora],$F1468)</f>
        <v>21.595710503848835</v>
      </c>
      <c r="I1468" s="45">
        <v>0.92</v>
      </c>
    </row>
    <row r="1469" spans="1:9" x14ac:dyDescent="0.25">
      <c r="A1469" s="32">
        <v>5743</v>
      </c>
      <c r="B1469" s="32">
        <v>2</v>
      </c>
      <c r="C1469" s="134" t="s">
        <v>92</v>
      </c>
      <c r="D1469" s="33">
        <v>46054</v>
      </c>
      <c r="E1469" s="43" t="s">
        <v>67</v>
      </c>
      <c r="F1469" s="44">
        <f>SUMIFS(HoraCondCarga[Hora],HoraCondCarga[Condição de Carga],PrevisaoGD[[#This Row],[Condição de Carga]],HoraCondCarga[Mês],MONTH(PrevisaoGD[[#This Row],[Mês/Ano]]))</f>
        <v>12</v>
      </c>
      <c r="G1469" s="258">
        <f>SUMIFS('Previsão Potência Instalada'!$C$4:$C$87,'Previsão Potência Instalada'!$B$4:$B$87,PrevisaoGD[[#This Row],[Mês/Ano]])*SUMIFS(RelPotInst[PU_PI],RelPotInst[Barra],PrevisaoGD[[#This Row],[Nº Barra]])</f>
        <v>36.615675308197538</v>
      </c>
      <c r="H1469" s="136">
        <f>$G1469*SUMIFS(FatorHorario[Fator],FatorHorario[Meses],TEXT($D1469,"MMM"),FatorHorario[UF],'Curva Tipica'!$E$1,FatorHorario[Hora],$F1469)</f>
        <v>21.817443588362607</v>
      </c>
      <c r="I1469" s="45">
        <v>0.92</v>
      </c>
    </row>
    <row r="1470" spans="1:9" x14ac:dyDescent="0.25">
      <c r="A1470" s="32">
        <v>5743</v>
      </c>
      <c r="B1470" s="32">
        <v>2</v>
      </c>
      <c r="C1470" s="134" t="s">
        <v>92</v>
      </c>
      <c r="D1470" s="33">
        <v>46082</v>
      </c>
      <c r="E1470" s="43" t="s">
        <v>67</v>
      </c>
      <c r="F1470" s="44">
        <f>SUMIFS(HoraCondCarga[Hora],HoraCondCarga[Condição de Carga],PrevisaoGD[[#This Row],[Condição de Carga]],HoraCondCarga[Mês],MONTH(PrevisaoGD[[#This Row],[Mês/Ano]]))</f>
        <v>12</v>
      </c>
      <c r="G1470" s="258">
        <f>SUMIFS('Previsão Potência Instalada'!$C$4:$C$87,'Previsão Potência Instalada'!$B$4:$B$87,PrevisaoGD[[#This Row],[Mês/Ano]])*SUMIFS(RelPotInst[PU_PI],RelPotInst[Barra],PrevisaoGD[[#This Row],[Nº Barra]])</f>
        <v>36.768508161477996</v>
      </c>
      <c r="H1470" s="136">
        <f>$G1470*SUMIFS(FatorHorario[Fator],FatorHorario[Meses],TEXT($D1470,"MMM"),FatorHorario[UF],'Curva Tipica'!$E$1,FatorHorario[Hora],$F1470)</f>
        <v>22.322801335596296</v>
      </c>
      <c r="I1470" s="45">
        <v>0.92</v>
      </c>
    </row>
    <row r="1471" spans="1:9" x14ac:dyDescent="0.25">
      <c r="A1471" s="32">
        <v>5743</v>
      </c>
      <c r="B1471" s="32">
        <v>2</v>
      </c>
      <c r="C1471" s="134" t="s">
        <v>92</v>
      </c>
      <c r="D1471" s="33">
        <v>46113</v>
      </c>
      <c r="E1471" s="43" t="s">
        <v>67</v>
      </c>
      <c r="F1471" s="44">
        <f>SUMIFS(HoraCondCarga[Hora],HoraCondCarga[Condição de Carga],PrevisaoGD[[#This Row],[Condição de Carga]],HoraCondCarga[Mês],MONTH(PrevisaoGD[[#This Row],[Mês/Ano]]))</f>
        <v>12</v>
      </c>
      <c r="G1471" s="258">
        <f>SUMIFS('Previsão Potência Instalada'!$C$4:$C$87,'Previsão Potência Instalada'!$B$4:$B$87,PrevisaoGD[[#This Row],[Mês/Ano]])*SUMIFS(RelPotInst[PU_PI],RelPotInst[Barra],PrevisaoGD[[#This Row],[Nº Barra]])</f>
        <v>36.922515806891191</v>
      </c>
      <c r="H1471" s="136">
        <f>$G1471*SUMIFS(FatorHorario[Fator],FatorHorario[Meses],TEXT($D1471,"MMM"),FatorHorario[UF],'Curva Tipica'!$E$1,FatorHorario[Hora],$F1471)</f>
        <v>20.081980269975769</v>
      </c>
      <c r="I1471" s="45">
        <v>0.92</v>
      </c>
    </row>
    <row r="1472" spans="1:9" x14ac:dyDescent="0.25">
      <c r="A1472" s="32">
        <v>5743</v>
      </c>
      <c r="B1472" s="32">
        <v>2</v>
      </c>
      <c r="C1472" s="134" t="s">
        <v>92</v>
      </c>
      <c r="D1472" s="33">
        <v>46143</v>
      </c>
      <c r="E1472" s="43" t="s">
        <v>67</v>
      </c>
      <c r="F1472" s="44">
        <f>SUMIFS(HoraCondCarga[Hora],HoraCondCarga[Condição de Carga],PrevisaoGD[[#This Row],[Condição de Carga]],HoraCondCarga[Mês],MONTH(PrevisaoGD[[#This Row],[Mês/Ano]]))</f>
        <v>12</v>
      </c>
      <c r="G1472" s="258">
        <f>SUMIFS('Previsão Potência Instalada'!$C$4:$C$87,'Previsão Potência Instalada'!$B$4:$B$87,PrevisaoGD[[#This Row],[Mês/Ano]])*SUMIFS(RelPotInst[PU_PI],RelPotInst[Barra],PrevisaoGD[[#This Row],[Nº Barra]])</f>
        <v>37.089229826098261</v>
      </c>
      <c r="H1472" s="136">
        <f>$G1472*SUMIFS(FatorHorario[Fator],FatorHorario[Meses],TEXT($D1472,"MMM"),FatorHorario[UF],'Curva Tipica'!$E$1,FatorHorario[Hora],$F1472)</f>
        <v>17.51404119831566</v>
      </c>
      <c r="I1472" s="45">
        <v>0.92</v>
      </c>
    </row>
    <row r="1473" spans="1:9" x14ac:dyDescent="0.25">
      <c r="A1473" s="32">
        <v>5743</v>
      </c>
      <c r="B1473" s="32">
        <v>2</v>
      </c>
      <c r="C1473" s="134" t="s">
        <v>92</v>
      </c>
      <c r="D1473" s="33">
        <v>46174</v>
      </c>
      <c r="E1473" s="43" t="s">
        <v>67</v>
      </c>
      <c r="F1473" s="44">
        <f>SUMIFS(HoraCondCarga[Hora],HoraCondCarga[Condição de Carga],PrevisaoGD[[#This Row],[Condição de Carga]],HoraCondCarga[Mês],MONTH(PrevisaoGD[[#This Row],[Mês/Ano]]))</f>
        <v>12</v>
      </c>
      <c r="G1473" s="258">
        <f>SUMIFS('Previsão Potência Instalada'!$C$4:$C$87,'Previsão Potência Instalada'!$B$4:$B$87,PrevisaoGD[[#This Row],[Mês/Ano]])*SUMIFS(RelPotInst[PU_PI],RelPotInst[Barra],PrevisaoGD[[#This Row],[Nº Barra]])</f>
        <v>37.252460164734693</v>
      </c>
      <c r="H1473" s="136">
        <f>$G1473*SUMIFS(FatorHorario[Fator],FatorHorario[Meses],TEXT($D1473,"MMM"),FatorHorario[UF],'Curva Tipica'!$E$1,FatorHorario[Hora],$F1473)</f>
        <v>16.636356238426892</v>
      </c>
      <c r="I1473" s="45">
        <v>0.92</v>
      </c>
    </row>
    <row r="1474" spans="1:9" x14ac:dyDescent="0.25">
      <c r="A1474" s="32">
        <v>5743</v>
      </c>
      <c r="B1474" s="32">
        <v>2</v>
      </c>
      <c r="C1474" s="134" t="s">
        <v>92</v>
      </c>
      <c r="D1474" s="33">
        <v>46204</v>
      </c>
      <c r="E1474" s="43" t="s">
        <v>67</v>
      </c>
      <c r="F1474" s="44">
        <f>SUMIFS(HoraCondCarga[Hora],HoraCondCarga[Condição de Carga],PrevisaoGD[[#This Row],[Condição de Carga]],HoraCondCarga[Mês],MONTH(PrevisaoGD[[#This Row],[Mês/Ano]]))</f>
        <v>12</v>
      </c>
      <c r="G1474" s="258">
        <f>SUMIFS('Previsão Potência Instalada'!$C$4:$C$87,'Previsão Potência Instalada'!$B$4:$B$87,PrevisaoGD[[#This Row],[Mês/Ano]])*SUMIFS(RelPotInst[PU_PI],RelPotInst[Barra],PrevisaoGD[[#This Row],[Nº Barra]])</f>
        <v>37.407577063997522</v>
      </c>
      <c r="H1474" s="136">
        <f>$G1474*SUMIFS(FatorHorario[Fator],FatorHorario[Meses],TEXT($D1474,"MMM"),FatorHorario[UF],'Curva Tipica'!$E$1,FatorHorario[Hora],$F1474)</f>
        <v>16.849359990242156</v>
      </c>
      <c r="I1474" s="45">
        <v>0.92</v>
      </c>
    </row>
    <row r="1475" spans="1:9" x14ac:dyDescent="0.25">
      <c r="A1475" s="32">
        <v>5743</v>
      </c>
      <c r="B1475" s="32">
        <v>2</v>
      </c>
      <c r="C1475" s="134" t="s">
        <v>92</v>
      </c>
      <c r="D1475" s="33">
        <v>46235</v>
      </c>
      <c r="E1475" s="43" t="s">
        <v>67</v>
      </c>
      <c r="F1475" s="44">
        <f>SUMIFS(HoraCondCarga[Hora],HoraCondCarga[Condição de Carga],PrevisaoGD[[#This Row],[Condição de Carga]],HoraCondCarga[Mês],MONTH(PrevisaoGD[[#This Row],[Mês/Ano]]))</f>
        <v>12</v>
      </c>
      <c r="G1475" s="258">
        <f>SUMIFS('Previsão Potência Instalada'!$C$4:$C$87,'Previsão Potência Instalada'!$B$4:$B$87,PrevisaoGD[[#This Row],[Mês/Ano]])*SUMIFS(RelPotInst[PU_PI],RelPotInst[Barra],PrevisaoGD[[#This Row],[Nº Barra]])</f>
        <v>37.558730092393908</v>
      </c>
      <c r="H1475" s="136">
        <f>$G1475*SUMIFS(FatorHorario[Fator],FatorHorario[Meses],TEXT($D1475,"MMM"),FatorHorario[UF],'Curva Tipica'!$E$1,FatorHorario[Hora],$F1475)</f>
        <v>18.51429337463518</v>
      </c>
      <c r="I1475" s="45">
        <v>0.92</v>
      </c>
    </row>
    <row r="1476" spans="1:9" x14ac:dyDescent="0.25">
      <c r="A1476" s="32">
        <v>5743</v>
      </c>
      <c r="B1476" s="32">
        <v>2</v>
      </c>
      <c r="C1476" s="134" t="s">
        <v>92</v>
      </c>
      <c r="D1476" s="33">
        <v>46266</v>
      </c>
      <c r="E1476" s="43" t="s">
        <v>67</v>
      </c>
      <c r="F1476" s="44">
        <f>SUMIFS(HoraCondCarga[Hora],HoraCondCarga[Condição de Carga],PrevisaoGD[[#This Row],[Condição de Carga]],HoraCondCarga[Mês],MONTH(PrevisaoGD[[#This Row],[Mês/Ano]]))</f>
        <v>12</v>
      </c>
      <c r="G1476" s="258">
        <f>SUMIFS('Previsão Potência Instalada'!$C$4:$C$87,'Previsão Potência Instalada'!$B$4:$B$87,PrevisaoGD[[#This Row],[Mês/Ano]])*SUMIFS(RelPotInst[PU_PI],RelPotInst[Barra],PrevisaoGD[[#This Row],[Nº Barra]])</f>
        <v>37.709193579701825</v>
      </c>
      <c r="H1476" s="136">
        <f>$G1476*SUMIFS(FatorHorario[Fator],FatorHorario[Meses],TEXT($D1476,"MMM"),FatorHorario[UF],'Curva Tipica'!$E$1,FatorHorario[Hora],$F1476)</f>
        <v>20.783012241082115</v>
      </c>
      <c r="I1476" s="45">
        <v>0.92</v>
      </c>
    </row>
    <row r="1477" spans="1:9" x14ac:dyDescent="0.25">
      <c r="A1477" s="32">
        <v>5743</v>
      </c>
      <c r="B1477" s="32">
        <v>2</v>
      </c>
      <c r="C1477" s="134" t="s">
        <v>92</v>
      </c>
      <c r="D1477" s="33">
        <v>46296</v>
      </c>
      <c r="E1477" s="43" t="s">
        <v>67</v>
      </c>
      <c r="F1477" s="44">
        <f>SUMIFS(HoraCondCarga[Hora],HoraCondCarga[Condição de Carga],PrevisaoGD[[#This Row],[Condição de Carga]],HoraCondCarga[Mês],MONTH(PrevisaoGD[[#This Row],[Mês/Ano]]))</f>
        <v>12</v>
      </c>
      <c r="G1477" s="258">
        <f>SUMIFS('Previsão Potência Instalada'!$C$4:$C$87,'Previsão Potência Instalada'!$B$4:$B$87,PrevisaoGD[[#This Row],[Mês/Ano]])*SUMIFS(RelPotInst[PU_PI],RelPotInst[Barra],PrevisaoGD[[#This Row],[Nº Barra]])</f>
        <v>37.852259933795388</v>
      </c>
      <c r="H1477" s="136">
        <f>$G1477*SUMIFS(FatorHorario[Fator],FatorHorario[Meses],TEXT($D1477,"MMM"),FatorHorario[UF],'Curva Tipica'!$E$1,FatorHorario[Hora],$F1477)</f>
        <v>21.496793752447957</v>
      </c>
      <c r="I1477" s="45">
        <v>0.92</v>
      </c>
    </row>
    <row r="1478" spans="1:9" x14ac:dyDescent="0.25">
      <c r="A1478" s="32">
        <v>5743</v>
      </c>
      <c r="B1478" s="32">
        <v>2</v>
      </c>
      <c r="C1478" s="134" t="s">
        <v>92</v>
      </c>
      <c r="D1478" s="33">
        <v>46327</v>
      </c>
      <c r="E1478" s="43" t="s">
        <v>67</v>
      </c>
      <c r="F1478" s="44">
        <f>SUMIFS(HoraCondCarga[Hora],HoraCondCarga[Condição de Carga],PrevisaoGD[[#This Row],[Condição de Carga]],HoraCondCarga[Mês],MONTH(PrevisaoGD[[#This Row],[Mês/Ano]]))</f>
        <v>12</v>
      </c>
      <c r="G1478" s="258">
        <f>SUMIFS('Previsão Potência Instalada'!$C$4:$C$87,'Previsão Potência Instalada'!$B$4:$B$87,PrevisaoGD[[#This Row],[Mês/Ano]])*SUMIFS(RelPotInst[PU_PI],RelPotInst[Barra],PrevisaoGD[[#This Row],[Nº Barra]])</f>
        <v>37.995352990386301</v>
      </c>
      <c r="H1478" s="136">
        <f>$G1478*SUMIFS(FatorHorario[Fator],FatorHorario[Meses],TEXT($D1478,"MMM"),FatorHorario[UF],'Curva Tipica'!$E$1,FatorHorario[Hora],$F1478)</f>
        <v>22.911434959317862</v>
      </c>
      <c r="I1478" s="45">
        <v>0.92</v>
      </c>
    </row>
    <row r="1479" spans="1:9" x14ac:dyDescent="0.25">
      <c r="A1479" s="32">
        <v>5743</v>
      </c>
      <c r="B1479" s="32">
        <v>2</v>
      </c>
      <c r="C1479" s="134" t="s">
        <v>92</v>
      </c>
      <c r="D1479" s="33">
        <v>46357</v>
      </c>
      <c r="E1479" s="43" t="s">
        <v>67</v>
      </c>
      <c r="F1479" s="44">
        <f>SUMIFS(HoraCondCarga[Hora],HoraCondCarga[Condição de Carga],PrevisaoGD[[#This Row],[Condição de Carga]],HoraCondCarga[Mês],MONTH(PrevisaoGD[[#This Row],[Mês/Ano]]))</f>
        <v>12</v>
      </c>
      <c r="G1479" s="258">
        <f>SUMIFS('Previsão Potência Instalada'!$C$4:$C$87,'Previsão Potência Instalada'!$B$4:$B$87,PrevisaoGD[[#This Row],[Mês/Ano]])*SUMIFS(RelPotInst[PU_PI],RelPotInst[Barra],PrevisaoGD[[#This Row],[Nº Barra]])</f>
        <v>38.145243832605182</v>
      </c>
      <c r="H1479" s="136">
        <f>$G1479*SUMIFS(FatorHorario[Fator],FatorHorario[Meses],TEXT($D1479,"MMM"),FatorHorario[UF],'Curva Tipica'!$E$1,FatorHorario[Hora],$F1479)</f>
        <v>22.820567476435258</v>
      </c>
      <c r="I1479" s="45">
        <v>0.92</v>
      </c>
    </row>
    <row r="1480" spans="1:9" x14ac:dyDescent="0.25">
      <c r="A1480" s="32">
        <v>5743</v>
      </c>
      <c r="B1480" s="32">
        <v>2</v>
      </c>
      <c r="C1480" s="134" t="s">
        <v>92</v>
      </c>
      <c r="D1480" s="33">
        <v>46388</v>
      </c>
      <c r="E1480" s="43" t="s">
        <v>67</v>
      </c>
      <c r="F1480" s="44">
        <f>SUMIFS(HoraCondCarga[Hora],HoraCondCarga[Condição de Carga],PrevisaoGD[[#This Row],[Condição de Carga]],HoraCondCarga[Mês],MONTH(PrevisaoGD[[#This Row],[Mês/Ano]]))</f>
        <v>12</v>
      </c>
      <c r="G1480" s="258">
        <f>SUMIFS('Previsão Potência Instalada'!$C$4:$C$87,'Previsão Potência Instalada'!$B$4:$B$87,PrevisaoGD[[#This Row],[Mês/Ano]])*SUMIFS(RelPotInst[PU_PI],RelPotInst[Barra],PrevisaoGD[[#This Row],[Nº Barra]])</f>
        <v>38.322929490549299</v>
      </c>
      <c r="H1480" s="136">
        <f>$G1480*SUMIFS(FatorHorario[Fator],FatorHorario[Meses],TEXT($D1480,"MMM"),FatorHorario[UF],'Curva Tipica'!$E$1,FatorHorario[Hora],$F1480)</f>
        <v>22.696529429026612</v>
      </c>
      <c r="I1480" s="45">
        <v>0.92</v>
      </c>
    </row>
    <row r="1481" spans="1:9" x14ac:dyDescent="0.25">
      <c r="A1481" s="32">
        <v>5743</v>
      </c>
      <c r="B1481" s="32">
        <v>2</v>
      </c>
      <c r="C1481" s="134" t="s">
        <v>92</v>
      </c>
      <c r="D1481" s="33">
        <v>46419</v>
      </c>
      <c r="E1481" s="43" t="s">
        <v>67</v>
      </c>
      <c r="F1481" s="44">
        <f>SUMIFS(HoraCondCarga[Hora],HoraCondCarga[Condição de Carga],PrevisaoGD[[#This Row],[Condição de Carga]],HoraCondCarga[Mês],MONTH(PrevisaoGD[[#This Row],[Mês/Ano]]))</f>
        <v>12</v>
      </c>
      <c r="G1481" s="258">
        <f>SUMIFS('Previsão Potência Instalada'!$C$4:$C$87,'Previsão Potência Instalada'!$B$4:$B$87,PrevisaoGD[[#This Row],[Mês/Ano]])*SUMIFS(RelPotInst[PU_PI],RelPotInst[Barra],PrevisaoGD[[#This Row],[Nº Barra]])</f>
        <v>38.496743084704015</v>
      </c>
      <c r="H1481" s="136">
        <f>$G1481*SUMIFS(FatorHorario[Fator],FatorHorario[Meses],TEXT($D1481,"MMM"),FatorHorario[UF],'Curva Tipica'!$E$1,FatorHorario[Hora],$F1481)</f>
        <v>22.938277486805788</v>
      </c>
      <c r="I1481" s="45">
        <v>0.92</v>
      </c>
    </row>
    <row r="1482" spans="1:9" x14ac:dyDescent="0.25">
      <c r="A1482" s="32">
        <v>5743</v>
      </c>
      <c r="B1482" s="32">
        <v>2</v>
      </c>
      <c r="C1482" s="134" t="s">
        <v>92</v>
      </c>
      <c r="D1482" s="33">
        <v>46447</v>
      </c>
      <c r="E1482" s="43" t="s">
        <v>67</v>
      </c>
      <c r="F1482" s="44">
        <f>SUMIFS(HoraCondCarga[Hora],HoraCondCarga[Condição de Carga],PrevisaoGD[[#This Row],[Condição de Carga]],HoraCondCarga[Mês],MONTH(PrevisaoGD[[#This Row],[Mês/Ano]]))</f>
        <v>12</v>
      </c>
      <c r="G1482" s="258">
        <f>SUMIFS('Previsão Potência Instalada'!$C$4:$C$87,'Previsão Potência Instalada'!$B$4:$B$87,PrevisaoGD[[#This Row],[Mês/Ano]])*SUMIFS(RelPotInst[PU_PI],RelPotInst[Barra],PrevisaoGD[[#This Row],[Nº Barra]])</f>
        <v>38.672119653413723</v>
      </c>
      <c r="H1482" s="136">
        <f>$G1482*SUMIFS(FatorHorario[Fator],FatorHorario[Meses],TEXT($D1482,"MMM"),FatorHorario[UF],'Curva Tipica'!$E$1,FatorHorario[Hora],$F1482)</f>
        <v>23.478517008585165</v>
      </c>
      <c r="I1482" s="45">
        <v>0.92</v>
      </c>
    </row>
    <row r="1483" spans="1:9" x14ac:dyDescent="0.25">
      <c r="A1483" s="32">
        <v>5743</v>
      </c>
      <c r="B1483" s="32">
        <v>2</v>
      </c>
      <c r="C1483" s="134" t="s">
        <v>92</v>
      </c>
      <c r="D1483" s="33">
        <v>46478</v>
      </c>
      <c r="E1483" s="43" t="s">
        <v>67</v>
      </c>
      <c r="F1483" s="44">
        <f>SUMIFS(HoraCondCarga[Hora],HoraCondCarga[Condição de Carga],PrevisaoGD[[#This Row],[Condição de Carga]],HoraCondCarga[Mês],MONTH(PrevisaoGD[[#This Row],[Mês/Ano]]))</f>
        <v>12</v>
      </c>
      <c r="G1483" s="258">
        <f>SUMIFS('Previsão Potência Instalada'!$C$4:$C$87,'Previsão Potência Instalada'!$B$4:$B$87,PrevisaoGD[[#This Row],[Mês/Ano]])*SUMIFS(RelPotInst[PU_PI],RelPotInst[Barra],PrevisaoGD[[#This Row],[Nº Barra]])</f>
        <v>38.848844302779945</v>
      </c>
      <c r="H1483" s="136">
        <f>$G1483*SUMIFS(FatorHorario[Fator],FatorHorario[Meses],TEXT($D1483,"MMM"),FatorHorario[UF],'Curva Tipica'!$E$1,FatorHorario[Hora],$F1483)</f>
        <v>21.129701152546563</v>
      </c>
      <c r="I1483" s="45">
        <v>0.92</v>
      </c>
    </row>
    <row r="1484" spans="1:9" x14ac:dyDescent="0.25">
      <c r="A1484" s="32">
        <v>5743</v>
      </c>
      <c r="B1484" s="32">
        <v>2</v>
      </c>
      <c r="C1484" s="134" t="s">
        <v>92</v>
      </c>
      <c r="D1484" s="33">
        <v>46508</v>
      </c>
      <c r="E1484" s="43" t="s">
        <v>67</v>
      </c>
      <c r="F1484" s="44">
        <f>SUMIFS(HoraCondCarga[Hora],HoraCondCarga[Condição de Carga],PrevisaoGD[[#This Row],[Condição de Carga]],HoraCondCarga[Mês],MONTH(PrevisaoGD[[#This Row],[Mês/Ano]]))</f>
        <v>12</v>
      </c>
      <c r="G1484" s="258">
        <f>SUMIFS('Previsão Potência Instalada'!$C$4:$C$87,'Previsão Potência Instalada'!$B$4:$B$87,PrevisaoGD[[#This Row],[Mês/Ano]])*SUMIFS(RelPotInst[PU_PI],RelPotInst[Barra],PrevisaoGD[[#This Row],[Nº Barra]])</f>
        <v>39.040149588369857</v>
      </c>
      <c r="H1484" s="136">
        <f>$G1484*SUMIFS(FatorHorario[Fator],FatorHorario[Meses],TEXT($D1484,"MMM"),FatorHorario[UF],'Curva Tipica'!$E$1,FatorHorario[Hora],$F1484)</f>
        <v>18.435292172014496</v>
      </c>
      <c r="I1484" s="45">
        <v>0.92</v>
      </c>
    </row>
    <row r="1485" spans="1:9" x14ac:dyDescent="0.25">
      <c r="A1485" s="32">
        <v>5743</v>
      </c>
      <c r="B1485" s="32">
        <v>2</v>
      </c>
      <c r="C1485" s="134" t="s">
        <v>92</v>
      </c>
      <c r="D1485" s="33">
        <v>46539</v>
      </c>
      <c r="E1485" s="43" t="s">
        <v>67</v>
      </c>
      <c r="F1485" s="44">
        <f>SUMIFS(HoraCondCarga[Hora],HoraCondCarga[Condição de Carga],PrevisaoGD[[#This Row],[Condição de Carga]],HoraCondCarga[Mês],MONTH(PrevisaoGD[[#This Row],[Mês/Ano]]))</f>
        <v>12</v>
      </c>
      <c r="G1485" s="258">
        <f>SUMIFS('Previsão Potência Instalada'!$C$4:$C$87,'Previsão Potência Instalada'!$B$4:$B$87,PrevisaoGD[[#This Row],[Mês/Ano]])*SUMIFS(RelPotInst[PU_PI],RelPotInst[Barra],PrevisaoGD[[#This Row],[Nº Barra]])</f>
        <v>39.22745733068394</v>
      </c>
      <c r="H1485" s="136">
        <f>$G1485*SUMIFS(FatorHorario[Fator],FatorHorario[Meses],TEXT($D1485,"MMM"),FatorHorario[UF],'Curva Tipica'!$E$1,FatorHorario[Hora],$F1485)</f>
        <v>17.518358561959857</v>
      </c>
      <c r="I1485" s="45">
        <v>0.92</v>
      </c>
    </row>
    <row r="1486" spans="1:9" x14ac:dyDescent="0.25">
      <c r="A1486" s="32">
        <v>5743</v>
      </c>
      <c r="B1486" s="32">
        <v>2</v>
      </c>
      <c r="C1486" s="134" t="s">
        <v>92</v>
      </c>
      <c r="D1486" s="33">
        <v>46569</v>
      </c>
      <c r="E1486" s="43" t="s">
        <v>67</v>
      </c>
      <c r="F1486" s="44">
        <f>SUMIFS(HoraCondCarga[Hora],HoraCondCarga[Condição de Carga],PrevisaoGD[[#This Row],[Condição de Carga]],HoraCondCarga[Mês],MONTH(PrevisaoGD[[#This Row],[Mês/Ano]]))</f>
        <v>12</v>
      </c>
      <c r="G1486" s="258">
        <f>SUMIFS('Previsão Potência Instalada'!$C$4:$C$87,'Previsão Potência Instalada'!$B$4:$B$87,PrevisaoGD[[#This Row],[Mês/Ano]])*SUMIFS(RelPotInst[PU_PI],RelPotInst[Barra],PrevisaoGD[[#This Row],[Nº Barra]])</f>
        <v>39.40545485515392</v>
      </c>
      <c r="H1486" s="136">
        <f>$G1486*SUMIFS(FatorHorario[Fator],FatorHorario[Meses],TEXT($D1486,"MMM"),FatorHorario[UF],'Curva Tipica'!$E$1,FatorHorario[Hora],$F1486)</f>
        <v>17.749256876429488</v>
      </c>
      <c r="I1486" s="45">
        <v>0.92</v>
      </c>
    </row>
    <row r="1487" spans="1:9" x14ac:dyDescent="0.25">
      <c r="A1487" s="32">
        <v>5743</v>
      </c>
      <c r="B1487" s="32">
        <v>2</v>
      </c>
      <c r="C1487" s="134" t="s">
        <v>92</v>
      </c>
      <c r="D1487" s="33">
        <v>46600</v>
      </c>
      <c r="E1487" s="43" t="s">
        <v>67</v>
      </c>
      <c r="F1487" s="44">
        <f>SUMIFS(HoraCondCarga[Hora],HoraCondCarga[Condição de Carga],PrevisaoGD[[#This Row],[Condição de Carga]],HoraCondCarga[Mês],MONTH(PrevisaoGD[[#This Row],[Mês/Ano]]))</f>
        <v>12</v>
      </c>
      <c r="G1487" s="258">
        <f>SUMIFS('Previsão Potência Instalada'!$C$4:$C$87,'Previsão Potência Instalada'!$B$4:$B$87,PrevisaoGD[[#This Row],[Mês/Ano]])*SUMIFS(RelPotInst[PU_PI],RelPotInst[Barra],PrevisaoGD[[#This Row],[Nº Barra]])</f>
        <v>39.578903815251479</v>
      </c>
      <c r="H1487" s="136">
        <f>$G1487*SUMIFS(FatorHorario[Fator],FatorHorario[Meses],TEXT($D1487,"MMM"),FatorHorario[UF],'Curva Tipica'!$E$1,FatorHorario[Hora],$F1487)</f>
        <v>19.510122809781294</v>
      </c>
      <c r="I1487" s="45">
        <v>0.92</v>
      </c>
    </row>
    <row r="1488" spans="1:9" x14ac:dyDescent="0.25">
      <c r="A1488" s="32">
        <v>5743</v>
      </c>
      <c r="B1488" s="32">
        <v>2</v>
      </c>
      <c r="C1488" s="134" t="s">
        <v>92</v>
      </c>
      <c r="D1488" s="33">
        <v>46631</v>
      </c>
      <c r="E1488" s="43" t="s">
        <v>67</v>
      </c>
      <c r="F1488" s="44">
        <f>SUMIFS(HoraCondCarga[Hora],HoraCondCarga[Condição de Carga],PrevisaoGD[[#This Row],[Condição de Carga]],HoraCondCarga[Mês],MONTH(PrevisaoGD[[#This Row],[Mês/Ano]]))</f>
        <v>12</v>
      </c>
      <c r="G1488" s="258">
        <f>SUMIFS('Previsão Potência Instalada'!$C$4:$C$87,'Previsão Potência Instalada'!$B$4:$B$87,PrevisaoGD[[#This Row],[Mês/Ano]])*SUMIFS(RelPotInst[PU_PI],RelPotInst[Barra],PrevisaoGD[[#This Row],[Nº Barra]])</f>
        <v>39.751561523026766</v>
      </c>
      <c r="H1488" s="136">
        <f>$G1488*SUMIFS(FatorHorario[Fator],FatorHorario[Meses],TEXT($D1488,"MMM"),FatorHorario[UF],'Curva Tipica'!$E$1,FatorHorario[Hora],$F1488)</f>
        <v>21.90864113784442</v>
      </c>
      <c r="I1488" s="45">
        <v>0.92</v>
      </c>
    </row>
    <row r="1489" spans="1:9" x14ac:dyDescent="0.25">
      <c r="A1489" s="32">
        <v>5743</v>
      </c>
      <c r="B1489" s="32">
        <v>2</v>
      </c>
      <c r="C1489" s="134" t="s">
        <v>92</v>
      </c>
      <c r="D1489" s="33">
        <v>46661</v>
      </c>
      <c r="E1489" s="43" t="s">
        <v>67</v>
      </c>
      <c r="F1489" s="44">
        <f>SUMIFS(HoraCondCarga[Hora],HoraCondCarga[Condição de Carga],PrevisaoGD[[#This Row],[Condição de Carga]],HoraCondCarga[Mês],MONTH(PrevisaoGD[[#This Row],[Mês/Ano]]))</f>
        <v>12</v>
      </c>
      <c r="G1489" s="258">
        <f>SUMIFS('Previsão Potência Instalada'!$C$4:$C$87,'Previsão Potência Instalada'!$B$4:$B$87,PrevisaoGD[[#This Row],[Mês/Ano]])*SUMIFS(RelPotInst[PU_PI],RelPotInst[Barra],PrevisaoGD[[#This Row],[Nº Barra]])</f>
        <v>39.915730978351235</v>
      </c>
      <c r="H1489" s="136">
        <f>$G1489*SUMIFS(FatorHorario[Fator],FatorHorario[Meses],TEXT($D1489,"MMM"),FatorHorario[UF],'Curva Tipica'!$E$1,FatorHorario[Hora],$F1489)</f>
        <v>22.668665961308108</v>
      </c>
      <c r="I1489" s="45">
        <v>0.92</v>
      </c>
    </row>
    <row r="1490" spans="1:9" x14ac:dyDescent="0.25">
      <c r="A1490" s="32">
        <v>5743</v>
      </c>
      <c r="B1490" s="32">
        <v>2</v>
      </c>
      <c r="C1490" s="134" t="s">
        <v>92</v>
      </c>
      <c r="D1490" s="33">
        <v>46692</v>
      </c>
      <c r="E1490" s="43" t="s">
        <v>67</v>
      </c>
      <c r="F1490" s="44">
        <f>SUMIFS(HoraCondCarga[Hora],HoraCondCarga[Condição de Carga],PrevisaoGD[[#This Row],[Condição de Carga]],HoraCondCarga[Mês],MONTH(PrevisaoGD[[#This Row],[Mês/Ano]]))</f>
        <v>12</v>
      </c>
      <c r="G1490" s="258">
        <f>SUMIFS('Previsão Potência Instalada'!$C$4:$C$87,'Previsão Potência Instalada'!$B$4:$B$87,PrevisaoGD[[#This Row],[Mês/Ano]])*SUMIFS(RelPotInst[PU_PI],RelPotInst[Barra],PrevisaoGD[[#This Row],[Nº Barra]])</f>
        <v>40.079931074943339</v>
      </c>
      <c r="H1490" s="136">
        <f>$G1490*SUMIFS(FatorHorario[Fator],FatorHorario[Meses],TEXT($D1490,"MMM"),FatorHorario[UF],'Curva Tipica'!$E$1,FatorHorario[Hora],$F1490)</f>
        <v>24.168448552902124</v>
      </c>
      <c r="I1490" s="45">
        <v>0.92</v>
      </c>
    </row>
    <row r="1491" spans="1:9" x14ac:dyDescent="0.25">
      <c r="A1491" s="32">
        <v>5743</v>
      </c>
      <c r="B1491" s="32">
        <v>2</v>
      </c>
      <c r="C1491" s="134" t="s">
        <v>92</v>
      </c>
      <c r="D1491" s="33">
        <v>46722</v>
      </c>
      <c r="E1491" s="43" t="s">
        <v>67</v>
      </c>
      <c r="F1491" s="44">
        <f>SUMIFS(HoraCondCarga[Hora],HoraCondCarga[Condição de Carga],PrevisaoGD[[#This Row],[Condição de Carga]],HoraCondCarga[Mês],MONTH(PrevisaoGD[[#This Row],[Mês/Ano]]))</f>
        <v>12</v>
      </c>
      <c r="G1491" s="258">
        <f>SUMIFS('Previsão Potência Instalada'!$C$4:$C$87,'Previsão Potência Instalada'!$B$4:$B$87,PrevisaoGD[[#This Row],[Mês/Ano]])*SUMIFS(RelPotInst[PU_PI],RelPotInst[Barra],PrevisaoGD[[#This Row],[Nº Barra]])</f>
        <v>40.251931669220774</v>
      </c>
      <c r="H1491" s="136">
        <f>$G1491*SUMIFS(FatorHorario[Fator],FatorHorario[Meses],TEXT($D1491,"MMM"),FatorHorario[UF],'Curva Tipica'!$E$1,FatorHorario[Hora],$F1491)</f>
        <v>24.080903159128628</v>
      </c>
      <c r="I1491" s="45">
        <v>0.92</v>
      </c>
    </row>
    <row r="1492" spans="1:9" x14ac:dyDescent="0.25">
      <c r="A1492" s="32">
        <v>5743</v>
      </c>
      <c r="B1492" s="32">
        <v>2</v>
      </c>
      <c r="C1492" s="134" t="s">
        <v>92</v>
      </c>
      <c r="D1492" s="33">
        <v>46753</v>
      </c>
      <c r="E1492" s="43" t="s">
        <v>67</v>
      </c>
      <c r="F1492" s="44">
        <f>SUMIFS(HoraCondCarga[Hora],HoraCondCarga[Condição de Carga],PrevisaoGD[[#This Row],[Condição de Carga]],HoraCondCarga[Mês],MONTH(PrevisaoGD[[#This Row],[Mês/Ano]]))</f>
        <v>12</v>
      </c>
      <c r="G1492" s="258">
        <f>SUMIFS('Previsão Potência Instalada'!$C$4:$C$87,'Previsão Potência Instalada'!$B$4:$B$87,PrevisaoGD[[#This Row],[Mês/Ano]])*SUMIFS(RelPotInst[PU_PI],RelPotInst[Barra],PrevisaoGD[[#This Row],[Nº Barra]])</f>
        <v>40.539151103415023</v>
      </c>
      <c r="H1492" s="136">
        <f>$G1492*SUMIFS(FatorHorario[Fator],FatorHorario[Meses],TEXT($D1492,"MMM"),FatorHorario[UF],'Curva Tipica'!$E$1,FatorHorario[Hora],$F1492)</f>
        <v>24.009073634971415</v>
      </c>
      <c r="I1492" s="45">
        <v>0.92</v>
      </c>
    </row>
    <row r="1493" spans="1:9" x14ac:dyDescent="0.25">
      <c r="A1493" s="32">
        <v>5743</v>
      </c>
      <c r="B1493" s="32">
        <v>2</v>
      </c>
      <c r="C1493" s="134" t="s">
        <v>92</v>
      </c>
      <c r="D1493" s="33">
        <v>46784</v>
      </c>
      <c r="E1493" s="43" t="s">
        <v>67</v>
      </c>
      <c r="F1493" s="44">
        <f>SUMIFS(HoraCondCarga[Hora],HoraCondCarga[Condição de Carga],PrevisaoGD[[#This Row],[Condição de Carga]],HoraCondCarga[Mês],MONTH(PrevisaoGD[[#This Row],[Mês/Ano]]))</f>
        <v>12</v>
      </c>
      <c r="G1493" s="258">
        <f>SUMIFS('Previsão Potência Instalada'!$C$4:$C$87,'Previsão Potência Instalada'!$B$4:$B$87,PrevisaoGD[[#This Row],[Mês/Ano]])*SUMIFS(RelPotInst[PU_PI],RelPotInst[Barra],PrevisaoGD[[#This Row],[Nº Barra]])</f>
        <v>40.820111552029758</v>
      </c>
      <c r="H1493" s="136">
        <f>$G1493*SUMIFS(FatorHorario[Fator],FatorHorario[Meses],TEXT($D1493,"MMM"),FatorHorario[UF],'Curva Tipica'!$E$1,FatorHorario[Hora],$F1493)</f>
        <v>24.322656172824761</v>
      </c>
      <c r="I1493" s="45">
        <v>0.92</v>
      </c>
    </row>
    <row r="1494" spans="1:9" x14ac:dyDescent="0.25">
      <c r="A1494" s="32">
        <v>5743</v>
      </c>
      <c r="B1494" s="32">
        <v>2</v>
      </c>
      <c r="C1494" s="134" t="s">
        <v>92</v>
      </c>
      <c r="D1494" s="33">
        <v>46813</v>
      </c>
      <c r="E1494" s="43" t="s">
        <v>67</v>
      </c>
      <c r="F1494" s="44">
        <f>SUMIFS(HoraCondCarga[Hora],HoraCondCarga[Condição de Carga],PrevisaoGD[[#This Row],[Condição de Carga]],HoraCondCarga[Mês],MONTH(PrevisaoGD[[#This Row],[Mês/Ano]]))</f>
        <v>12</v>
      </c>
      <c r="G1494" s="258">
        <f>SUMIFS('Previsão Potência Instalada'!$C$4:$C$87,'Previsão Potência Instalada'!$B$4:$B$87,PrevisaoGD[[#This Row],[Mês/Ano]])*SUMIFS(RelPotInst[PU_PI],RelPotInst[Barra],PrevisaoGD[[#This Row],[Nº Barra]])</f>
        <v>41.103598466047167</v>
      </c>
      <c r="H1494" s="136">
        <f>$G1494*SUMIFS(FatorHorario[Fator],FatorHorario[Meses],TEXT($D1494,"MMM"),FatorHorario[UF],'Curva Tipica'!$E$1,FatorHorario[Hora],$F1494)</f>
        <v>24.954710120575328</v>
      </c>
      <c r="I1494" s="45">
        <v>0.92</v>
      </c>
    </row>
    <row r="1495" spans="1:9" x14ac:dyDescent="0.25">
      <c r="A1495" s="32">
        <v>5743</v>
      </c>
      <c r="B1495" s="32">
        <v>2</v>
      </c>
      <c r="C1495" s="134" t="s">
        <v>92</v>
      </c>
      <c r="D1495" s="33">
        <v>46844</v>
      </c>
      <c r="E1495" s="43" t="s">
        <v>67</v>
      </c>
      <c r="F1495" s="44">
        <f>SUMIFS(HoraCondCarga[Hora],HoraCondCarga[Condição de Carga],PrevisaoGD[[#This Row],[Condição de Carga]],HoraCondCarga[Mês],MONTH(PrevisaoGD[[#This Row],[Mês/Ano]]))</f>
        <v>12</v>
      </c>
      <c r="G1495" s="258">
        <f>SUMIFS('Previsão Potência Instalada'!$C$4:$C$87,'Previsão Potência Instalada'!$B$4:$B$87,PrevisaoGD[[#This Row],[Mês/Ano]])*SUMIFS(RelPotInst[PU_PI],RelPotInst[Barra],PrevisaoGD[[#This Row],[Nº Barra]])</f>
        <v>41.389264480887292</v>
      </c>
      <c r="H1495" s="136">
        <f>$G1495*SUMIFS(FatorHorario[Fator],FatorHorario[Meses],TEXT($D1495,"MMM"),FatorHorario[UF],'Curva Tipica'!$E$1,FatorHorario[Hora],$F1495)</f>
        <v>22.511423572574028</v>
      </c>
      <c r="I1495" s="45">
        <v>0.92</v>
      </c>
    </row>
    <row r="1496" spans="1:9" x14ac:dyDescent="0.25">
      <c r="A1496" s="32">
        <v>5743</v>
      </c>
      <c r="B1496" s="32">
        <v>2</v>
      </c>
      <c r="C1496" s="134" t="s">
        <v>92</v>
      </c>
      <c r="D1496" s="33">
        <v>46874</v>
      </c>
      <c r="E1496" s="43" t="s">
        <v>67</v>
      </c>
      <c r="F1496" s="44">
        <f>SUMIFS(HoraCondCarga[Hora],HoraCondCarga[Condição de Carga],PrevisaoGD[[#This Row],[Condição de Carga]],HoraCondCarga[Mês],MONTH(PrevisaoGD[[#This Row],[Mês/Ano]]))</f>
        <v>12</v>
      </c>
      <c r="G1496" s="258">
        <f>SUMIFS('Previsão Potência Instalada'!$C$4:$C$87,'Previsão Potência Instalada'!$B$4:$B$87,PrevisaoGD[[#This Row],[Mês/Ano]])*SUMIFS(RelPotInst[PU_PI],RelPotInst[Barra],PrevisaoGD[[#This Row],[Nº Barra]])</f>
        <v>41.698499320216783</v>
      </c>
      <c r="H1496" s="136">
        <f>$G1496*SUMIFS(FatorHorario[Fator],FatorHorario[Meses],TEXT($D1496,"MMM"),FatorHorario[UF],'Curva Tipica'!$E$1,FatorHorario[Hora],$F1496)</f>
        <v>19.690601245333053</v>
      </c>
      <c r="I1496" s="45">
        <v>0.92</v>
      </c>
    </row>
    <row r="1497" spans="1:9" x14ac:dyDescent="0.25">
      <c r="A1497" s="32">
        <v>5743</v>
      </c>
      <c r="B1497" s="32">
        <v>2</v>
      </c>
      <c r="C1497" s="134" t="s">
        <v>92</v>
      </c>
      <c r="D1497" s="33">
        <v>46905</v>
      </c>
      <c r="E1497" s="43" t="s">
        <v>67</v>
      </c>
      <c r="F1497" s="44">
        <f>SUMIFS(HoraCondCarga[Hora],HoraCondCarga[Condição de Carga],PrevisaoGD[[#This Row],[Condição de Carga]],HoraCondCarga[Mês],MONTH(PrevisaoGD[[#This Row],[Mês/Ano]]))</f>
        <v>12</v>
      </c>
      <c r="G1497" s="258">
        <f>SUMIFS('Previsão Potência Instalada'!$C$4:$C$87,'Previsão Potência Instalada'!$B$4:$B$87,PrevisaoGD[[#This Row],[Mês/Ano]])*SUMIFS(RelPotInst[PU_PI],RelPotInst[Barra],PrevisaoGD[[#This Row],[Nº Barra]])</f>
        <v>42.001272343037627</v>
      </c>
      <c r="H1497" s="136">
        <f>$G1497*SUMIFS(FatorHorario[Fator],FatorHorario[Meses],TEXT($D1497,"MMM"),FatorHorario[UF],'Curva Tipica'!$E$1,FatorHorario[Hora],$F1497)</f>
        <v>18.757100231126099</v>
      </c>
      <c r="I1497" s="45">
        <v>0.92</v>
      </c>
    </row>
    <row r="1498" spans="1:9" x14ac:dyDescent="0.25">
      <c r="A1498" s="32">
        <v>5743</v>
      </c>
      <c r="B1498" s="32">
        <v>2</v>
      </c>
      <c r="C1498" s="134" t="s">
        <v>92</v>
      </c>
      <c r="D1498" s="33">
        <v>46935</v>
      </c>
      <c r="E1498" s="43" t="s">
        <v>67</v>
      </c>
      <c r="F1498" s="44">
        <f>SUMIFS(HoraCondCarga[Hora],HoraCondCarga[Condição de Carga],PrevisaoGD[[#This Row],[Condição de Carga]],HoraCondCarga[Mês],MONTH(PrevisaoGD[[#This Row],[Mês/Ano]]))</f>
        <v>12</v>
      </c>
      <c r="G1498" s="258">
        <f>SUMIFS('Previsão Potência Instalada'!$C$4:$C$87,'Previsão Potência Instalada'!$B$4:$B$87,PrevisaoGD[[#This Row],[Mês/Ano]])*SUMIFS(RelPotInst[PU_PI],RelPotInst[Barra],PrevisaoGD[[#This Row],[Nº Barra]])</f>
        <v>42.288995892916489</v>
      </c>
      <c r="H1498" s="136">
        <f>$G1498*SUMIFS(FatorHorario[Fator],FatorHorario[Meses],TEXT($D1498,"MMM"),FatorHorario[UF],'Curva Tipica'!$E$1,FatorHorario[Hora],$F1498)</f>
        <v>19.048079863782466</v>
      </c>
      <c r="I1498" s="45">
        <v>0.92</v>
      </c>
    </row>
    <row r="1499" spans="1:9" x14ac:dyDescent="0.25">
      <c r="A1499" s="32">
        <v>5743</v>
      </c>
      <c r="B1499" s="32">
        <v>2</v>
      </c>
      <c r="C1499" s="134" t="s">
        <v>92</v>
      </c>
      <c r="D1499" s="33">
        <v>46966</v>
      </c>
      <c r="E1499" s="43" t="s">
        <v>67</v>
      </c>
      <c r="F1499" s="44">
        <f>SUMIFS(HoraCondCarga[Hora],HoraCondCarga[Condição de Carga],PrevisaoGD[[#This Row],[Condição de Carga]],HoraCondCarga[Mês],MONTH(PrevisaoGD[[#This Row],[Mês/Ano]]))</f>
        <v>12</v>
      </c>
      <c r="G1499" s="258">
        <f>SUMIFS('Previsão Potência Instalada'!$C$4:$C$87,'Previsão Potência Instalada'!$B$4:$B$87,PrevisaoGD[[#This Row],[Mês/Ano]])*SUMIFS(RelPotInst[PU_PI],RelPotInst[Barra],PrevisaoGD[[#This Row],[Nº Barra]])</f>
        <v>42.569366929933274</v>
      </c>
      <c r="H1499" s="136">
        <f>$G1499*SUMIFS(FatorHorario[Fator],FatorHorario[Meses],TEXT($D1499,"MMM"),FatorHorario[UF],'Curva Tipica'!$E$1,FatorHorario[Hora],$F1499)</f>
        <v>20.984249099329524</v>
      </c>
      <c r="I1499" s="45">
        <v>0.92</v>
      </c>
    </row>
    <row r="1500" spans="1:9" x14ac:dyDescent="0.25">
      <c r="A1500" s="32">
        <v>5743</v>
      </c>
      <c r="B1500" s="32">
        <v>2</v>
      </c>
      <c r="C1500" s="134" t="s">
        <v>92</v>
      </c>
      <c r="D1500" s="33">
        <v>46997</v>
      </c>
      <c r="E1500" s="43" t="s">
        <v>67</v>
      </c>
      <c r="F1500" s="44">
        <f>SUMIFS(HoraCondCarga[Hora],HoraCondCarga[Condição de Carga],PrevisaoGD[[#This Row],[Condição de Carga]],HoraCondCarga[Mês],MONTH(PrevisaoGD[[#This Row],[Mês/Ano]]))</f>
        <v>12</v>
      </c>
      <c r="G1500" s="258">
        <f>SUMIFS('Previsão Potência Instalada'!$C$4:$C$87,'Previsão Potência Instalada'!$B$4:$B$87,PrevisaoGD[[#This Row],[Mês/Ano]])*SUMIFS(RelPotInst[PU_PI],RelPotInst[Barra],PrevisaoGD[[#This Row],[Nº Barra]])</f>
        <v>42.848458949572176</v>
      </c>
      <c r="H1500" s="136">
        <f>$G1500*SUMIFS(FatorHorario[Fator],FatorHorario[Meses],TEXT($D1500,"MMM"),FatorHorario[UF],'Curva Tipica'!$E$1,FatorHorario[Hora],$F1500)</f>
        <v>23.615462499304517</v>
      </c>
      <c r="I1500" s="45">
        <v>0.92</v>
      </c>
    </row>
    <row r="1501" spans="1:9" x14ac:dyDescent="0.25">
      <c r="A1501" s="32">
        <v>5743</v>
      </c>
      <c r="B1501" s="32">
        <v>2</v>
      </c>
      <c r="C1501" s="134" t="s">
        <v>92</v>
      </c>
      <c r="D1501" s="33">
        <v>47027</v>
      </c>
      <c r="E1501" s="43" t="s">
        <v>67</v>
      </c>
      <c r="F1501" s="44">
        <f>SUMIFS(HoraCondCarga[Hora],HoraCondCarga[Condição de Carga],PrevisaoGD[[#This Row],[Condição de Carga]],HoraCondCarga[Mês],MONTH(PrevisaoGD[[#This Row],[Mês/Ano]]))</f>
        <v>12</v>
      </c>
      <c r="G1501" s="258">
        <f>SUMIFS('Previsão Potência Instalada'!$C$4:$C$87,'Previsão Potência Instalada'!$B$4:$B$87,PrevisaoGD[[#This Row],[Mês/Ano]])*SUMIFS(RelPotInst[PU_PI],RelPotInst[Barra],PrevisaoGD[[#This Row],[Nº Barra]])</f>
        <v>43.113830159695958</v>
      </c>
      <c r="H1501" s="136">
        <f>$G1501*SUMIFS(FatorHorario[Fator],FatorHorario[Meses],TEXT($D1501,"MMM"),FatorHorario[UF],'Curva Tipica'!$E$1,FatorHorario[Hora],$F1501)</f>
        <v>24.484908336835584</v>
      </c>
      <c r="I1501" s="45">
        <v>0.92</v>
      </c>
    </row>
    <row r="1502" spans="1:9" x14ac:dyDescent="0.25">
      <c r="A1502" s="32">
        <v>5743</v>
      </c>
      <c r="B1502" s="32">
        <v>2</v>
      </c>
      <c r="C1502" s="134" t="s">
        <v>92</v>
      </c>
      <c r="D1502" s="33">
        <v>47058</v>
      </c>
      <c r="E1502" s="43" t="s">
        <v>67</v>
      </c>
      <c r="F1502" s="44">
        <f>SUMIFS(HoraCondCarga[Hora],HoraCondCarga[Condição de Carga],PrevisaoGD[[#This Row],[Condição de Carga]],HoraCondCarga[Mês],MONTH(PrevisaoGD[[#This Row],[Mês/Ano]]))</f>
        <v>12</v>
      </c>
      <c r="G1502" s="258">
        <f>SUMIFS('Previsão Potência Instalada'!$C$4:$C$87,'Previsão Potência Instalada'!$B$4:$B$87,PrevisaoGD[[#This Row],[Mês/Ano]])*SUMIFS(RelPotInst[PU_PI],RelPotInst[Barra],PrevisaoGD[[#This Row],[Nº Barra]])</f>
        <v>43.379250899802386</v>
      </c>
      <c r="H1502" s="136">
        <f>$G1502*SUMIFS(FatorHorario[Fator],FatorHorario[Meses],TEXT($D1502,"MMM"),FatorHorario[UF],'Curva Tipica'!$E$1,FatorHorario[Hora],$F1502)</f>
        <v>26.157958996360108</v>
      </c>
      <c r="I1502" s="45">
        <v>0.92</v>
      </c>
    </row>
    <row r="1503" spans="1:9" x14ac:dyDescent="0.25">
      <c r="A1503" s="32">
        <v>5743</v>
      </c>
      <c r="B1503" s="32">
        <v>2</v>
      </c>
      <c r="C1503" s="134" t="s">
        <v>92</v>
      </c>
      <c r="D1503" s="33">
        <v>47088</v>
      </c>
      <c r="E1503" s="43" t="s">
        <v>67</v>
      </c>
      <c r="F1503" s="44">
        <f>SUMIFS(HoraCondCarga[Hora],HoraCondCarga[Condição de Carga],PrevisaoGD[[#This Row],[Condição de Carga]],HoraCondCarga[Mês],MONTH(PrevisaoGD[[#This Row],[Mês/Ano]]))</f>
        <v>12</v>
      </c>
      <c r="G1503" s="258">
        <f>SUMIFS('Previsão Potência Instalada'!$C$4:$C$87,'Previsão Potência Instalada'!$B$4:$B$87,PrevisaoGD[[#This Row],[Mês/Ano]])*SUMIFS(RelPotInst[PU_PI],RelPotInst[Barra],PrevisaoGD[[#This Row],[Nº Barra]])</f>
        <v>43.657280730352781</v>
      </c>
      <c r="H1503" s="136">
        <f>$G1503*SUMIFS(FatorHorario[Fator],FatorHorario[Meses],TEXT($D1503,"MMM"),FatorHorario[UF],'Curva Tipica'!$E$1,FatorHorario[Hora],$F1503)</f>
        <v>26.118168889330963</v>
      </c>
      <c r="I1503" s="45">
        <v>0.92</v>
      </c>
    </row>
    <row r="1504" spans="1:9" x14ac:dyDescent="0.25">
      <c r="A1504" s="32">
        <v>5743</v>
      </c>
      <c r="B1504" s="32">
        <v>2</v>
      </c>
      <c r="C1504" s="134" t="s">
        <v>92</v>
      </c>
      <c r="D1504" s="33">
        <v>44562</v>
      </c>
      <c r="E1504" s="43" t="s">
        <v>69</v>
      </c>
      <c r="F1504" s="44">
        <f>SUMIFS(HoraCondCarga[Hora],HoraCondCarga[Condição de Carga],PrevisaoGD[[#This Row],[Condição de Carga]],HoraCondCarga[Mês],MONTH(PrevisaoGD[[#This Row],[Mês/Ano]]))</f>
        <v>7</v>
      </c>
      <c r="G1504" s="258">
        <f>SUMIFS('Previsão Potência Instalada'!$C$4:$C$87,'Previsão Potência Instalada'!$B$4:$B$87,PrevisaoGD[[#This Row],[Mês/Ano]])*SUMIFS(RelPotInst[PU_PI],RelPotInst[Barra],PrevisaoGD[[#This Row],[Nº Barra]])</f>
        <v>15.023445587279532</v>
      </c>
      <c r="H1504" s="136">
        <f>$G1504*SUMIFS(FatorHorario[Fator],FatorHorario[Meses],TEXT($D1504,"MMM"),FatorHorario[UF],'Curva Tipica'!$E$1,FatorHorario[Hora],$F1504)</f>
        <v>1.4930607887609662</v>
      </c>
      <c r="I1504" s="45">
        <v>0.92</v>
      </c>
    </row>
    <row r="1505" spans="1:9" x14ac:dyDescent="0.25">
      <c r="A1505" s="32">
        <v>5743</v>
      </c>
      <c r="B1505" s="32">
        <v>2</v>
      </c>
      <c r="C1505" s="134" t="s">
        <v>92</v>
      </c>
      <c r="D1505" s="33">
        <v>44593</v>
      </c>
      <c r="E1505" s="43" t="s">
        <v>69</v>
      </c>
      <c r="F1505" s="44">
        <f>SUMIFS(HoraCondCarga[Hora],HoraCondCarga[Condição de Carga],PrevisaoGD[[#This Row],[Condição de Carga]],HoraCondCarga[Mês],MONTH(PrevisaoGD[[#This Row],[Mês/Ano]]))</f>
        <v>7</v>
      </c>
      <c r="G1505" s="258">
        <f>SUMIFS('Previsão Potência Instalada'!$C$4:$C$87,'Previsão Potência Instalada'!$B$4:$B$87,PrevisaoGD[[#This Row],[Mês/Ano]])*SUMIFS(RelPotInst[PU_PI],RelPotInst[Barra],PrevisaoGD[[#This Row],[Nº Barra]])</f>
        <v>15.683433952675207</v>
      </c>
      <c r="H1505" s="136">
        <f>$G1505*SUMIFS(FatorHorario[Fator],FatorHorario[Meses],TEXT($D1505,"MMM"),FatorHorario[UF],'Curva Tipica'!$E$1,FatorHorario[Hora],$F1505)</f>
        <v>1.4816702820774159</v>
      </c>
      <c r="I1505" s="45">
        <v>0.92</v>
      </c>
    </row>
    <row r="1506" spans="1:9" x14ac:dyDescent="0.25">
      <c r="A1506" s="32">
        <v>5743</v>
      </c>
      <c r="B1506" s="32">
        <v>2</v>
      </c>
      <c r="C1506" s="134" t="s">
        <v>92</v>
      </c>
      <c r="D1506" s="33">
        <v>44621</v>
      </c>
      <c r="E1506" s="43" t="s">
        <v>69</v>
      </c>
      <c r="F1506" s="44">
        <f>SUMIFS(HoraCondCarga[Hora],HoraCondCarga[Condição de Carga],PrevisaoGD[[#This Row],[Condição de Carga]],HoraCondCarga[Mês],MONTH(PrevisaoGD[[#This Row],[Mês/Ano]]))</f>
        <v>7</v>
      </c>
      <c r="G1506" s="258">
        <f>SUMIFS('Previsão Potência Instalada'!$C$4:$C$87,'Previsão Potência Instalada'!$B$4:$B$87,PrevisaoGD[[#This Row],[Mês/Ano]])*SUMIFS(RelPotInst[PU_PI],RelPotInst[Barra],PrevisaoGD[[#This Row],[Nº Barra]])</f>
        <v>16.34935709565098</v>
      </c>
      <c r="H1506" s="136">
        <f>$G1506*SUMIFS(FatorHorario[Fator],FatorHorario[Meses],TEXT($D1506,"MMM"),FatorHorario[UF],'Curva Tipica'!$E$1,FatorHorario[Hora],$F1506)</f>
        <v>1.6648756674222411</v>
      </c>
      <c r="I1506" s="45">
        <v>0.92</v>
      </c>
    </row>
    <row r="1507" spans="1:9" x14ac:dyDescent="0.25">
      <c r="A1507" s="32">
        <v>5743</v>
      </c>
      <c r="B1507" s="32">
        <v>2</v>
      </c>
      <c r="C1507" s="134" t="s">
        <v>92</v>
      </c>
      <c r="D1507" s="33">
        <v>44652</v>
      </c>
      <c r="E1507" s="43" t="s">
        <v>69</v>
      </c>
      <c r="F1507" s="44">
        <f>SUMIFS(HoraCondCarga[Hora],HoraCondCarga[Condição de Carga],PrevisaoGD[[#This Row],[Condição de Carga]],HoraCondCarga[Mês],MONTH(PrevisaoGD[[#This Row],[Mês/Ano]]))</f>
        <v>8</v>
      </c>
      <c r="G1507" s="258">
        <f>SUMIFS('Previsão Potência Instalada'!$C$4:$C$87,'Previsão Potência Instalada'!$B$4:$B$87,PrevisaoGD[[#This Row],[Mês/Ano]])*SUMIFS(RelPotInst[PU_PI],RelPotInst[Barra],PrevisaoGD[[#This Row],[Nº Barra]])</f>
        <v>17.020399041636615</v>
      </c>
      <c r="H1507" s="136">
        <f>$G1507*SUMIFS(FatorHorario[Fator],FatorHorario[Meses],TEXT($D1507,"MMM"),FatorHorario[UF],'Curva Tipica'!$E$1,FatorHorario[Hora],$F1507)</f>
        <v>3.9853778278992933</v>
      </c>
      <c r="I1507" s="45">
        <v>0.92</v>
      </c>
    </row>
    <row r="1508" spans="1:9" x14ac:dyDescent="0.25">
      <c r="A1508" s="32">
        <v>5743</v>
      </c>
      <c r="B1508" s="32">
        <v>2</v>
      </c>
      <c r="C1508" s="134" t="s">
        <v>92</v>
      </c>
      <c r="D1508" s="33">
        <v>44682</v>
      </c>
      <c r="E1508" s="43" t="s">
        <v>69</v>
      </c>
      <c r="F1508" s="44">
        <f>SUMIFS(HoraCondCarga[Hora],HoraCondCarga[Condição de Carga],PrevisaoGD[[#This Row],[Condição de Carga]],HoraCondCarga[Mês],MONTH(PrevisaoGD[[#This Row],[Mês/Ano]]))</f>
        <v>7</v>
      </c>
      <c r="G1508" s="258">
        <f>SUMIFS('Previsão Potência Instalada'!$C$4:$C$87,'Previsão Potência Instalada'!$B$4:$B$87,PrevisaoGD[[#This Row],[Mês/Ano]])*SUMIFS(RelPotInst[PU_PI],RelPotInst[Barra],PrevisaoGD[[#This Row],[Nº Barra]])</f>
        <v>17.746805185770867</v>
      </c>
      <c r="H1508" s="136">
        <f>$G1508*SUMIFS(FatorHorario[Fator],FatorHorario[Meses],TEXT($D1508,"MMM"),FatorHorario[UF],'Curva Tipica'!$E$1,FatorHorario[Hora],$F1508)</f>
        <v>1.3234968265469735</v>
      </c>
      <c r="I1508" s="45">
        <v>0.92</v>
      </c>
    </row>
    <row r="1509" spans="1:9" x14ac:dyDescent="0.25">
      <c r="A1509" s="32">
        <v>5743</v>
      </c>
      <c r="B1509" s="32">
        <v>2</v>
      </c>
      <c r="C1509" s="134" t="s">
        <v>92</v>
      </c>
      <c r="D1509" s="33">
        <v>44713</v>
      </c>
      <c r="E1509" s="43" t="s">
        <v>69</v>
      </c>
      <c r="F1509" s="44">
        <f>SUMIFS(HoraCondCarga[Hora],HoraCondCarga[Condição de Carga],PrevisaoGD[[#This Row],[Condição de Carga]],HoraCondCarga[Mês],MONTH(PrevisaoGD[[#This Row],[Mês/Ano]]))</f>
        <v>7</v>
      </c>
      <c r="G1509" s="258">
        <f>SUMIFS('Previsão Potência Instalada'!$C$4:$C$87,'Previsão Potência Instalada'!$B$4:$B$87,PrevisaoGD[[#This Row],[Mês/Ano]])*SUMIFS(RelPotInst[PU_PI],RelPotInst[Barra],PrevisaoGD[[#This Row],[Nº Barra]])</f>
        <v>18.458032240691484</v>
      </c>
      <c r="H1509" s="136">
        <f>$G1509*SUMIFS(FatorHorario[Fator],FatorHorario[Meses],TEXT($D1509,"MMM"),FatorHorario[UF],'Curva Tipica'!$E$1,FatorHorario[Hora],$F1509)</f>
        <v>1.3611797151994518</v>
      </c>
      <c r="I1509" s="45">
        <v>0.92</v>
      </c>
    </row>
    <row r="1510" spans="1:9" x14ac:dyDescent="0.25">
      <c r="A1510" s="32">
        <v>5743</v>
      </c>
      <c r="B1510" s="32">
        <v>2</v>
      </c>
      <c r="C1510" s="134" t="s">
        <v>92</v>
      </c>
      <c r="D1510" s="33">
        <v>44743</v>
      </c>
      <c r="E1510" s="43" t="s">
        <v>69</v>
      </c>
      <c r="F1510" s="44">
        <f>SUMIFS(HoraCondCarga[Hora],HoraCondCarga[Condição de Carga],PrevisaoGD[[#This Row],[Condição de Carga]],HoraCondCarga[Mês],MONTH(PrevisaoGD[[#This Row],[Mês/Ano]]))</f>
        <v>7</v>
      </c>
      <c r="G1510" s="258">
        <f>SUMIFS('Previsão Potência Instalada'!$C$4:$C$87,'Previsão Potência Instalada'!$B$4:$B$87,PrevisaoGD[[#This Row],[Mês/Ano]])*SUMIFS(RelPotInst[PU_PI],RelPotInst[Barra],PrevisaoGD[[#This Row],[Nº Barra]])</f>
        <v>19.133907426350735</v>
      </c>
      <c r="H1510" s="136">
        <f>$G1510*SUMIFS(FatorHorario[Fator],FatorHorario[Meses],TEXT($D1510,"MMM"),FatorHorario[UF],'Curva Tipica'!$E$1,FatorHorario[Hora],$F1510)</f>
        <v>1.554583821827642</v>
      </c>
      <c r="I1510" s="45">
        <v>0.92</v>
      </c>
    </row>
    <row r="1511" spans="1:9" x14ac:dyDescent="0.25">
      <c r="A1511" s="32">
        <v>5743</v>
      </c>
      <c r="B1511" s="32">
        <v>2</v>
      </c>
      <c r="C1511" s="134" t="s">
        <v>92</v>
      </c>
      <c r="D1511" s="33">
        <v>44774</v>
      </c>
      <c r="E1511" s="43" t="s">
        <v>69</v>
      </c>
      <c r="F1511" s="44">
        <f>SUMIFS(HoraCondCarga[Hora],HoraCondCarga[Condição de Carga],PrevisaoGD[[#This Row],[Condição de Carga]],HoraCondCarga[Mês],MONTH(PrevisaoGD[[#This Row],[Mês/Ano]]))</f>
        <v>7</v>
      </c>
      <c r="G1511" s="258">
        <f>SUMIFS('Previsão Potência Instalada'!$C$4:$C$87,'Previsão Potência Instalada'!$B$4:$B$87,PrevisaoGD[[#This Row],[Mês/Ano]])*SUMIFS(RelPotInst[PU_PI],RelPotInst[Barra],PrevisaoGD[[#This Row],[Nº Barra]])</f>
        <v>19.792511238158891</v>
      </c>
      <c r="H1511" s="136">
        <f>$G1511*SUMIFS(FatorHorario[Fator],FatorHorario[Meses],TEXT($D1511,"MMM"),FatorHorario[UF],'Curva Tipica'!$E$1,FatorHorario[Hora],$F1511)</f>
        <v>1.7946194109132743</v>
      </c>
      <c r="I1511" s="45">
        <v>0.92</v>
      </c>
    </row>
    <row r="1512" spans="1:9" x14ac:dyDescent="0.25">
      <c r="A1512" s="32">
        <v>5743</v>
      </c>
      <c r="B1512" s="32">
        <v>2</v>
      </c>
      <c r="C1512" s="134" t="s">
        <v>92</v>
      </c>
      <c r="D1512" s="33">
        <v>44805</v>
      </c>
      <c r="E1512" s="43" t="s">
        <v>69</v>
      </c>
      <c r="F1512" s="44">
        <f>SUMIFS(HoraCondCarga[Hora],HoraCondCarga[Condição de Carga],PrevisaoGD[[#This Row],[Condição de Carga]],HoraCondCarga[Mês],MONTH(PrevisaoGD[[#This Row],[Mês/Ano]]))</f>
        <v>7</v>
      </c>
      <c r="G1512" s="258">
        <f>SUMIFS('Previsão Potência Instalada'!$C$4:$C$87,'Previsão Potência Instalada'!$B$4:$B$87,PrevisaoGD[[#This Row],[Mês/Ano]])*SUMIFS(RelPotInst[PU_PI],RelPotInst[Barra],PrevisaoGD[[#This Row],[Nº Barra]])</f>
        <v>20.448110582282368</v>
      </c>
      <c r="H1512" s="136">
        <f>$G1512*SUMIFS(FatorHorario[Fator],FatorHorario[Meses],TEXT($D1512,"MMM"),FatorHorario[UF],'Curva Tipica'!$E$1,FatorHorario[Hora],$F1512)</f>
        <v>2.1054697471221968</v>
      </c>
      <c r="I1512" s="45">
        <v>0.92</v>
      </c>
    </row>
    <row r="1513" spans="1:9" x14ac:dyDescent="0.25">
      <c r="A1513" s="32">
        <v>5743</v>
      </c>
      <c r="B1513" s="32">
        <v>2</v>
      </c>
      <c r="C1513" s="134" t="s">
        <v>92</v>
      </c>
      <c r="D1513" s="33">
        <v>44835</v>
      </c>
      <c r="E1513" s="43" t="s">
        <v>69</v>
      </c>
      <c r="F1513" s="44">
        <f>SUMIFS(HoraCondCarga[Hora],HoraCondCarga[Condição de Carga],PrevisaoGD[[#This Row],[Condição de Carga]],HoraCondCarga[Mês],MONTH(PrevisaoGD[[#This Row],[Mês/Ano]]))</f>
        <v>7</v>
      </c>
      <c r="G1513" s="258">
        <f>SUMIFS('Previsão Potência Instalada'!$C$4:$C$87,'Previsão Potência Instalada'!$B$4:$B$87,PrevisaoGD[[#This Row],[Mês/Ano]])*SUMIFS(RelPotInst[PU_PI],RelPotInst[Barra],PrevisaoGD[[#This Row],[Nº Barra]])</f>
        <v>21.071479145566613</v>
      </c>
      <c r="H1513" s="136">
        <f>$G1513*SUMIFS(FatorHorario[Fator],FatorHorario[Meses],TEXT($D1513,"MMM"),FatorHorario[UF],'Curva Tipica'!$E$1,FatorHorario[Hora],$F1513)</f>
        <v>2.3869561070402616</v>
      </c>
      <c r="I1513" s="45">
        <v>0.92</v>
      </c>
    </row>
    <row r="1514" spans="1:9" x14ac:dyDescent="0.25">
      <c r="A1514" s="32">
        <v>5743</v>
      </c>
      <c r="B1514" s="32">
        <v>2</v>
      </c>
      <c r="C1514" s="134" t="s">
        <v>92</v>
      </c>
      <c r="D1514" s="33">
        <v>44866</v>
      </c>
      <c r="E1514" s="43" t="s">
        <v>69</v>
      </c>
      <c r="F1514" s="44">
        <f>SUMIFS(HoraCondCarga[Hora],HoraCondCarga[Condição de Carga],PrevisaoGD[[#This Row],[Condição de Carga]],HoraCondCarga[Mês],MONTH(PrevisaoGD[[#This Row],[Mês/Ano]]))</f>
        <v>6</v>
      </c>
      <c r="G1514" s="258">
        <f>SUMIFS('Previsão Potência Instalada'!$C$4:$C$87,'Previsão Potência Instalada'!$B$4:$B$87,PrevisaoGD[[#This Row],[Mês/Ano]])*SUMIFS(RelPotInst[PU_PI],RelPotInst[Barra],PrevisaoGD[[#This Row],[Nº Barra]])</f>
        <v>21.694964056943423</v>
      </c>
      <c r="H1514" s="136">
        <f>$G1514*SUMIFS(FatorHorario[Fator],FatorHorario[Meses],TEXT($D1514,"MMM"),FatorHorario[UF],'Curva Tipica'!$E$1,FatorHorario[Hora],$F1514)</f>
        <v>0.36297435954070911</v>
      </c>
      <c r="I1514" s="45">
        <v>0.92</v>
      </c>
    </row>
    <row r="1515" spans="1:9" x14ac:dyDescent="0.25">
      <c r="A1515" s="32">
        <v>5743</v>
      </c>
      <c r="B1515" s="32">
        <v>2</v>
      </c>
      <c r="C1515" s="134" t="s">
        <v>92</v>
      </c>
      <c r="D1515" s="33">
        <v>44896</v>
      </c>
      <c r="E1515" s="43" t="s">
        <v>69</v>
      </c>
      <c r="F1515" s="44">
        <f>SUMIFS(HoraCondCarga[Hora],HoraCondCarga[Condição de Carga],PrevisaoGD[[#This Row],[Condição de Carga]],HoraCondCarga[Mês],MONTH(PrevisaoGD[[#This Row],[Mês/Ano]]))</f>
        <v>7</v>
      </c>
      <c r="G1515" s="258">
        <f>SUMIFS('Previsão Potência Instalada'!$C$4:$C$87,'Previsão Potência Instalada'!$B$4:$B$87,PrevisaoGD[[#This Row],[Mês/Ano]])*SUMIFS(RelPotInst[PU_PI],RelPotInst[Barra],PrevisaoGD[[#This Row],[Nº Barra]])</f>
        <v>22.348068272504417</v>
      </c>
      <c r="H1515" s="136">
        <f>$G1515*SUMIFS(FatorHorario[Fator],FatorHorario[Meses],TEXT($D1515,"MMM"),FatorHorario[UF],'Curva Tipica'!$E$1,FatorHorario[Hora],$F1515)</f>
        <v>2.31330770563503</v>
      </c>
      <c r="I1515" s="45">
        <v>0.92</v>
      </c>
    </row>
    <row r="1516" spans="1:9" x14ac:dyDescent="0.25">
      <c r="A1516" s="32">
        <v>5743</v>
      </c>
      <c r="B1516" s="32">
        <v>2</v>
      </c>
      <c r="C1516" s="134" t="s">
        <v>92</v>
      </c>
      <c r="D1516" s="33">
        <v>44927</v>
      </c>
      <c r="E1516" s="43" t="s">
        <v>69</v>
      </c>
      <c r="F1516" s="44">
        <f>SUMIFS(HoraCondCarga[Hora],HoraCondCarga[Condição de Carga],PrevisaoGD[[#This Row],[Condição de Carga]],HoraCondCarga[Mês],MONTH(PrevisaoGD[[#This Row],[Mês/Ano]]))</f>
        <v>7</v>
      </c>
      <c r="G1516" s="258">
        <f>SUMIFS('Previsão Potência Instalada'!$C$4:$C$87,'Previsão Potência Instalada'!$B$4:$B$87,PrevisaoGD[[#This Row],[Mês/Ano]])*SUMIFS(RelPotInst[PU_PI],RelPotInst[Barra],PrevisaoGD[[#This Row],[Nº Barra]])</f>
        <v>22.571969147014546</v>
      </c>
      <c r="H1516" s="136">
        <f>$G1516*SUMIFS(FatorHorario[Fator],FatorHorario[Meses],TEXT($D1516,"MMM"),FatorHorario[UF],'Curva Tipica'!$E$1,FatorHorario[Hora],$F1516)</f>
        <v>2.2432485186397519</v>
      </c>
      <c r="I1516" s="45">
        <v>0.92</v>
      </c>
    </row>
    <row r="1517" spans="1:9" x14ac:dyDescent="0.25">
      <c r="A1517" s="32">
        <v>5743</v>
      </c>
      <c r="B1517" s="32">
        <v>2</v>
      </c>
      <c r="C1517" s="134" t="s">
        <v>92</v>
      </c>
      <c r="D1517" s="33">
        <v>44958</v>
      </c>
      <c r="E1517" s="43" t="s">
        <v>69</v>
      </c>
      <c r="F1517" s="44">
        <f>SUMIFS(HoraCondCarga[Hora],HoraCondCarga[Condição de Carga],PrevisaoGD[[#This Row],[Condição de Carga]],HoraCondCarga[Mês],MONTH(PrevisaoGD[[#This Row],[Mês/Ano]]))</f>
        <v>7</v>
      </c>
      <c r="G1517" s="258">
        <f>SUMIFS('Previsão Potência Instalada'!$C$4:$C$87,'Previsão Potência Instalada'!$B$4:$B$87,PrevisaoGD[[#This Row],[Mês/Ano]])*SUMIFS(RelPotInst[PU_PI],RelPotInst[Barra],PrevisaoGD[[#This Row],[Nº Barra]])</f>
        <v>22.790990851879595</v>
      </c>
      <c r="H1517" s="136">
        <f>$G1517*SUMIFS(FatorHorario[Fator],FatorHorario[Meses],TEXT($D1517,"MMM"),FatorHorario[UF],'Curva Tipica'!$E$1,FatorHorario[Hora],$F1517)</f>
        <v>2.1531466862566875</v>
      </c>
      <c r="I1517" s="45">
        <v>0.92</v>
      </c>
    </row>
    <row r="1518" spans="1:9" x14ac:dyDescent="0.25">
      <c r="A1518" s="32">
        <v>5743</v>
      </c>
      <c r="B1518" s="32">
        <v>2</v>
      </c>
      <c r="C1518" s="134" t="s">
        <v>92</v>
      </c>
      <c r="D1518" s="33">
        <v>44986</v>
      </c>
      <c r="E1518" s="43" t="s">
        <v>69</v>
      </c>
      <c r="F1518" s="44">
        <f>SUMIFS(HoraCondCarga[Hora],HoraCondCarga[Condição de Carga],PrevisaoGD[[#This Row],[Condição de Carga]],HoraCondCarga[Mês],MONTH(PrevisaoGD[[#This Row],[Mês/Ano]]))</f>
        <v>7</v>
      </c>
      <c r="G1518" s="258">
        <f>SUMIFS('Previsão Potência Instalada'!$C$4:$C$87,'Previsão Potência Instalada'!$B$4:$B$87,PrevisaoGD[[#This Row],[Mês/Ano]])*SUMIFS(RelPotInst[PU_PI],RelPotInst[Barra],PrevisaoGD[[#This Row],[Nº Barra]])</f>
        <v>23.01198205374147</v>
      </c>
      <c r="H1518" s="136">
        <f>$G1518*SUMIFS(FatorHorario[Fator],FatorHorario[Meses],TEXT($D1518,"MMM"),FatorHorario[UF],'Curva Tipica'!$E$1,FatorHorario[Hora],$F1518)</f>
        <v>2.3433391757418209</v>
      </c>
      <c r="I1518" s="45">
        <v>0.92</v>
      </c>
    </row>
    <row r="1519" spans="1:9" x14ac:dyDescent="0.25">
      <c r="A1519" s="32">
        <v>5743</v>
      </c>
      <c r="B1519" s="32">
        <v>2</v>
      </c>
      <c r="C1519" s="134" t="s">
        <v>92</v>
      </c>
      <c r="D1519" s="33">
        <v>45017</v>
      </c>
      <c r="E1519" s="43" t="s">
        <v>69</v>
      </c>
      <c r="F1519" s="44">
        <f>SUMIFS(HoraCondCarga[Hora],HoraCondCarga[Condição de Carga],PrevisaoGD[[#This Row],[Condição de Carga]],HoraCondCarga[Mês],MONTH(PrevisaoGD[[#This Row],[Mês/Ano]]))</f>
        <v>8</v>
      </c>
      <c r="G1519" s="258">
        <f>SUMIFS('Previsão Potência Instalada'!$C$4:$C$87,'Previsão Potência Instalada'!$B$4:$B$87,PrevisaoGD[[#This Row],[Mês/Ano]])*SUMIFS(RelPotInst[PU_PI],RelPotInst[Barra],PrevisaoGD[[#This Row],[Nº Barra]])</f>
        <v>23.234671965794114</v>
      </c>
      <c r="H1519" s="136">
        <f>$G1519*SUMIFS(FatorHorario[Fator],FatorHorario[Meses],TEXT($D1519,"MMM"),FatorHorario[UF],'Curva Tipica'!$E$1,FatorHorario[Hora],$F1519)</f>
        <v>5.4404685967976691</v>
      </c>
      <c r="I1519" s="45">
        <v>0.92</v>
      </c>
    </row>
    <row r="1520" spans="1:9" x14ac:dyDescent="0.25">
      <c r="A1520" s="32">
        <v>5743</v>
      </c>
      <c r="B1520" s="32">
        <v>2</v>
      </c>
      <c r="C1520" s="134" t="s">
        <v>92</v>
      </c>
      <c r="D1520" s="33">
        <v>45047</v>
      </c>
      <c r="E1520" s="43" t="s">
        <v>69</v>
      </c>
      <c r="F1520" s="44">
        <f>SUMIFS(HoraCondCarga[Hora],HoraCondCarga[Condição de Carga],PrevisaoGD[[#This Row],[Condição de Carga]],HoraCondCarga[Mês],MONTH(PrevisaoGD[[#This Row],[Mês/Ano]]))</f>
        <v>7</v>
      </c>
      <c r="G1520" s="258">
        <f>SUMIFS('Previsão Potência Instalada'!$C$4:$C$87,'Previsão Potência Instalada'!$B$4:$B$87,PrevisaoGD[[#This Row],[Mês/Ano]])*SUMIFS(RelPotInst[PU_PI],RelPotInst[Barra],PrevisaoGD[[#This Row],[Nº Barra]])</f>
        <v>23.475734870012655</v>
      </c>
      <c r="H1520" s="136">
        <f>$G1520*SUMIFS(FatorHorario[Fator],FatorHorario[Meses],TEXT($D1520,"MMM"),FatorHorario[UF],'Curva Tipica'!$E$1,FatorHorario[Hora],$F1520)</f>
        <v>1.7507410644385395</v>
      </c>
      <c r="I1520" s="45">
        <v>0.92</v>
      </c>
    </row>
    <row r="1521" spans="1:9" x14ac:dyDescent="0.25">
      <c r="A1521" s="32">
        <v>5743</v>
      </c>
      <c r="B1521" s="32">
        <v>2</v>
      </c>
      <c r="C1521" s="134" t="s">
        <v>92</v>
      </c>
      <c r="D1521" s="33">
        <v>45078</v>
      </c>
      <c r="E1521" s="43" t="s">
        <v>69</v>
      </c>
      <c r="F1521" s="44">
        <f>SUMIFS(HoraCondCarga[Hora],HoraCondCarga[Condição de Carga],PrevisaoGD[[#This Row],[Condição de Carga]],HoraCondCarga[Mês],MONTH(PrevisaoGD[[#This Row],[Mês/Ano]]))</f>
        <v>7</v>
      </c>
      <c r="G1521" s="258">
        <f>SUMIFS('Previsão Potência Instalada'!$C$4:$C$87,'Previsão Potência Instalada'!$B$4:$B$87,PrevisaoGD[[#This Row],[Mês/Ano]])*SUMIFS(RelPotInst[PU_PI],RelPotInst[Barra],PrevisaoGD[[#This Row],[Nº Barra]])</f>
        <v>23.711760488466503</v>
      </c>
      <c r="H1521" s="136">
        <f>$G1521*SUMIFS(FatorHorario[Fator],FatorHorario[Meses],TEXT($D1521,"MMM"),FatorHorario[UF],'Curva Tipica'!$E$1,FatorHorario[Hora],$F1521)</f>
        <v>1.7486136641052541</v>
      </c>
      <c r="I1521" s="45">
        <v>0.92</v>
      </c>
    </row>
    <row r="1522" spans="1:9" x14ac:dyDescent="0.25">
      <c r="A1522" s="32">
        <v>5743</v>
      </c>
      <c r="B1522" s="32">
        <v>2</v>
      </c>
      <c r="C1522" s="134" t="s">
        <v>92</v>
      </c>
      <c r="D1522" s="33">
        <v>45108</v>
      </c>
      <c r="E1522" s="43" t="s">
        <v>69</v>
      </c>
      <c r="F1522" s="44">
        <f>SUMIFS(HoraCondCarga[Hora],HoraCondCarga[Condição de Carga],PrevisaoGD[[#This Row],[Condição de Carga]],HoraCondCarga[Mês],MONTH(PrevisaoGD[[#This Row],[Mês/Ano]]))</f>
        <v>7</v>
      </c>
      <c r="G1522" s="258">
        <f>SUMIFS('Previsão Potência Instalada'!$C$4:$C$87,'Previsão Potência Instalada'!$B$4:$B$87,PrevisaoGD[[#This Row],[Mês/Ano]])*SUMIFS(RelPotInst[PU_PI],RelPotInst[Barra],PrevisaoGD[[#This Row],[Nº Barra]])</f>
        <v>23.936054344541255</v>
      </c>
      <c r="H1522" s="136">
        <f>$G1522*SUMIFS(FatorHorario[Fator],FatorHorario[Meses],TEXT($D1522,"MMM"),FatorHorario[UF],'Curva Tipica'!$E$1,FatorHorario[Hora],$F1522)</f>
        <v>1.9447466747521509</v>
      </c>
      <c r="I1522" s="45">
        <v>0.92</v>
      </c>
    </row>
    <row r="1523" spans="1:9" x14ac:dyDescent="0.25">
      <c r="A1523" s="32">
        <v>5743</v>
      </c>
      <c r="B1523" s="32">
        <v>2</v>
      </c>
      <c r="C1523" s="134" t="s">
        <v>92</v>
      </c>
      <c r="D1523" s="33">
        <v>45139</v>
      </c>
      <c r="E1523" s="43" t="s">
        <v>69</v>
      </c>
      <c r="F1523" s="44">
        <f>SUMIFS(HoraCondCarga[Hora],HoraCondCarga[Condição de Carga],PrevisaoGD[[#This Row],[Condição de Carga]],HoraCondCarga[Mês],MONTH(PrevisaoGD[[#This Row],[Mês/Ano]]))</f>
        <v>7</v>
      </c>
      <c r="G1523" s="258">
        <f>SUMIFS('Previsão Potência Instalada'!$C$4:$C$87,'Previsão Potência Instalada'!$B$4:$B$87,PrevisaoGD[[#This Row],[Mês/Ano]])*SUMIFS(RelPotInst[PU_PI],RelPotInst[Barra],PrevisaoGD[[#This Row],[Nº Barra]])</f>
        <v>24.154616575719924</v>
      </c>
      <c r="H1523" s="136">
        <f>$G1523*SUMIFS(FatorHorario[Fator],FatorHorario[Meses],TEXT($D1523,"MMM"),FatorHorario[UF],'Curva Tipica'!$E$1,FatorHorario[Hora],$F1523)</f>
        <v>2.1901386462967487</v>
      </c>
      <c r="I1523" s="45">
        <v>0.92</v>
      </c>
    </row>
    <row r="1524" spans="1:9" x14ac:dyDescent="0.25">
      <c r="A1524" s="32">
        <v>5743</v>
      </c>
      <c r="B1524" s="32">
        <v>2</v>
      </c>
      <c r="C1524" s="134" t="s">
        <v>92</v>
      </c>
      <c r="D1524" s="33">
        <v>45170</v>
      </c>
      <c r="E1524" s="43" t="s">
        <v>69</v>
      </c>
      <c r="F1524" s="44">
        <f>SUMIFS(HoraCondCarga[Hora],HoraCondCarga[Condição de Carga],PrevisaoGD[[#This Row],[Condição de Carga]],HoraCondCarga[Mês],MONTH(PrevisaoGD[[#This Row],[Mês/Ano]]))</f>
        <v>7</v>
      </c>
      <c r="G1524" s="258">
        <f>SUMIFS('Previsão Potência Instalada'!$C$4:$C$87,'Previsão Potência Instalada'!$B$4:$B$87,PrevisaoGD[[#This Row],[Mês/Ano]])*SUMIFS(RelPotInst[PU_PI],RelPotInst[Barra],PrevisaoGD[[#This Row],[Nº Barra]])</f>
        <v>24.372181753512479</v>
      </c>
      <c r="H1524" s="136">
        <f>$G1524*SUMIFS(FatorHorario[Fator],FatorHorario[Meses],TEXT($D1524,"MMM"),FatorHorario[UF],'Curva Tipica'!$E$1,FatorHorario[Hora],$F1524)</f>
        <v>2.5095175002548569</v>
      </c>
      <c r="I1524" s="45">
        <v>0.92</v>
      </c>
    </row>
    <row r="1525" spans="1:9" x14ac:dyDescent="0.25">
      <c r="A1525" s="32">
        <v>5743</v>
      </c>
      <c r="B1525" s="32">
        <v>2</v>
      </c>
      <c r="C1525" s="134" t="s">
        <v>92</v>
      </c>
      <c r="D1525" s="33">
        <v>45200</v>
      </c>
      <c r="E1525" s="43" t="s">
        <v>69</v>
      </c>
      <c r="F1525" s="44">
        <f>SUMIFS(HoraCondCarga[Hora],HoraCondCarga[Condição de Carga],PrevisaoGD[[#This Row],[Condição de Carga]],HoraCondCarga[Mês],MONTH(PrevisaoGD[[#This Row],[Mês/Ano]]))</f>
        <v>7</v>
      </c>
      <c r="G1525" s="258">
        <f>SUMIFS('Previsão Potência Instalada'!$C$4:$C$87,'Previsão Potência Instalada'!$B$4:$B$87,PrevisaoGD[[#This Row],[Mês/Ano]])*SUMIFS(RelPotInst[PU_PI],RelPotInst[Barra],PrevisaoGD[[#This Row],[Nº Barra]])</f>
        <v>24.579050923710557</v>
      </c>
      <c r="H1525" s="136">
        <f>$G1525*SUMIFS(FatorHorario[Fator],FatorHorario[Meses],TEXT($D1525,"MMM"),FatorHorario[UF],'Curva Tipica'!$E$1,FatorHorario[Hora],$F1525)</f>
        <v>2.7842903339772582</v>
      </c>
      <c r="I1525" s="45">
        <v>0.92</v>
      </c>
    </row>
    <row r="1526" spans="1:9" x14ac:dyDescent="0.25">
      <c r="A1526" s="32">
        <v>5743</v>
      </c>
      <c r="B1526" s="32">
        <v>2</v>
      </c>
      <c r="C1526" s="134" t="s">
        <v>92</v>
      </c>
      <c r="D1526" s="33">
        <v>45231</v>
      </c>
      <c r="E1526" s="43" t="s">
        <v>69</v>
      </c>
      <c r="F1526" s="44">
        <f>SUMIFS(HoraCondCarga[Hora],HoraCondCarga[Condição de Carga],PrevisaoGD[[#This Row],[Condição de Carga]],HoraCondCarga[Mês],MONTH(PrevisaoGD[[#This Row],[Mês/Ano]]))</f>
        <v>6</v>
      </c>
      <c r="G1526" s="258">
        <f>SUMIFS('Previsão Potência Instalada'!$C$4:$C$87,'Previsão Potência Instalada'!$B$4:$B$87,PrevisaoGD[[#This Row],[Mês/Ano]])*SUMIFS(RelPotInst[PU_PI],RelPotInst[Barra],PrevisaoGD[[#This Row],[Nº Barra]])</f>
        <v>24.785958704828051</v>
      </c>
      <c r="H1526" s="136">
        <f>$G1526*SUMIFS(FatorHorario[Fator],FatorHorario[Meses],TEXT($D1526,"MMM"),FatorHorario[UF],'Curva Tipica'!$E$1,FatorHorario[Hora],$F1526)</f>
        <v>0.4146892091120134</v>
      </c>
      <c r="I1526" s="45">
        <v>0.92</v>
      </c>
    </row>
    <row r="1527" spans="1:9" x14ac:dyDescent="0.25">
      <c r="A1527" s="32">
        <v>5743</v>
      </c>
      <c r="B1527" s="32">
        <v>2</v>
      </c>
      <c r="C1527" s="134" t="s">
        <v>92</v>
      </c>
      <c r="D1527" s="33">
        <v>45261</v>
      </c>
      <c r="E1527" s="43" t="s">
        <v>69</v>
      </c>
      <c r="F1527" s="44">
        <f>SUMIFS(HoraCondCarga[Hora],HoraCondCarga[Condição de Carga],PrevisaoGD[[#This Row],[Condição de Carga]],HoraCondCarga[Mês],MONTH(PrevisaoGD[[#This Row],[Mês/Ano]]))</f>
        <v>7</v>
      </c>
      <c r="G1527" s="258">
        <f>SUMIFS('Previsão Potência Instalada'!$C$4:$C$87,'Previsão Potência Instalada'!$B$4:$B$87,PrevisaoGD[[#This Row],[Mês/Ano]])*SUMIFS(RelPotInst[PU_PI],RelPotInst[Barra],PrevisaoGD[[#This Row],[Nº Barra]])</f>
        <v>25.002695856945817</v>
      </c>
      <c r="H1527" s="136">
        <f>$G1527*SUMIFS(FatorHorario[Fator],FatorHorario[Meses],TEXT($D1527,"MMM"),FatorHorario[UF],'Curva Tipica'!$E$1,FatorHorario[Hora],$F1527)</f>
        <v>2.5880952341049981</v>
      </c>
      <c r="I1527" s="45">
        <v>0.92</v>
      </c>
    </row>
    <row r="1528" spans="1:9" x14ac:dyDescent="0.25">
      <c r="A1528" s="32">
        <v>5743</v>
      </c>
      <c r="B1528" s="32">
        <v>2</v>
      </c>
      <c r="C1528" s="134" t="s">
        <v>92</v>
      </c>
      <c r="D1528" s="33">
        <v>45292</v>
      </c>
      <c r="E1528" s="43" t="s">
        <v>69</v>
      </c>
      <c r="F1528" s="44">
        <f>SUMIFS(HoraCondCarga[Hora],HoraCondCarga[Condição de Carga],PrevisaoGD[[#This Row],[Condição de Carga]],HoraCondCarga[Mês],MONTH(PrevisaoGD[[#This Row],[Mês/Ano]]))</f>
        <v>7</v>
      </c>
      <c r="G1528" s="258">
        <f>SUMIFS('Previsão Potência Instalada'!$C$4:$C$87,'Previsão Potência Instalada'!$B$4:$B$87,PrevisaoGD[[#This Row],[Mês/Ano]])*SUMIFS(RelPotInst[PU_PI],RelPotInst[Barra],PrevisaoGD[[#This Row],[Nº Barra]])</f>
        <v>25.447248205695324</v>
      </c>
      <c r="H1528" s="136">
        <f>$G1528*SUMIFS(FatorHorario[Fator],FatorHorario[Meses],TEXT($D1528,"MMM"),FatorHorario[UF],'Curva Tipica'!$E$1,FatorHorario[Hora],$F1528)</f>
        <v>2.5289996397338834</v>
      </c>
      <c r="I1528" s="45">
        <v>0.92</v>
      </c>
    </row>
    <row r="1529" spans="1:9" x14ac:dyDescent="0.25">
      <c r="A1529" s="32">
        <v>5743</v>
      </c>
      <c r="B1529" s="32">
        <v>2</v>
      </c>
      <c r="C1529" s="134" t="s">
        <v>92</v>
      </c>
      <c r="D1529" s="33">
        <v>45323</v>
      </c>
      <c r="E1529" s="43" t="s">
        <v>69</v>
      </c>
      <c r="F1529" s="44">
        <f>SUMIFS(HoraCondCarga[Hora],HoraCondCarga[Condição de Carga],PrevisaoGD[[#This Row],[Condição de Carga]],HoraCondCarga[Mês],MONTH(PrevisaoGD[[#This Row],[Mês/Ano]]))</f>
        <v>7</v>
      </c>
      <c r="G1529" s="258">
        <f>SUMIFS('Previsão Potência Instalada'!$C$4:$C$87,'Previsão Potência Instalada'!$B$4:$B$87,PrevisaoGD[[#This Row],[Mês/Ano]])*SUMIFS(RelPotInst[PU_PI],RelPotInst[Barra],PrevisaoGD[[#This Row],[Nº Barra]])</f>
        <v>25.882113024950296</v>
      </c>
      <c r="H1529" s="136">
        <f>$G1529*SUMIFS(FatorHorario[Fator],FatorHorario[Meses],TEXT($D1529,"MMM"),FatorHorario[UF],'Curva Tipica'!$E$1,FatorHorario[Hora],$F1529)</f>
        <v>2.445176089761663</v>
      </c>
      <c r="I1529" s="45">
        <v>0.92</v>
      </c>
    </row>
    <row r="1530" spans="1:9" x14ac:dyDescent="0.25">
      <c r="A1530" s="32">
        <v>5743</v>
      </c>
      <c r="B1530" s="32">
        <v>2</v>
      </c>
      <c r="C1530" s="134" t="s">
        <v>92</v>
      </c>
      <c r="D1530" s="33">
        <v>45352</v>
      </c>
      <c r="E1530" s="43" t="s">
        <v>69</v>
      </c>
      <c r="F1530" s="44">
        <f>SUMIFS(HoraCondCarga[Hora],HoraCondCarga[Condição de Carga],PrevisaoGD[[#This Row],[Condição de Carga]],HoraCondCarga[Mês],MONTH(PrevisaoGD[[#This Row],[Mês/Ano]]))</f>
        <v>7</v>
      </c>
      <c r="G1530" s="258">
        <f>SUMIFS('Previsão Potência Instalada'!$C$4:$C$87,'Previsão Potência Instalada'!$B$4:$B$87,PrevisaoGD[[#This Row],[Mês/Ano]])*SUMIFS(RelPotInst[PU_PI],RelPotInst[Barra],PrevisaoGD[[#This Row],[Nº Barra]])</f>
        <v>26.3208882555322</v>
      </c>
      <c r="H1530" s="136">
        <f>$G1530*SUMIFS(FatorHorario[Fator],FatorHorario[Meses],TEXT($D1530,"MMM"),FatorHorario[UF],'Curva Tipica'!$E$1,FatorHorario[Hora],$F1530)</f>
        <v>2.6802892704100292</v>
      </c>
      <c r="I1530" s="45">
        <v>0.92</v>
      </c>
    </row>
    <row r="1531" spans="1:9" x14ac:dyDescent="0.25">
      <c r="A1531" s="32">
        <v>5743</v>
      </c>
      <c r="B1531" s="32">
        <v>2</v>
      </c>
      <c r="C1531" s="134" t="s">
        <v>92</v>
      </c>
      <c r="D1531" s="33">
        <v>45383</v>
      </c>
      <c r="E1531" s="43" t="s">
        <v>69</v>
      </c>
      <c r="F1531" s="44">
        <f>SUMIFS(HoraCondCarga[Hora],HoraCondCarga[Condição de Carga],PrevisaoGD[[#This Row],[Condição de Carga]],HoraCondCarga[Mês],MONTH(PrevisaoGD[[#This Row],[Mês/Ano]]))</f>
        <v>8</v>
      </c>
      <c r="G1531" s="258">
        <f>SUMIFS('Previsão Potência Instalada'!$C$4:$C$87,'Previsão Potência Instalada'!$B$4:$B$87,PrevisaoGD[[#This Row],[Mês/Ano]])*SUMIFS(RelPotInst[PU_PI],RelPotInst[Barra],PrevisaoGD[[#This Row],[Nº Barra]])</f>
        <v>26.763036253669416</v>
      </c>
      <c r="H1531" s="136">
        <f>$G1531*SUMIFS(FatorHorario[Fator],FatorHorario[Meses],TEXT($D1531,"MMM"),FatorHorario[UF],'Curva Tipica'!$E$1,FatorHorario[Hora],$F1531)</f>
        <v>6.2666457485348692</v>
      </c>
      <c r="I1531" s="45">
        <v>0.92</v>
      </c>
    </row>
    <row r="1532" spans="1:9" x14ac:dyDescent="0.25">
      <c r="A1532" s="32">
        <v>5743</v>
      </c>
      <c r="B1532" s="32">
        <v>2</v>
      </c>
      <c r="C1532" s="134" t="s">
        <v>92</v>
      </c>
      <c r="D1532" s="33">
        <v>45413</v>
      </c>
      <c r="E1532" s="43" t="s">
        <v>69</v>
      </c>
      <c r="F1532" s="44">
        <f>SUMIFS(HoraCondCarga[Hora],HoraCondCarga[Condição de Carga],PrevisaoGD[[#This Row],[Condição de Carga]],HoraCondCarga[Mês],MONTH(PrevisaoGD[[#This Row],[Mês/Ano]]))</f>
        <v>7</v>
      </c>
      <c r="G1532" s="258">
        <f>SUMIFS('Previsão Potência Instalada'!$C$4:$C$87,'Previsão Potência Instalada'!$B$4:$B$87,PrevisaoGD[[#This Row],[Mês/Ano]])*SUMIFS(RelPotInst[PU_PI],RelPotInst[Barra],PrevisaoGD[[#This Row],[Nº Barra]])</f>
        <v>27.241663594903322</v>
      </c>
      <c r="H1532" s="136">
        <f>$G1532*SUMIFS(FatorHorario[Fator],FatorHorario[Meses],TEXT($D1532,"MMM"),FatorHorario[UF],'Curva Tipica'!$E$1,FatorHorario[Hora],$F1532)</f>
        <v>2.0315913168767161</v>
      </c>
      <c r="I1532" s="45">
        <v>0.92</v>
      </c>
    </row>
    <row r="1533" spans="1:9" x14ac:dyDescent="0.25">
      <c r="A1533" s="32">
        <v>5743</v>
      </c>
      <c r="B1533" s="32">
        <v>2</v>
      </c>
      <c r="C1533" s="134" t="s">
        <v>92</v>
      </c>
      <c r="D1533" s="33">
        <v>45444</v>
      </c>
      <c r="E1533" s="43" t="s">
        <v>69</v>
      </c>
      <c r="F1533" s="44">
        <f>SUMIFS(HoraCondCarga[Hora],HoraCondCarga[Condição de Carga],PrevisaoGD[[#This Row],[Condição de Carga]],HoraCondCarga[Mês],MONTH(PrevisaoGD[[#This Row],[Mês/Ano]]))</f>
        <v>7</v>
      </c>
      <c r="G1533" s="258">
        <f>SUMIFS('Previsão Potência Instalada'!$C$4:$C$87,'Previsão Potência Instalada'!$B$4:$B$87,PrevisaoGD[[#This Row],[Mês/Ano]])*SUMIFS(RelPotInst[PU_PI],RelPotInst[Barra],PrevisaoGD[[#This Row],[Nº Barra]])</f>
        <v>27.71028946909108</v>
      </c>
      <c r="H1533" s="136">
        <f>$G1533*SUMIFS(FatorHorario[Fator],FatorHorario[Meses],TEXT($D1533,"MMM"),FatorHorario[UF],'Curva Tipica'!$E$1,FatorHorario[Hora],$F1533)</f>
        <v>2.0434834784002267</v>
      </c>
      <c r="I1533" s="45">
        <v>0.92</v>
      </c>
    </row>
    <row r="1534" spans="1:9" x14ac:dyDescent="0.25">
      <c r="A1534" s="32">
        <v>5743</v>
      </c>
      <c r="B1534" s="32">
        <v>2</v>
      </c>
      <c r="C1534" s="134" t="s">
        <v>92</v>
      </c>
      <c r="D1534" s="33">
        <v>45474</v>
      </c>
      <c r="E1534" s="43" t="s">
        <v>69</v>
      </c>
      <c r="F1534" s="44">
        <f>SUMIFS(HoraCondCarga[Hora],HoraCondCarga[Condição de Carga],PrevisaoGD[[#This Row],[Condição de Carga]],HoraCondCarga[Mês],MONTH(PrevisaoGD[[#This Row],[Mês/Ano]]))</f>
        <v>7</v>
      </c>
      <c r="G1534" s="258">
        <f>SUMIFS('Previsão Potência Instalada'!$C$4:$C$87,'Previsão Potência Instalada'!$B$4:$B$87,PrevisaoGD[[#This Row],[Mês/Ano]])*SUMIFS(RelPotInst[PU_PI],RelPotInst[Barra],PrevisaoGD[[#This Row],[Nº Barra]])</f>
        <v>28.155622077756725</v>
      </c>
      <c r="H1534" s="136">
        <f>$G1534*SUMIFS(FatorHorario[Fator],FatorHorario[Meses],TEXT($D1534,"MMM"),FatorHorario[UF],'Curva Tipica'!$E$1,FatorHorario[Hora],$F1534)</f>
        <v>2.2875763742482871</v>
      </c>
      <c r="I1534" s="45">
        <v>0.92</v>
      </c>
    </row>
    <row r="1535" spans="1:9" x14ac:dyDescent="0.25">
      <c r="A1535" s="32">
        <v>5743</v>
      </c>
      <c r="B1535" s="32">
        <v>2</v>
      </c>
      <c r="C1535" s="134" t="s">
        <v>92</v>
      </c>
      <c r="D1535" s="33">
        <v>45505</v>
      </c>
      <c r="E1535" s="43" t="s">
        <v>69</v>
      </c>
      <c r="F1535" s="44">
        <f>SUMIFS(HoraCondCarga[Hora],HoraCondCarga[Condição de Carga],PrevisaoGD[[#This Row],[Condição de Carga]],HoraCondCarga[Mês],MONTH(PrevisaoGD[[#This Row],[Mês/Ano]]))</f>
        <v>7</v>
      </c>
      <c r="G1535" s="258">
        <f>SUMIFS('Previsão Potência Instalada'!$C$4:$C$87,'Previsão Potência Instalada'!$B$4:$B$87,PrevisaoGD[[#This Row],[Mês/Ano]])*SUMIFS(RelPotInst[PU_PI],RelPotInst[Barra],PrevisaoGD[[#This Row],[Nº Barra]])</f>
        <v>28.589574617830497</v>
      </c>
      <c r="H1535" s="136">
        <f>$G1535*SUMIFS(FatorHorario[Fator],FatorHorario[Meses],TEXT($D1535,"MMM"),FatorHorario[UF],'Curva Tipica'!$E$1,FatorHorario[Hora],$F1535)</f>
        <v>2.5922635557227403</v>
      </c>
      <c r="I1535" s="45">
        <v>0.92</v>
      </c>
    </row>
    <row r="1536" spans="1:9" x14ac:dyDescent="0.25">
      <c r="A1536" s="32">
        <v>5743</v>
      </c>
      <c r="B1536" s="32">
        <v>2</v>
      </c>
      <c r="C1536" s="134" t="s">
        <v>92</v>
      </c>
      <c r="D1536" s="33">
        <v>45536</v>
      </c>
      <c r="E1536" s="43" t="s">
        <v>69</v>
      </c>
      <c r="F1536" s="44">
        <f>SUMIFS(HoraCondCarga[Hora],HoraCondCarga[Condição de Carga],PrevisaoGD[[#This Row],[Condição de Carga]],HoraCondCarga[Mês],MONTH(PrevisaoGD[[#This Row],[Mês/Ano]]))</f>
        <v>7</v>
      </c>
      <c r="G1536" s="258">
        <f>SUMIFS('Previsão Potência Instalada'!$C$4:$C$87,'Previsão Potência Instalada'!$B$4:$B$87,PrevisaoGD[[#This Row],[Mês/Ano]])*SUMIFS(RelPotInst[PU_PI],RelPotInst[Barra],PrevisaoGD[[#This Row],[Nº Barra]])</f>
        <v>29.021547521042223</v>
      </c>
      <c r="H1536" s="136">
        <f>$G1536*SUMIFS(FatorHorario[Fator],FatorHorario[Meses],TEXT($D1536,"MMM"),FatorHorario[UF],'Curva Tipica'!$E$1,FatorHorario[Hora],$F1536)</f>
        <v>2.9882462770505667</v>
      </c>
      <c r="I1536" s="45">
        <v>0.92</v>
      </c>
    </row>
    <row r="1537" spans="1:9" x14ac:dyDescent="0.25">
      <c r="A1537" s="32">
        <v>5743</v>
      </c>
      <c r="B1537" s="32">
        <v>2</v>
      </c>
      <c r="C1537" s="134" t="s">
        <v>92</v>
      </c>
      <c r="D1537" s="33">
        <v>45566</v>
      </c>
      <c r="E1537" s="43" t="s">
        <v>69</v>
      </c>
      <c r="F1537" s="44">
        <f>SUMIFS(HoraCondCarga[Hora],HoraCondCarga[Condição de Carga],PrevisaoGD[[#This Row],[Condição de Carga]],HoraCondCarga[Mês],MONTH(PrevisaoGD[[#This Row],[Mês/Ano]]))</f>
        <v>7</v>
      </c>
      <c r="G1537" s="258">
        <f>SUMIFS('Previsão Potência Instalada'!$C$4:$C$87,'Previsão Potência Instalada'!$B$4:$B$87,PrevisaoGD[[#This Row],[Mês/Ano]])*SUMIFS(RelPotInst[PU_PI],RelPotInst[Barra],PrevisaoGD[[#This Row],[Nº Barra]])</f>
        <v>29.432283636730141</v>
      </c>
      <c r="H1537" s="136">
        <f>$G1537*SUMIFS(FatorHorario[Fator],FatorHorario[Meses],TEXT($D1537,"MMM"),FatorHorario[UF],'Curva Tipica'!$E$1,FatorHorario[Hora],$F1537)</f>
        <v>3.3340596872913566</v>
      </c>
      <c r="I1537" s="45">
        <v>0.92</v>
      </c>
    </row>
    <row r="1538" spans="1:9" x14ac:dyDescent="0.25">
      <c r="A1538" s="32">
        <v>5743</v>
      </c>
      <c r="B1538" s="32">
        <v>2</v>
      </c>
      <c r="C1538" s="134" t="s">
        <v>92</v>
      </c>
      <c r="D1538" s="33">
        <v>45597</v>
      </c>
      <c r="E1538" s="43" t="s">
        <v>69</v>
      </c>
      <c r="F1538" s="44">
        <f>SUMIFS(HoraCondCarga[Hora],HoraCondCarga[Condição de Carga],PrevisaoGD[[#This Row],[Condição de Carga]],HoraCondCarga[Mês],MONTH(PrevisaoGD[[#This Row],[Mês/Ano]]))</f>
        <v>6</v>
      </c>
      <c r="G1538" s="258">
        <f>SUMIFS('Previsão Potência Instalada'!$C$4:$C$87,'Previsão Potência Instalada'!$B$4:$B$87,PrevisaoGD[[#This Row],[Mês/Ano]])*SUMIFS(RelPotInst[PU_PI],RelPotInst[Barra],PrevisaoGD[[#This Row],[Nº Barra]])</f>
        <v>29.843096413909219</v>
      </c>
      <c r="H1538" s="136">
        <f>$G1538*SUMIFS(FatorHorario[Fator],FatorHorario[Meses],TEXT($D1538,"MMM"),FatorHorario[UF],'Curva Tipica'!$E$1,FatorHorario[Hora],$F1538)</f>
        <v>0.4992992281120413</v>
      </c>
      <c r="I1538" s="45">
        <v>0.92</v>
      </c>
    </row>
    <row r="1539" spans="1:9" x14ac:dyDescent="0.25">
      <c r="A1539" s="32">
        <v>5743</v>
      </c>
      <c r="B1539" s="32">
        <v>2</v>
      </c>
      <c r="C1539" s="134" t="s">
        <v>92</v>
      </c>
      <c r="D1539" s="33">
        <v>45627</v>
      </c>
      <c r="E1539" s="43" t="s">
        <v>69</v>
      </c>
      <c r="F1539" s="44">
        <f>SUMIFS(HoraCondCarga[Hora],HoraCondCarga[Condição de Carga],PrevisaoGD[[#This Row],[Condição de Carga]],HoraCondCarga[Mês],MONTH(PrevisaoGD[[#This Row],[Mês/Ano]]))</f>
        <v>7</v>
      </c>
      <c r="G1539" s="258">
        <f>SUMIFS('Previsão Potência Instalada'!$C$4:$C$87,'Previsão Potência Instalada'!$B$4:$B$87,PrevisaoGD[[#This Row],[Mês/Ano]])*SUMIFS(RelPotInst[PU_PI],RelPotInst[Barra],PrevisaoGD[[#This Row],[Nº Barra]])</f>
        <v>30.273425282637568</v>
      </c>
      <c r="H1539" s="136">
        <f>$G1539*SUMIFS(FatorHorario[Fator],FatorHorario[Meses],TEXT($D1539,"MMM"),FatorHorario[UF],'Curva Tipica'!$E$1,FatorHorario[Hora],$F1539)</f>
        <v>3.1336823893837056</v>
      </c>
      <c r="I1539" s="45">
        <v>0.92</v>
      </c>
    </row>
    <row r="1540" spans="1:9" x14ac:dyDescent="0.25">
      <c r="A1540" s="32">
        <v>5743</v>
      </c>
      <c r="B1540" s="32">
        <v>2</v>
      </c>
      <c r="C1540" s="134" t="s">
        <v>92</v>
      </c>
      <c r="D1540" s="33">
        <v>45658</v>
      </c>
      <c r="E1540" s="43" t="s">
        <v>69</v>
      </c>
      <c r="F1540" s="44">
        <f>SUMIFS(HoraCondCarga[Hora],HoraCondCarga[Condição de Carga],PrevisaoGD[[#This Row],[Condição de Carga]],HoraCondCarga[Mês],MONTH(PrevisaoGD[[#This Row],[Mês/Ano]]))</f>
        <v>7</v>
      </c>
      <c r="G1540" s="258">
        <f>SUMIFS('Previsão Potência Instalada'!$C$4:$C$87,'Previsão Potência Instalada'!$B$4:$B$87,PrevisaoGD[[#This Row],[Mês/Ano]])*SUMIFS(RelPotInst[PU_PI],RelPotInst[Barra],PrevisaoGD[[#This Row],[Nº Barra]])</f>
        <v>30.782517757373313</v>
      </c>
      <c r="H1540" s="136">
        <f>$G1540*SUMIFS(FatorHorario[Fator],FatorHorario[Meses],TEXT($D1540,"MMM"),FatorHorario[UF],'Curva Tipica'!$E$1,FatorHorario[Hora],$F1540)</f>
        <v>3.059229653801061</v>
      </c>
      <c r="I1540" s="45">
        <v>0.92</v>
      </c>
    </row>
    <row r="1541" spans="1:9" x14ac:dyDescent="0.25">
      <c r="A1541" s="32">
        <v>5743</v>
      </c>
      <c r="B1541" s="32">
        <v>2</v>
      </c>
      <c r="C1541" s="134" t="s">
        <v>92</v>
      </c>
      <c r="D1541" s="33">
        <v>45689</v>
      </c>
      <c r="E1541" s="43" t="s">
        <v>69</v>
      </c>
      <c r="F1541" s="44">
        <f>SUMIFS(HoraCondCarga[Hora],HoraCondCarga[Condição de Carga],PrevisaoGD[[#This Row],[Condição de Carga]],HoraCondCarga[Mês],MONTH(PrevisaoGD[[#This Row],[Mês/Ano]]))</f>
        <v>7</v>
      </c>
      <c r="G1541" s="258">
        <f>SUMIFS('Previsão Potência Instalada'!$C$4:$C$87,'Previsão Potência Instalada'!$B$4:$B$87,PrevisaoGD[[#This Row],[Mês/Ano]])*SUMIFS(RelPotInst[PU_PI],RelPotInst[Barra],PrevisaoGD[[#This Row],[Nº Barra]])</f>
        <v>31.280516266733951</v>
      </c>
      <c r="H1541" s="136">
        <f>$G1541*SUMIFS(FatorHorario[Fator],FatorHorario[Meses],TEXT($D1541,"MMM"),FatorHorario[UF],'Curva Tipica'!$E$1,FatorHorario[Hora],$F1541)</f>
        <v>2.9551826150007896</v>
      </c>
      <c r="I1541" s="45">
        <v>0.92</v>
      </c>
    </row>
    <row r="1542" spans="1:9" x14ac:dyDescent="0.25">
      <c r="A1542" s="32">
        <v>5743</v>
      </c>
      <c r="B1542" s="32">
        <v>2</v>
      </c>
      <c r="C1542" s="134" t="s">
        <v>92</v>
      </c>
      <c r="D1542" s="33">
        <v>45717</v>
      </c>
      <c r="E1542" s="43" t="s">
        <v>69</v>
      </c>
      <c r="F1542" s="44">
        <f>SUMIFS(HoraCondCarga[Hora],HoraCondCarga[Condição de Carga],PrevisaoGD[[#This Row],[Condição de Carga]],HoraCondCarga[Mês],MONTH(PrevisaoGD[[#This Row],[Mês/Ano]]))</f>
        <v>7</v>
      </c>
      <c r="G1542" s="258">
        <f>SUMIFS('Previsão Potência Instalada'!$C$4:$C$87,'Previsão Potência Instalada'!$B$4:$B$87,PrevisaoGD[[#This Row],[Mês/Ano]])*SUMIFS(RelPotInst[PU_PI],RelPotInst[Barra],PrevisaoGD[[#This Row],[Nº Barra]])</f>
        <v>31.782992901078664</v>
      </c>
      <c r="H1542" s="136">
        <f>$G1542*SUMIFS(FatorHorario[Fator],FatorHorario[Meses],TEXT($D1542,"MMM"),FatorHorario[UF],'Curva Tipica'!$E$1,FatorHorario[Hora],$F1542)</f>
        <v>3.2365022801376884</v>
      </c>
      <c r="I1542" s="45">
        <v>0.92</v>
      </c>
    </row>
    <row r="1543" spans="1:9" x14ac:dyDescent="0.25">
      <c r="A1543" s="32">
        <v>5743</v>
      </c>
      <c r="B1543" s="32">
        <v>2</v>
      </c>
      <c r="C1543" s="134" t="s">
        <v>92</v>
      </c>
      <c r="D1543" s="33">
        <v>45748</v>
      </c>
      <c r="E1543" s="43" t="s">
        <v>69</v>
      </c>
      <c r="F1543" s="44">
        <f>SUMIFS(HoraCondCarga[Hora],HoraCondCarga[Condição de Carga],PrevisaoGD[[#This Row],[Condição de Carga]],HoraCondCarga[Mês],MONTH(PrevisaoGD[[#This Row],[Mês/Ano]]))</f>
        <v>8</v>
      </c>
      <c r="G1543" s="258">
        <f>SUMIFS('Previsão Potência Instalada'!$C$4:$C$87,'Previsão Potência Instalada'!$B$4:$B$87,PrevisaoGD[[#This Row],[Mês/Ano]])*SUMIFS(RelPotInst[PU_PI],RelPotInst[Barra],PrevisaoGD[[#This Row],[Nº Barra]])</f>
        <v>32.289331961493716</v>
      </c>
      <c r="H1543" s="136">
        <f>$G1543*SUMIFS(FatorHorario[Fator],FatorHorario[Meses],TEXT($D1543,"MMM"),FatorHorario[UF],'Curva Tipica'!$E$1,FatorHorario[Hora],$F1543)</f>
        <v>7.5606445749137494</v>
      </c>
      <c r="I1543" s="45">
        <v>0.92</v>
      </c>
    </row>
    <row r="1544" spans="1:9" x14ac:dyDescent="0.25">
      <c r="A1544" s="32">
        <v>5743</v>
      </c>
      <c r="B1544" s="32">
        <v>2</v>
      </c>
      <c r="C1544" s="134" t="s">
        <v>92</v>
      </c>
      <c r="D1544" s="33">
        <v>45778</v>
      </c>
      <c r="E1544" s="43" t="s">
        <v>69</v>
      </c>
      <c r="F1544" s="44">
        <f>SUMIFS(HoraCondCarga[Hora],HoraCondCarga[Condição de Carga],PrevisaoGD[[#This Row],[Condição de Carga]],HoraCondCarga[Mês],MONTH(PrevisaoGD[[#This Row],[Mês/Ano]]))</f>
        <v>7</v>
      </c>
      <c r="G1544" s="258">
        <f>SUMIFS('Previsão Potência Instalada'!$C$4:$C$87,'Previsão Potência Instalada'!$B$4:$B$87,PrevisaoGD[[#This Row],[Mês/Ano]])*SUMIFS(RelPotInst[PU_PI],RelPotInst[Barra],PrevisaoGD[[#This Row],[Nº Barra]])</f>
        <v>32.837446437348746</v>
      </c>
      <c r="H1544" s="136">
        <f>$G1544*SUMIFS(FatorHorario[Fator],FatorHorario[Meses],TEXT($D1544,"MMM"),FatorHorario[UF],'Curva Tipica'!$E$1,FatorHorario[Hora],$F1544)</f>
        <v>2.4489059127432751</v>
      </c>
      <c r="I1544" s="45">
        <v>0.92</v>
      </c>
    </row>
    <row r="1545" spans="1:9" x14ac:dyDescent="0.25">
      <c r="A1545" s="32">
        <v>5743</v>
      </c>
      <c r="B1545" s="32">
        <v>2</v>
      </c>
      <c r="C1545" s="134" t="s">
        <v>92</v>
      </c>
      <c r="D1545" s="33">
        <v>45809</v>
      </c>
      <c r="E1545" s="43" t="s">
        <v>69</v>
      </c>
      <c r="F1545" s="44">
        <f>SUMIFS(HoraCondCarga[Hora],HoraCondCarga[Condição de Carga],PrevisaoGD[[#This Row],[Condição de Carga]],HoraCondCarga[Mês],MONTH(PrevisaoGD[[#This Row],[Mês/Ano]]))</f>
        <v>7</v>
      </c>
      <c r="G1545" s="258">
        <f>SUMIFS('Previsão Potência Instalada'!$C$4:$C$87,'Previsão Potência Instalada'!$B$4:$B$87,PrevisaoGD[[#This Row],[Mês/Ano]])*SUMIFS(RelPotInst[PU_PI],RelPotInst[Barra],PrevisaoGD[[#This Row],[Nº Barra]])</f>
        <v>33.374107432812025</v>
      </c>
      <c r="H1545" s="136">
        <f>$G1545*SUMIFS(FatorHorario[Fator],FatorHorario[Meses],TEXT($D1545,"MMM"),FatorHorario[UF],'Curva Tipica'!$E$1,FatorHorario[Hora],$F1545)</f>
        <v>2.4611593185043179</v>
      </c>
      <c r="I1545" s="45">
        <v>0.92</v>
      </c>
    </row>
    <row r="1546" spans="1:9" x14ac:dyDescent="0.25">
      <c r="A1546" s="32">
        <v>5743</v>
      </c>
      <c r="B1546" s="32">
        <v>2</v>
      </c>
      <c r="C1546" s="134" t="s">
        <v>92</v>
      </c>
      <c r="D1546" s="33">
        <v>45839</v>
      </c>
      <c r="E1546" s="43" t="s">
        <v>69</v>
      </c>
      <c r="F1546" s="44">
        <f>SUMIFS(HoraCondCarga[Hora],HoraCondCarga[Condição de Carga],PrevisaoGD[[#This Row],[Condição de Carga]],HoraCondCarga[Mês],MONTH(PrevisaoGD[[#This Row],[Mês/Ano]]))</f>
        <v>7</v>
      </c>
      <c r="G1546" s="258">
        <f>SUMIFS('Previsão Potência Instalada'!$C$4:$C$87,'Previsão Potência Instalada'!$B$4:$B$87,PrevisaoGD[[#This Row],[Mês/Ano]])*SUMIFS(RelPotInst[PU_PI],RelPotInst[Barra],PrevisaoGD[[#This Row],[Nº Barra]])</f>
        <v>33.884093445626604</v>
      </c>
      <c r="H1546" s="136">
        <f>$G1546*SUMIFS(FatorHorario[Fator],FatorHorario[Meses],TEXT($D1546,"MMM"),FatorHorario[UF],'Curva Tipica'!$E$1,FatorHorario[Hora],$F1546)</f>
        <v>2.7530008541445938</v>
      </c>
      <c r="I1546" s="45">
        <v>0.92</v>
      </c>
    </row>
    <row r="1547" spans="1:9" x14ac:dyDescent="0.25">
      <c r="A1547" s="32">
        <v>5743</v>
      </c>
      <c r="B1547" s="32">
        <v>2</v>
      </c>
      <c r="C1547" s="134" t="s">
        <v>92</v>
      </c>
      <c r="D1547" s="33">
        <v>45870</v>
      </c>
      <c r="E1547" s="43" t="s">
        <v>69</v>
      </c>
      <c r="F1547" s="44">
        <f>SUMIFS(HoraCondCarga[Hora],HoraCondCarga[Condição de Carga],PrevisaoGD[[#This Row],[Condição de Carga]],HoraCondCarga[Mês],MONTH(PrevisaoGD[[#This Row],[Mês/Ano]]))</f>
        <v>7</v>
      </c>
      <c r="G1547" s="258">
        <f>SUMIFS('Previsão Potência Instalada'!$C$4:$C$87,'Previsão Potência Instalada'!$B$4:$B$87,PrevisaoGD[[#This Row],[Mês/Ano]])*SUMIFS(RelPotInst[PU_PI],RelPotInst[Barra],PrevisaoGD[[#This Row],[Nº Barra]])</f>
        <v>34.381047231081695</v>
      </c>
      <c r="H1547" s="136">
        <f>$G1547*SUMIFS(FatorHorario[Fator],FatorHorario[Meses],TEXT($D1547,"MMM"),FatorHorario[UF],'Curva Tipica'!$E$1,FatorHorario[Hora],$F1547)</f>
        <v>3.1173858630666991</v>
      </c>
      <c r="I1547" s="45">
        <v>0.92</v>
      </c>
    </row>
    <row r="1548" spans="1:9" x14ac:dyDescent="0.25">
      <c r="A1548" s="32">
        <v>5743</v>
      </c>
      <c r="B1548" s="32">
        <v>2</v>
      </c>
      <c r="C1548" s="134" t="s">
        <v>92</v>
      </c>
      <c r="D1548" s="33">
        <v>45901</v>
      </c>
      <c r="E1548" s="43" t="s">
        <v>69</v>
      </c>
      <c r="F1548" s="44">
        <f>SUMIFS(HoraCondCarga[Hora],HoraCondCarga[Condição de Carga],PrevisaoGD[[#This Row],[Condição de Carga]],HoraCondCarga[Mês],MONTH(PrevisaoGD[[#This Row],[Mês/Ano]]))</f>
        <v>7</v>
      </c>
      <c r="G1548" s="258">
        <f>SUMIFS('Previsão Potência Instalada'!$C$4:$C$87,'Previsão Potência Instalada'!$B$4:$B$87,PrevisaoGD[[#This Row],[Mês/Ano]])*SUMIFS(RelPotInst[PU_PI],RelPotInst[Barra],PrevisaoGD[[#This Row],[Nº Barra]])</f>
        <v>34.875733975923879</v>
      </c>
      <c r="H1548" s="136">
        <f>$G1548*SUMIFS(FatorHorario[Fator],FatorHorario[Meses],TEXT($D1548,"MMM"),FatorHorario[UF],'Curva Tipica'!$E$1,FatorHorario[Hora],$F1548)</f>
        <v>3.5910311859626787</v>
      </c>
      <c r="I1548" s="45">
        <v>0.92</v>
      </c>
    </row>
    <row r="1549" spans="1:9" x14ac:dyDescent="0.25">
      <c r="A1549" s="32">
        <v>5743</v>
      </c>
      <c r="B1549" s="32">
        <v>2</v>
      </c>
      <c r="C1549" s="134" t="s">
        <v>92</v>
      </c>
      <c r="D1549" s="33">
        <v>45931</v>
      </c>
      <c r="E1549" s="43" t="s">
        <v>69</v>
      </c>
      <c r="F1549" s="44">
        <f>SUMIFS(HoraCondCarga[Hora],HoraCondCarga[Condição de Carga],PrevisaoGD[[#This Row],[Condição de Carga]],HoraCondCarga[Mês],MONTH(PrevisaoGD[[#This Row],[Mês/Ano]]))</f>
        <v>7</v>
      </c>
      <c r="G1549" s="258">
        <f>SUMIFS('Previsão Potência Instalada'!$C$4:$C$87,'Previsão Potência Instalada'!$B$4:$B$87,PrevisaoGD[[#This Row],[Mês/Ano]])*SUMIFS(RelPotInst[PU_PI],RelPotInst[Barra],PrevisaoGD[[#This Row],[Nº Barra]])</f>
        <v>35.346100775665462</v>
      </c>
      <c r="H1549" s="136">
        <f>$G1549*SUMIFS(FatorHorario[Fator],FatorHorario[Meses],TEXT($D1549,"MMM"),FatorHorario[UF],'Curva Tipica'!$E$1,FatorHorario[Hora],$F1549)</f>
        <v>4.0039709848412022</v>
      </c>
      <c r="I1549" s="45">
        <v>0.92</v>
      </c>
    </row>
    <row r="1550" spans="1:9" x14ac:dyDescent="0.25">
      <c r="A1550" s="32">
        <v>5743</v>
      </c>
      <c r="B1550" s="32">
        <v>2</v>
      </c>
      <c r="C1550" s="134" t="s">
        <v>92</v>
      </c>
      <c r="D1550" s="33">
        <v>45962</v>
      </c>
      <c r="E1550" s="43" t="s">
        <v>69</v>
      </c>
      <c r="F1550" s="44">
        <f>SUMIFS(HoraCondCarga[Hora],HoraCondCarga[Condição de Carga],PrevisaoGD[[#This Row],[Condição de Carga]],HoraCondCarga[Mês],MONTH(PrevisaoGD[[#This Row],[Mês/Ano]]))</f>
        <v>6</v>
      </c>
      <c r="G1550" s="258">
        <f>SUMIFS('Previsão Potência Instalada'!$C$4:$C$87,'Previsão Potência Instalada'!$B$4:$B$87,PrevisaoGD[[#This Row],[Mês/Ano]])*SUMIFS(RelPotInst[PU_PI],RelPotInst[Barra],PrevisaoGD[[#This Row],[Nº Barra]])</f>
        <v>35.81655536661625</v>
      </c>
      <c r="H1550" s="136">
        <f>$G1550*SUMIFS(FatorHorario[Fator],FatorHorario[Meses],TEXT($D1550,"MMM"),FatorHorario[UF],'Curva Tipica'!$E$1,FatorHorario[Hora],$F1550)</f>
        <v>0.59924004534089581</v>
      </c>
      <c r="I1550" s="45">
        <v>0.92</v>
      </c>
    </row>
    <row r="1551" spans="1:9" x14ac:dyDescent="0.25">
      <c r="A1551" s="32">
        <v>5743</v>
      </c>
      <c r="B1551" s="32">
        <v>2</v>
      </c>
      <c r="C1551" s="134" t="s">
        <v>92</v>
      </c>
      <c r="D1551" s="33">
        <v>45992</v>
      </c>
      <c r="E1551" s="43" t="s">
        <v>69</v>
      </c>
      <c r="F1551" s="44">
        <f>SUMIFS(HoraCondCarga[Hora],HoraCondCarga[Condição de Carga],PrevisaoGD[[#This Row],[Condição de Carga]],HoraCondCarga[Mês],MONTH(PrevisaoGD[[#This Row],[Mês/Ano]]))</f>
        <v>7</v>
      </c>
      <c r="G1551" s="258">
        <f>SUMIFS('Previsão Potência Instalada'!$C$4:$C$87,'Previsão Potência Instalada'!$B$4:$B$87,PrevisaoGD[[#This Row],[Mês/Ano]])*SUMIFS(RelPotInst[PU_PI],RelPotInst[Barra],PrevisaoGD[[#This Row],[Nº Barra]])</f>
        <v>36.30935939598961</v>
      </c>
      <c r="H1551" s="136">
        <f>$G1551*SUMIFS(FatorHorario[Fator],FatorHorario[Meses],TEXT($D1551,"MMM"),FatorHorario[UF],'Curva Tipica'!$E$1,FatorHorario[Hora],$F1551)</f>
        <v>3.7584779074957448</v>
      </c>
      <c r="I1551" s="45">
        <v>0.92</v>
      </c>
    </row>
    <row r="1552" spans="1:9" x14ac:dyDescent="0.25">
      <c r="A1552" s="32">
        <v>5743</v>
      </c>
      <c r="B1552" s="32">
        <v>2</v>
      </c>
      <c r="C1552" s="134" t="s">
        <v>92</v>
      </c>
      <c r="D1552" s="33">
        <v>46023</v>
      </c>
      <c r="E1552" s="43" t="s">
        <v>69</v>
      </c>
      <c r="F1552" s="44">
        <f>SUMIFS(HoraCondCarga[Hora],HoraCondCarga[Condição de Carga],PrevisaoGD[[#This Row],[Condição de Carga]],HoraCondCarga[Mês],MONTH(PrevisaoGD[[#This Row],[Mês/Ano]]))</f>
        <v>7</v>
      </c>
      <c r="G1552" s="258">
        <f>SUMIFS('Previsão Potência Instalada'!$C$4:$C$87,'Previsão Potência Instalada'!$B$4:$B$87,PrevisaoGD[[#This Row],[Mês/Ano]])*SUMIFS(RelPotInst[PU_PI],RelPotInst[Barra],PrevisaoGD[[#This Row],[Nº Barra]])</f>
        <v>36.464204517492504</v>
      </c>
      <c r="H1552" s="136">
        <f>$G1552*SUMIFS(FatorHorario[Fator],FatorHorario[Meses],TEXT($D1552,"MMM"),FatorHorario[UF],'Curva Tipica'!$E$1,FatorHorario[Hora],$F1552)</f>
        <v>3.6238873194659211</v>
      </c>
      <c r="I1552" s="45">
        <v>0.92</v>
      </c>
    </row>
    <row r="1553" spans="1:9" x14ac:dyDescent="0.25">
      <c r="A1553" s="32">
        <v>5743</v>
      </c>
      <c r="B1553" s="32">
        <v>2</v>
      </c>
      <c r="C1553" s="134" t="s">
        <v>92</v>
      </c>
      <c r="D1553" s="33">
        <v>46054</v>
      </c>
      <c r="E1553" s="43" t="s">
        <v>69</v>
      </c>
      <c r="F1553" s="44">
        <f>SUMIFS(HoraCondCarga[Hora],HoraCondCarga[Condição de Carga],PrevisaoGD[[#This Row],[Condição de Carga]],HoraCondCarga[Mês],MONTH(PrevisaoGD[[#This Row],[Mês/Ano]]))</f>
        <v>7</v>
      </c>
      <c r="G1553" s="258">
        <f>SUMIFS('Previsão Potência Instalada'!$C$4:$C$87,'Previsão Potência Instalada'!$B$4:$B$87,PrevisaoGD[[#This Row],[Mês/Ano]])*SUMIFS(RelPotInst[PU_PI],RelPotInst[Barra],PrevisaoGD[[#This Row],[Nº Barra]])</f>
        <v>36.615675308197538</v>
      </c>
      <c r="H1553" s="136">
        <f>$G1553*SUMIFS(FatorHorario[Fator],FatorHorario[Meses],TEXT($D1553,"MMM"),FatorHorario[UF],'Curva Tipica'!$E$1,FatorHorario[Hora],$F1553)</f>
        <v>3.4592142336977165</v>
      </c>
      <c r="I1553" s="45">
        <v>0.92</v>
      </c>
    </row>
    <row r="1554" spans="1:9" x14ac:dyDescent="0.25">
      <c r="A1554" s="32">
        <v>5743</v>
      </c>
      <c r="B1554" s="32">
        <v>2</v>
      </c>
      <c r="C1554" s="134" t="s">
        <v>92</v>
      </c>
      <c r="D1554" s="33">
        <v>46082</v>
      </c>
      <c r="E1554" s="43" t="s">
        <v>69</v>
      </c>
      <c r="F1554" s="44">
        <f>SUMIFS(HoraCondCarga[Hora],HoraCondCarga[Condição de Carga],PrevisaoGD[[#This Row],[Condição de Carga]],HoraCondCarga[Mês],MONTH(PrevisaoGD[[#This Row],[Mês/Ano]]))</f>
        <v>7</v>
      </c>
      <c r="G1554" s="258">
        <f>SUMIFS('Previsão Potência Instalada'!$C$4:$C$87,'Previsão Potência Instalada'!$B$4:$B$87,PrevisaoGD[[#This Row],[Mês/Ano]])*SUMIFS(RelPotInst[PU_PI],RelPotInst[Barra],PrevisaoGD[[#This Row],[Nº Barra]])</f>
        <v>36.768508161477996</v>
      </c>
      <c r="H1554" s="136">
        <f>$G1554*SUMIFS(FatorHorario[Fator],FatorHorario[Meses],TEXT($D1554,"MMM"),FatorHorario[UF],'Curva Tipica'!$E$1,FatorHorario[Hora],$F1554)</f>
        <v>3.744183591276768</v>
      </c>
      <c r="I1554" s="45">
        <v>0.92</v>
      </c>
    </row>
    <row r="1555" spans="1:9" x14ac:dyDescent="0.25">
      <c r="A1555" s="32">
        <v>5743</v>
      </c>
      <c r="B1555" s="32">
        <v>2</v>
      </c>
      <c r="C1555" s="134" t="s">
        <v>92</v>
      </c>
      <c r="D1555" s="33">
        <v>46113</v>
      </c>
      <c r="E1555" s="43" t="s">
        <v>69</v>
      </c>
      <c r="F1555" s="44">
        <f>SUMIFS(HoraCondCarga[Hora],HoraCondCarga[Condição de Carga],PrevisaoGD[[#This Row],[Condição de Carga]],HoraCondCarga[Mês],MONTH(PrevisaoGD[[#This Row],[Mês/Ano]]))</f>
        <v>8</v>
      </c>
      <c r="G1555" s="258">
        <f>SUMIFS('Previsão Potência Instalada'!$C$4:$C$87,'Previsão Potência Instalada'!$B$4:$B$87,PrevisaoGD[[#This Row],[Mês/Ano]])*SUMIFS(RelPotInst[PU_PI],RelPotInst[Barra],PrevisaoGD[[#This Row],[Nº Barra]])</f>
        <v>36.922515806891191</v>
      </c>
      <c r="H1555" s="136">
        <f>$G1555*SUMIFS(FatorHorario[Fator],FatorHorario[Meses],TEXT($D1555,"MMM"),FatorHorario[UF],'Curva Tipica'!$E$1,FatorHorario[Hora],$F1555)</f>
        <v>8.6455185619958268</v>
      </c>
      <c r="I1555" s="45">
        <v>0.92</v>
      </c>
    </row>
    <row r="1556" spans="1:9" x14ac:dyDescent="0.25">
      <c r="A1556" s="32">
        <v>5743</v>
      </c>
      <c r="B1556" s="32">
        <v>2</v>
      </c>
      <c r="C1556" s="134" t="s">
        <v>92</v>
      </c>
      <c r="D1556" s="33">
        <v>46143</v>
      </c>
      <c r="E1556" s="43" t="s">
        <v>69</v>
      </c>
      <c r="F1556" s="44">
        <f>SUMIFS(HoraCondCarga[Hora],HoraCondCarga[Condição de Carga],PrevisaoGD[[#This Row],[Condição de Carga]],HoraCondCarga[Mês],MONTH(PrevisaoGD[[#This Row],[Mês/Ano]]))</f>
        <v>7</v>
      </c>
      <c r="G1556" s="258">
        <f>SUMIFS('Previsão Potência Instalada'!$C$4:$C$87,'Previsão Potência Instalada'!$B$4:$B$87,PrevisaoGD[[#This Row],[Mês/Ano]])*SUMIFS(RelPotInst[PU_PI],RelPotInst[Barra],PrevisaoGD[[#This Row],[Nº Barra]])</f>
        <v>37.089229826098261</v>
      </c>
      <c r="H1556" s="136">
        <f>$G1556*SUMIFS(FatorHorario[Fator],FatorHorario[Meses],TEXT($D1556,"MMM"),FatorHorario[UF],'Curva Tipica'!$E$1,FatorHorario[Hora],$F1556)</f>
        <v>2.7659895660132698</v>
      </c>
      <c r="I1556" s="45">
        <v>0.92</v>
      </c>
    </row>
    <row r="1557" spans="1:9" x14ac:dyDescent="0.25">
      <c r="A1557" s="32">
        <v>5743</v>
      </c>
      <c r="B1557" s="32">
        <v>2</v>
      </c>
      <c r="C1557" s="134" t="s">
        <v>92</v>
      </c>
      <c r="D1557" s="33">
        <v>46174</v>
      </c>
      <c r="E1557" s="43" t="s">
        <v>69</v>
      </c>
      <c r="F1557" s="44">
        <f>SUMIFS(HoraCondCarga[Hora],HoraCondCarga[Condição de Carga],PrevisaoGD[[#This Row],[Condição de Carga]],HoraCondCarga[Mês],MONTH(PrevisaoGD[[#This Row],[Mês/Ano]]))</f>
        <v>7</v>
      </c>
      <c r="G1557" s="258">
        <f>SUMIFS('Previsão Potência Instalada'!$C$4:$C$87,'Previsão Potência Instalada'!$B$4:$B$87,PrevisaoGD[[#This Row],[Mês/Ano]])*SUMIFS(RelPotInst[PU_PI],RelPotInst[Barra],PrevisaoGD[[#This Row],[Nº Barra]])</f>
        <v>37.252460164734693</v>
      </c>
      <c r="H1557" s="136">
        <f>$G1557*SUMIFS(FatorHorario[Fator],FatorHorario[Meses],TEXT($D1557,"MMM"),FatorHorario[UF],'Curva Tipica'!$E$1,FatorHorario[Hora],$F1557)</f>
        <v>2.7471667865941964</v>
      </c>
      <c r="I1557" s="45">
        <v>0.92</v>
      </c>
    </row>
    <row r="1558" spans="1:9" x14ac:dyDescent="0.25">
      <c r="A1558" s="32">
        <v>5743</v>
      </c>
      <c r="B1558" s="32">
        <v>2</v>
      </c>
      <c r="C1558" s="134" t="s">
        <v>92</v>
      </c>
      <c r="D1558" s="33">
        <v>46204</v>
      </c>
      <c r="E1558" s="43" t="s">
        <v>69</v>
      </c>
      <c r="F1558" s="44">
        <f>SUMIFS(HoraCondCarga[Hora],HoraCondCarga[Condição de Carga],PrevisaoGD[[#This Row],[Condição de Carga]],HoraCondCarga[Mês],MONTH(PrevisaoGD[[#This Row],[Mês/Ano]]))</f>
        <v>7</v>
      </c>
      <c r="G1558" s="258">
        <f>SUMIFS('Previsão Potência Instalada'!$C$4:$C$87,'Previsão Potência Instalada'!$B$4:$B$87,PrevisaoGD[[#This Row],[Mês/Ano]])*SUMIFS(RelPotInst[PU_PI],RelPotInst[Barra],PrevisaoGD[[#This Row],[Nº Barra]])</f>
        <v>37.407577063997522</v>
      </c>
      <c r="H1558" s="136">
        <f>$G1558*SUMIFS(FatorHorario[Fator],FatorHorario[Meses],TEXT($D1558,"MMM"),FatorHorario[UF],'Curva Tipica'!$E$1,FatorHorario[Hora],$F1558)</f>
        <v>3.0392753984674439</v>
      </c>
      <c r="I1558" s="45">
        <v>0.92</v>
      </c>
    </row>
    <row r="1559" spans="1:9" x14ac:dyDescent="0.25">
      <c r="A1559" s="32">
        <v>5743</v>
      </c>
      <c r="B1559" s="32">
        <v>2</v>
      </c>
      <c r="C1559" s="134" t="s">
        <v>92</v>
      </c>
      <c r="D1559" s="33">
        <v>46235</v>
      </c>
      <c r="E1559" s="43" t="s">
        <v>69</v>
      </c>
      <c r="F1559" s="44">
        <f>SUMIFS(HoraCondCarga[Hora],HoraCondCarga[Condição de Carga],PrevisaoGD[[#This Row],[Condição de Carga]],HoraCondCarga[Mês],MONTH(PrevisaoGD[[#This Row],[Mês/Ano]]))</f>
        <v>7</v>
      </c>
      <c r="G1559" s="258">
        <f>SUMIFS('Previsão Potência Instalada'!$C$4:$C$87,'Previsão Potência Instalada'!$B$4:$B$87,PrevisaoGD[[#This Row],[Mês/Ano]])*SUMIFS(RelPotInst[PU_PI],RelPotInst[Barra],PrevisaoGD[[#This Row],[Nº Barra]])</f>
        <v>37.558730092393908</v>
      </c>
      <c r="H1559" s="136">
        <f>$G1559*SUMIFS(FatorHorario[Fator],FatorHorario[Meses],TEXT($D1559,"MMM"),FatorHorario[UF],'Curva Tipica'!$E$1,FatorHorario[Hora],$F1559)</f>
        <v>3.4055115726352136</v>
      </c>
      <c r="I1559" s="45">
        <v>0.92</v>
      </c>
    </row>
    <row r="1560" spans="1:9" x14ac:dyDescent="0.25">
      <c r="A1560" s="32">
        <v>5743</v>
      </c>
      <c r="B1560" s="32">
        <v>2</v>
      </c>
      <c r="C1560" s="134" t="s">
        <v>92</v>
      </c>
      <c r="D1560" s="33">
        <v>46266</v>
      </c>
      <c r="E1560" s="43" t="s">
        <v>69</v>
      </c>
      <c r="F1560" s="44">
        <f>SUMIFS(HoraCondCarga[Hora],HoraCondCarga[Condição de Carga],PrevisaoGD[[#This Row],[Condição de Carga]],HoraCondCarga[Mês],MONTH(PrevisaoGD[[#This Row],[Mês/Ano]]))</f>
        <v>7</v>
      </c>
      <c r="G1560" s="258">
        <f>SUMIFS('Previsão Potência Instalada'!$C$4:$C$87,'Previsão Potência Instalada'!$B$4:$B$87,PrevisaoGD[[#This Row],[Mês/Ano]])*SUMIFS(RelPotInst[PU_PI],RelPotInst[Barra],PrevisaoGD[[#This Row],[Nº Barra]])</f>
        <v>37.709193579701825</v>
      </c>
      <c r="H1560" s="136">
        <f>$G1560*SUMIFS(FatorHorario[Fator],FatorHorario[Meses],TEXT($D1560,"MMM"),FatorHorario[UF],'Curva Tipica'!$E$1,FatorHorario[Hora],$F1560)</f>
        <v>3.8827825167979326</v>
      </c>
      <c r="I1560" s="45">
        <v>0.92</v>
      </c>
    </row>
    <row r="1561" spans="1:9" x14ac:dyDescent="0.25">
      <c r="A1561" s="32">
        <v>5743</v>
      </c>
      <c r="B1561" s="32">
        <v>2</v>
      </c>
      <c r="C1561" s="134" t="s">
        <v>92</v>
      </c>
      <c r="D1561" s="33">
        <v>46296</v>
      </c>
      <c r="E1561" s="43" t="s">
        <v>69</v>
      </c>
      <c r="F1561" s="44">
        <f>SUMIFS(HoraCondCarga[Hora],HoraCondCarga[Condição de Carga],PrevisaoGD[[#This Row],[Condição de Carga]],HoraCondCarga[Mês],MONTH(PrevisaoGD[[#This Row],[Mês/Ano]]))</f>
        <v>7</v>
      </c>
      <c r="G1561" s="258">
        <f>SUMIFS('Previsão Potência Instalada'!$C$4:$C$87,'Previsão Potência Instalada'!$B$4:$B$87,PrevisaoGD[[#This Row],[Mês/Ano]])*SUMIFS(RelPotInst[PU_PI],RelPotInst[Barra],PrevisaoGD[[#This Row],[Nº Barra]])</f>
        <v>37.852259933795388</v>
      </c>
      <c r="H1561" s="136">
        <f>$G1561*SUMIFS(FatorHorario[Fator],FatorHorario[Meses],TEXT($D1561,"MMM"),FatorHorario[UF],'Curva Tipica'!$E$1,FatorHorario[Hora],$F1561)</f>
        <v>4.2878661906019104</v>
      </c>
      <c r="I1561" s="45">
        <v>0.92</v>
      </c>
    </row>
    <row r="1562" spans="1:9" x14ac:dyDescent="0.25">
      <c r="A1562" s="32">
        <v>5743</v>
      </c>
      <c r="B1562" s="32">
        <v>2</v>
      </c>
      <c r="C1562" s="134" t="s">
        <v>92</v>
      </c>
      <c r="D1562" s="33">
        <v>46327</v>
      </c>
      <c r="E1562" s="43" t="s">
        <v>69</v>
      </c>
      <c r="F1562" s="44">
        <f>SUMIFS(HoraCondCarga[Hora],HoraCondCarga[Condição de Carga],PrevisaoGD[[#This Row],[Condição de Carga]],HoraCondCarga[Mês],MONTH(PrevisaoGD[[#This Row],[Mês/Ano]]))</f>
        <v>6</v>
      </c>
      <c r="G1562" s="258">
        <f>SUMIFS('Previsão Potência Instalada'!$C$4:$C$87,'Previsão Potência Instalada'!$B$4:$B$87,PrevisaoGD[[#This Row],[Mês/Ano]])*SUMIFS(RelPotInst[PU_PI],RelPotInst[Barra],PrevisaoGD[[#This Row],[Nº Barra]])</f>
        <v>37.995352990386301</v>
      </c>
      <c r="H1562" s="136">
        <f>$G1562*SUMIFS(FatorHorario[Fator],FatorHorario[Meses],TEXT($D1562,"MMM"),FatorHorario[UF],'Curva Tipica'!$E$1,FatorHorario[Hora],$F1562)</f>
        <v>0.63569309822362896</v>
      </c>
      <c r="I1562" s="45">
        <v>0.92</v>
      </c>
    </row>
    <row r="1563" spans="1:9" x14ac:dyDescent="0.25">
      <c r="A1563" s="32">
        <v>5743</v>
      </c>
      <c r="B1563" s="32">
        <v>2</v>
      </c>
      <c r="C1563" s="134" t="s">
        <v>92</v>
      </c>
      <c r="D1563" s="33">
        <v>46357</v>
      </c>
      <c r="E1563" s="43" t="s">
        <v>69</v>
      </c>
      <c r="F1563" s="44">
        <f>SUMIFS(HoraCondCarga[Hora],HoraCondCarga[Condição de Carga],PrevisaoGD[[#This Row],[Condição de Carga]],HoraCondCarga[Mês],MONTH(PrevisaoGD[[#This Row],[Mês/Ano]]))</f>
        <v>7</v>
      </c>
      <c r="G1563" s="258">
        <f>SUMIFS('Previsão Potência Instalada'!$C$4:$C$87,'Previsão Potência Instalada'!$B$4:$B$87,PrevisaoGD[[#This Row],[Mês/Ano]])*SUMIFS(RelPotInst[PU_PI],RelPotInst[Barra],PrevisaoGD[[#This Row],[Nº Barra]])</f>
        <v>38.145243832605182</v>
      </c>
      <c r="H1563" s="136">
        <f>$G1563*SUMIFS(FatorHorario[Fator],FatorHorario[Meses],TEXT($D1563,"MMM"),FatorHorario[UF],'Curva Tipica'!$E$1,FatorHorario[Hora],$F1563)</f>
        <v>3.9485151653961701</v>
      </c>
      <c r="I1563" s="45">
        <v>0.92</v>
      </c>
    </row>
    <row r="1564" spans="1:9" x14ac:dyDescent="0.25">
      <c r="A1564" s="32">
        <v>5743</v>
      </c>
      <c r="B1564" s="32">
        <v>2</v>
      </c>
      <c r="C1564" s="134" t="s">
        <v>92</v>
      </c>
      <c r="D1564" s="33">
        <v>46388</v>
      </c>
      <c r="E1564" s="43" t="s">
        <v>69</v>
      </c>
      <c r="F1564" s="44">
        <f>SUMIFS(HoraCondCarga[Hora],HoraCondCarga[Condição de Carga],PrevisaoGD[[#This Row],[Condição de Carga]],HoraCondCarga[Mês],MONTH(PrevisaoGD[[#This Row],[Mês/Ano]]))</f>
        <v>7</v>
      </c>
      <c r="G1564" s="258">
        <f>SUMIFS('Previsão Potência Instalada'!$C$4:$C$87,'Previsão Potência Instalada'!$B$4:$B$87,PrevisaoGD[[#This Row],[Mês/Ano]])*SUMIFS(RelPotInst[PU_PI],RelPotInst[Barra],PrevisaoGD[[#This Row],[Nº Barra]])</f>
        <v>38.322929490549299</v>
      </c>
      <c r="H1564" s="136">
        <f>$G1564*SUMIFS(FatorHorario[Fator],FatorHorario[Meses],TEXT($D1564,"MMM"),FatorHorario[UF],'Curva Tipica'!$E$1,FatorHorario[Hora],$F1564)</f>
        <v>3.8086112137443187</v>
      </c>
      <c r="I1564" s="45">
        <v>0.92</v>
      </c>
    </row>
    <row r="1565" spans="1:9" x14ac:dyDescent="0.25">
      <c r="A1565" s="32">
        <v>5743</v>
      </c>
      <c r="B1565" s="32">
        <v>2</v>
      </c>
      <c r="C1565" s="134" t="s">
        <v>92</v>
      </c>
      <c r="D1565" s="33">
        <v>46419</v>
      </c>
      <c r="E1565" s="43" t="s">
        <v>69</v>
      </c>
      <c r="F1565" s="44">
        <f>SUMIFS(HoraCondCarga[Hora],HoraCondCarga[Condição de Carga],PrevisaoGD[[#This Row],[Condição de Carga]],HoraCondCarga[Mês],MONTH(PrevisaoGD[[#This Row],[Mês/Ano]]))</f>
        <v>7</v>
      </c>
      <c r="G1565" s="258">
        <f>SUMIFS('Previsão Potência Instalada'!$C$4:$C$87,'Previsão Potência Instalada'!$B$4:$B$87,PrevisaoGD[[#This Row],[Mês/Ano]])*SUMIFS(RelPotInst[PU_PI],RelPotInst[Barra],PrevisaoGD[[#This Row],[Nº Barra]])</f>
        <v>38.496743084704015</v>
      </c>
      <c r="H1565" s="136">
        <f>$G1565*SUMIFS(FatorHorario[Fator],FatorHorario[Meses],TEXT($D1565,"MMM"),FatorHorario[UF],'Curva Tipica'!$E$1,FatorHorario[Hora],$F1565)</f>
        <v>3.6369254563440601</v>
      </c>
      <c r="I1565" s="45">
        <v>0.92</v>
      </c>
    </row>
    <row r="1566" spans="1:9" x14ac:dyDescent="0.25">
      <c r="A1566" s="32">
        <v>5743</v>
      </c>
      <c r="B1566" s="32">
        <v>2</v>
      </c>
      <c r="C1566" s="134" t="s">
        <v>92</v>
      </c>
      <c r="D1566" s="33">
        <v>46447</v>
      </c>
      <c r="E1566" s="43" t="s">
        <v>69</v>
      </c>
      <c r="F1566" s="44">
        <f>SUMIFS(HoraCondCarga[Hora],HoraCondCarga[Condição de Carga],PrevisaoGD[[#This Row],[Condição de Carga]],HoraCondCarga[Mês],MONTH(PrevisaoGD[[#This Row],[Mês/Ano]]))</f>
        <v>7</v>
      </c>
      <c r="G1566" s="258">
        <f>SUMIFS('Previsão Potência Instalada'!$C$4:$C$87,'Previsão Potência Instalada'!$B$4:$B$87,PrevisaoGD[[#This Row],[Mês/Ano]])*SUMIFS(RelPotInst[PU_PI],RelPotInst[Barra],PrevisaoGD[[#This Row],[Nº Barra]])</f>
        <v>38.672119653413723</v>
      </c>
      <c r="H1566" s="136">
        <f>$G1566*SUMIFS(FatorHorario[Fator],FatorHorario[Meses],TEXT($D1566,"MMM"),FatorHorario[UF],'Curva Tipica'!$E$1,FatorHorario[Hora],$F1566)</f>
        <v>3.9380307520310089</v>
      </c>
      <c r="I1566" s="45">
        <v>0.92</v>
      </c>
    </row>
    <row r="1567" spans="1:9" x14ac:dyDescent="0.25">
      <c r="A1567" s="32">
        <v>5743</v>
      </c>
      <c r="B1567" s="32">
        <v>2</v>
      </c>
      <c r="C1567" s="134" t="s">
        <v>92</v>
      </c>
      <c r="D1567" s="33">
        <v>46478</v>
      </c>
      <c r="E1567" s="43" t="s">
        <v>69</v>
      </c>
      <c r="F1567" s="44">
        <f>SUMIFS(HoraCondCarga[Hora],HoraCondCarga[Condição de Carga],PrevisaoGD[[#This Row],[Condição de Carga]],HoraCondCarga[Mês],MONTH(PrevisaoGD[[#This Row],[Mês/Ano]]))</f>
        <v>8</v>
      </c>
      <c r="G1567" s="258">
        <f>SUMIFS('Previsão Potência Instalada'!$C$4:$C$87,'Previsão Potência Instalada'!$B$4:$B$87,PrevisaoGD[[#This Row],[Mês/Ano]])*SUMIFS(RelPotInst[PU_PI],RelPotInst[Barra],PrevisaoGD[[#This Row],[Nº Barra]])</f>
        <v>38.848844302779945</v>
      </c>
      <c r="H1567" s="136">
        <f>$G1567*SUMIFS(FatorHorario[Fator],FatorHorario[Meses],TEXT($D1567,"MMM"),FatorHorario[UF],'Curva Tipica'!$E$1,FatorHorario[Hora],$F1567)</f>
        <v>9.0965741957671149</v>
      </c>
      <c r="I1567" s="45">
        <v>0.92</v>
      </c>
    </row>
    <row r="1568" spans="1:9" x14ac:dyDescent="0.25">
      <c r="A1568" s="32">
        <v>5743</v>
      </c>
      <c r="B1568" s="32">
        <v>2</v>
      </c>
      <c r="C1568" s="134" t="s">
        <v>92</v>
      </c>
      <c r="D1568" s="33">
        <v>46508</v>
      </c>
      <c r="E1568" s="43" t="s">
        <v>69</v>
      </c>
      <c r="F1568" s="44">
        <f>SUMIFS(HoraCondCarga[Hora],HoraCondCarga[Condição de Carga],PrevisaoGD[[#This Row],[Condição de Carga]],HoraCondCarga[Mês],MONTH(PrevisaoGD[[#This Row],[Mês/Ano]]))</f>
        <v>7</v>
      </c>
      <c r="G1568" s="258">
        <f>SUMIFS('Previsão Potência Instalada'!$C$4:$C$87,'Previsão Potência Instalada'!$B$4:$B$87,PrevisaoGD[[#This Row],[Mês/Ano]])*SUMIFS(RelPotInst[PU_PI],RelPotInst[Barra],PrevisaoGD[[#This Row],[Nº Barra]])</f>
        <v>39.040149588369857</v>
      </c>
      <c r="H1568" s="136">
        <f>$G1568*SUMIFS(FatorHorario[Fator],FatorHorario[Meses],TEXT($D1568,"MMM"),FatorHorario[UF],'Curva Tipica'!$E$1,FatorHorario[Hora],$F1568)</f>
        <v>2.9114825765684587</v>
      </c>
      <c r="I1568" s="45">
        <v>0.92</v>
      </c>
    </row>
    <row r="1569" spans="1:9" x14ac:dyDescent="0.25">
      <c r="A1569" s="32">
        <v>5743</v>
      </c>
      <c r="B1569" s="32">
        <v>2</v>
      </c>
      <c r="C1569" s="134" t="s">
        <v>92</v>
      </c>
      <c r="D1569" s="33">
        <v>46539</v>
      </c>
      <c r="E1569" s="43" t="s">
        <v>69</v>
      </c>
      <c r="F1569" s="44">
        <f>SUMIFS(HoraCondCarga[Hora],HoraCondCarga[Condição de Carga],PrevisaoGD[[#This Row],[Condição de Carga]],HoraCondCarga[Mês],MONTH(PrevisaoGD[[#This Row],[Mês/Ano]]))</f>
        <v>7</v>
      </c>
      <c r="G1569" s="258">
        <f>SUMIFS('Previsão Potência Instalada'!$C$4:$C$87,'Previsão Potência Instalada'!$B$4:$B$87,PrevisaoGD[[#This Row],[Mês/Ano]])*SUMIFS(RelPotInst[PU_PI],RelPotInst[Barra],PrevisaoGD[[#This Row],[Nº Barra]])</f>
        <v>39.22745733068394</v>
      </c>
      <c r="H1569" s="136">
        <f>$G1569*SUMIFS(FatorHorario[Fator],FatorHorario[Meses],TEXT($D1569,"MMM"),FatorHorario[UF],'Curva Tipica'!$E$1,FatorHorario[Hora],$F1569)</f>
        <v>2.892812110256596</v>
      </c>
      <c r="I1569" s="45">
        <v>0.92</v>
      </c>
    </row>
    <row r="1570" spans="1:9" x14ac:dyDescent="0.25">
      <c r="A1570" s="32">
        <v>5743</v>
      </c>
      <c r="B1570" s="32">
        <v>2</v>
      </c>
      <c r="C1570" s="134" t="s">
        <v>92</v>
      </c>
      <c r="D1570" s="33">
        <v>46569</v>
      </c>
      <c r="E1570" s="43" t="s">
        <v>69</v>
      </c>
      <c r="F1570" s="44">
        <f>SUMIFS(HoraCondCarga[Hora],HoraCondCarga[Condição de Carga],PrevisaoGD[[#This Row],[Condição de Carga]],HoraCondCarga[Mês],MONTH(PrevisaoGD[[#This Row],[Mês/Ano]]))</f>
        <v>7</v>
      </c>
      <c r="G1570" s="258">
        <f>SUMIFS('Previsão Potência Instalada'!$C$4:$C$87,'Previsão Potência Instalada'!$B$4:$B$87,PrevisaoGD[[#This Row],[Mês/Ano]])*SUMIFS(RelPotInst[PU_PI],RelPotInst[Barra],PrevisaoGD[[#This Row],[Nº Barra]])</f>
        <v>39.40545485515392</v>
      </c>
      <c r="H1570" s="136">
        <f>$G1570*SUMIFS(FatorHorario[Fator],FatorHorario[Meses],TEXT($D1570,"MMM"),FatorHorario[UF],'Curva Tipica'!$E$1,FatorHorario[Hora],$F1570)</f>
        <v>3.201598149535172</v>
      </c>
      <c r="I1570" s="45">
        <v>0.92</v>
      </c>
    </row>
    <row r="1571" spans="1:9" x14ac:dyDescent="0.25">
      <c r="A1571" s="32">
        <v>5743</v>
      </c>
      <c r="B1571" s="32">
        <v>2</v>
      </c>
      <c r="C1571" s="134" t="s">
        <v>92</v>
      </c>
      <c r="D1571" s="33">
        <v>46600</v>
      </c>
      <c r="E1571" s="43" t="s">
        <v>69</v>
      </c>
      <c r="F1571" s="44">
        <f>SUMIFS(HoraCondCarga[Hora],HoraCondCarga[Condição de Carga],PrevisaoGD[[#This Row],[Condição de Carga]],HoraCondCarga[Mês],MONTH(PrevisaoGD[[#This Row],[Mês/Ano]]))</f>
        <v>7</v>
      </c>
      <c r="G1571" s="258">
        <f>SUMIFS('Previsão Potência Instalada'!$C$4:$C$87,'Previsão Potência Instalada'!$B$4:$B$87,PrevisaoGD[[#This Row],[Mês/Ano]])*SUMIFS(RelPotInst[PU_PI],RelPotInst[Barra],PrevisaoGD[[#This Row],[Nº Barra]])</f>
        <v>39.578903815251479</v>
      </c>
      <c r="H1571" s="136">
        <f>$G1571*SUMIFS(FatorHorario[Fator],FatorHorario[Meses],TEXT($D1571,"MMM"),FatorHorario[UF],'Curva Tipica'!$E$1,FatorHorario[Hora],$F1571)</f>
        <v>3.5886840328062846</v>
      </c>
      <c r="I1571" s="45">
        <v>0.92</v>
      </c>
    </row>
    <row r="1572" spans="1:9" x14ac:dyDescent="0.25">
      <c r="A1572" s="32">
        <v>5743</v>
      </c>
      <c r="B1572" s="32">
        <v>2</v>
      </c>
      <c r="C1572" s="134" t="s">
        <v>92</v>
      </c>
      <c r="D1572" s="33">
        <v>46631</v>
      </c>
      <c r="E1572" s="43" t="s">
        <v>69</v>
      </c>
      <c r="F1572" s="44">
        <f>SUMIFS(HoraCondCarga[Hora],HoraCondCarga[Condição de Carga],PrevisaoGD[[#This Row],[Condição de Carga]],HoraCondCarga[Mês],MONTH(PrevisaoGD[[#This Row],[Mês/Ano]]))</f>
        <v>7</v>
      </c>
      <c r="G1572" s="258">
        <f>SUMIFS('Previsão Potência Instalada'!$C$4:$C$87,'Previsão Potência Instalada'!$B$4:$B$87,PrevisaoGD[[#This Row],[Mês/Ano]])*SUMIFS(RelPotInst[PU_PI],RelPotInst[Barra],PrevisaoGD[[#This Row],[Nº Barra]])</f>
        <v>39.751561523026766</v>
      </c>
      <c r="H1572" s="136">
        <f>$G1572*SUMIFS(FatorHorario[Fator],FatorHorario[Meses],TEXT($D1572,"MMM"),FatorHorario[UF],'Curva Tipica'!$E$1,FatorHorario[Hora],$F1572)</f>
        <v>4.0930779325948707</v>
      </c>
      <c r="I1572" s="45">
        <v>0.92</v>
      </c>
    </row>
    <row r="1573" spans="1:9" x14ac:dyDescent="0.25">
      <c r="A1573" s="32">
        <v>5743</v>
      </c>
      <c r="B1573" s="32">
        <v>2</v>
      </c>
      <c r="C1573" s="134" t="s">
        <v>92</v>
      </c>
      <c r="D1573" s="33">
        <v>46661</v>
      </c>
      <c r="E1573" s="43" t="s">
        <v>69</v>
      </c>
      <c r="F1573" s="44">
        <f>SUMIFS(HoraCondCarga[Hora],HoraCondCarga[Condição de Carga],PrevisaoGD[[#This Row],[Condição de Carga]],HoraCondCarga[Mês],MONTH(PrevisaoGD[[#This Row],[Mês/Ano]]))</f>
        <v>7</v>
      </c>
      <c r="G1573" s="258">
        <f>SUMIFS('Previsão Potência Instalada'!$C$4:$C$87,'Previsão Potência Instalada'!$B$4:$B$87,PrevisaoGD[[#This Row],[Mês/Ano]])*SUMIFS(RelPotInst[PU_PI],RelPotInst[Barra],PrevisaoGD[[#This Row],[Nº Barra]])</f>
        <v>39.915730978351235</v>
      </c>
      <c r="H1573" s="136">
        <f>$G1573*SUMIFS(FatorHorario[Fator],FatorHorario[Meses],TEXT($D1573,"MMM"),FatorHorario[UF],'Curva Tipica'!$E$1,FatorHorario[Hora],$F1573)</f>
        <v>4.5216141291057728</v>
      </c>
      <c r="I1573" s="45">
        <v>0.92</v>
      </c>
    </row>
    <row r="1574" spans="1:9" x14ac:dyDescent="0.25">
      <c r="A1574" s="32">
        <v>5743</v>
      </c>
      <c r="B1574" s="32">
        <v>2</v>
      </c>
      <c r="C1574" s="134" t="s">
        <v>92</v>
      </c>
      <c r="D1574" s="33">
        <v>46692</v>
      </c>
      <c r="E1574" s="43" t="s">
        <v>69</v>
      </c>
      <c r="F1574" s="44">
        <f>SUMIFS(HoraCondCarga[Hora],HoraCondCarga[Condição de Carga],PrevisaoGD[[#This Row],[Condição de Carga]],HoraCondCarga[Mês],MONTH(PrevisaoGD[[#This Row],[Mês/Ano]]))</f>
        <v>6</v>
      </c>
      <c r="G1574" s="258">
        <f>SUMIFS('Previsão Potência Instalada'!$C$4:$C$87,'Previsão Potência Instalada'!$B$4:$B$87,PrevisaoGD[[#This Row],[Mês/Ano]])*SUMIFS(RelPotInst[PU_PI],RelPotInst[Barra],PrevisaoGD[[#This Row],[Nº Barra]])</f>
        <v>40.079931074943339</v>
      </c>
      <c r="H1574" s="136">
        <f>$G1574*SUMIFS(FatorHorario[Fator],FatorHorario[Meses],TEXT($D1574,"MMM"),FatorHorario[UF],'Curva Tipica'!$E$1,FatorHorario[Hora],$F1574)</f>
        <v>0.67056978173269999</v>
      </c>
      <c r="I1574" s="45">
        <v>0.92</v>
      </c>
    </row>
    <row r="1575" spans="1:9" x14ac:dyDescent="0.25">
      <c r="A1575" s="32">
        <v>5743</v>
      </c>
      <c r="B1575" s="32">
        <v>2</v>
      </c>
      <c r="C1575" s="134" t="s">
        <v>92</v>
      </c>
      <c r="D1575" s="33">
        <v>46722</v>
      </c>
      <c r="E1575" s="43" t="s">
        <v>69</v>
      </c>
      <c r="F1575" s="44">
        <f>SUMIFS(HoraCondCarga[Hora],HoraCondCarga[Condição de Carga],PrevisaoGD[[#This Row],[Condição de Carga]],HoraCondCarga[Mês],MONTH(PrevisaoGD[[#This Row],[Mês/Ano]]))</f>
        <v>7</v>
      </c>
      <c r="G1575" s="258">
        <f>SUMIFS('Previsão Potência Instalada'!$C$4:$C$87,'Previsão Potência Instalada'!$B$4:$B$87,PrevisaoGD[[#This Row],[Mês/Ano]])*SUMIFS(RelPotInst[PU_PI],RelPotInst[Barra],PrevisaoGD[[#This Row],[Nº Barra]])</f>
        <v>40.251931669220774</v>
      </c>
      <c r="H1575" s="136">
        <f>$G1575*SUMIFS(FatorHorario[Fator],FatorHorario[Meses],TEXT($D1575,"MMM"),FatorHorario[UF],'Curva Tipica'!$E$1,FatorHorario[Hora],$F1575)</f>
        <v>4.1665840000885348</v>
      </c>
      <c r="I1575" s="45">
        <v>0.92</v>
      </c>
    </row>
    <row r="1576" spans="1:9" x14ac:dyDescent="0.25">
      <c r="A1576" s="32">
        <v>5743</v>
      </c>
      <c r="B1576" s="32">
        <v>2</v>
      </c>
      <c r="C1576" s="134" t="s">
        <v>92</v>
      </c>
      <c r="D1576" s="33">
        <v>46753</v>
      </c>
      <c r="E1576" s="43" t="s">
        <v>69</v>
      </c>
      <c r="F1576" s="44">
        <f>SUMIFS(HoraCondCarga[Hora],HoraCondCarga[Condição de Carga],PrevisaoGD[[#This Row],[Condição de Carga]],HoraCondCarga[Mês],MONTH(PrevisaoGD[[#This Row],[Mês/Ano]]))</f>
        <v>7</v>
      </c>
      <c r="G1576" s="258">
        <f>SUMIFS('Previsão Potência Instalada'!$C$4:$C$87,'Previsão Potência Instalada'!$B$4:$B$87,PrevisaoGD[[#This Row],[Mês/Ano]])*SUMIFS(RelPotInst[PU_PI],RelPotInst[Barra],PrevisaoGD[[#This Row],[Nº Barra]])</f>
        <v>40.539151103415023</v>
      </c>
      <c r="H1576" s="136">
        <f>$G1576*SUMIFS(FatorHorario[Fator],FatorHorario[Meses],TEXT($D1576,"MMM"),FatorHorario[UF],'Curva Tipica'!$E$1,FatorHorario[Hora],$F1576)</f>
        <v>4.0288638561991306</v>
      </c>
      <c r="I1576" s="45">
        <v>0.92</v>
      </c>
    </row>
    <row r="1577" spans="1:9" x14ac:dyDescent="0.25">
      <c r="A1577" s="32">
        <v>5743</v>
      </c>
      <c r="B1577" s="32">
        <v>2</v>
      </c>
      <c r="C1577" s="134" t="s">
        <v>92</v>
      </c>
      <c r="D1577" s="33">
        <v>46784</v>
      </c>
      <c r="E1577" s="43" t="s">
        <v>69</v>
      </c>
      <c r="F1577" s="44">
        <f>SUMIFS(HoraCondCarga[Hora],HoraCondCarga[Condição de Carga],PrevisaoGD[[#This Row],[Condição de Carga]],HoraCondCarga[Mês],MONTH(PrevisaoGD[[#This Row],[Mês/Ano]]))</f>
        <v>7</v>
      </c>
      <c r="G1577" s="258">
        <f>SUMIFS('Previsão Potência Instalada'!$C$4:$C$87,'Previsão Potência Instalada'!$B$4:$B$87,PrevisaoGD[[#This Row],[Mês/Ano]])*SUMIFS(RelPotInst[PU_PI],RelPotInst[Barra],PrevisaoGD[[#This Row],[Nº Barra]])</f>
        <v>40.820111552029758</v>
      </c>
      <c r="H1577" s="136">
        <f>$G1577*SUMIFS(FatorHorario[Fator],FatorHorario[Meses],TEXT($D1577,"MMM"),FatorHorario[UF],'Curva Tipica'!$E$1,FatorHorario[Hora],$F1577)</f>
        <v>3.8564224123512685</v>
      </c>
      <c r="I1577" s="45">
        <v>0.92</v>
      </c>
    </row>
    <row r="1578" spans="1:9" x14ac:dyDescent="0.25">
      <c r="A1578" s="32">
        <v>5743</v>
      </c>
      <c r="B1578" s="32">
        <v>2</v>
      </c>
      <c r="C1578" s="134" t="s">
        <v>92</v>
      </c>
      <c r="D1578" s="33">
        <v>46813</v>
      </c>
      <c r="E1578" s="43" t="s">
        <v>69</v>
      </c>
      <c r="F1578" s="44">
        <f>SUMIFS(HoraCondCarga[Hora],HoraCondCarga[Condição de Carga],PrevisaoGD[[#This Row],[Condição de Carga]],HoraCondCarga[Mês],MONTH(PrevisaoGD[[#This Row],[Mês/Ano]]))</f>
        <v>7</v>
      </c>
      <c r="G1578" s="258">
        <f>SUMIFS('Previsão Potência Instalada'!$C$4:$C$87,'Previsão Potência Instalada'!$B$4:$B$87,PrevisaoGD[[#This Row],[Mês/Ano]])*SUMIFS(RelPotInst[PU_PI],RelPotInst[Barra],PrevisaoGD[[#This Row],[Nº Barra]])</f>
        <v>41.103598466047167</v>
      </c>
      <c r="H1578" s="136">
        <f>$G1578*SUMIFS(FatorHorario[Fator],FatorHorario[Meses],TEXT($D1578,"MMM"),FatorHorario[UF],'Curva Tipica'!$E$1,FatorHorario[Hora],$F1578)</f>
        <v>4.1856313082683521</v>
      </c>
      <c r="I1578" s="45">
        <v>0.92</v>
      </c>
    </row>
    <row r="1579" spans="1:9" x14ac:dyDescent="0.25">
      <c r="A1579" s="32">
        <v>5743</v>
      </c>
      <c r="B1579" s="32">
        <v>2</v>
      </c>
      <c r="C1579" s="134" t="s">
        <v>92</v>
      </c>
      <c r="D1579" s="33">
        <v>46844</v>
      </c>
      <c r="E1579" s="43" t="s">
        <v>69</v>
      </c>
      <c r="F1579" s="44">
        <f>SUMIFS(HoraCondCarga[Hora],HoraCondCarga[Condição de Carga],PrevisaoGD[[#This Row],[Condição de Carga]],HoraCondCarga[Mês],MONTH(PrevisaoGD[[#This Row],[Mês/Ano]]))</f>
        <v>8</v>
      </c>
      <c r="G1579" s="258">
        <f>SUMIFS('Previsão Potência Instalada'!$C$4:$C$87,'Previsão Potência Instalada'!$B$4:$B$87,PrevisaoGD[[#This Row],[Mês/Ano]])*SUMIFS(RelPotInst[PU_PI],RelPotInst[Barra],PrevisaoGD[[#This Row],[Nº Barra]])</f>
        <v>41.389264480887292</v>
      </c>
      <c r="H1579" s="136">
        <f>$G1579*SUMIFS(FatorHorario[Fator],FatorHorario[Meses],TEXT($D1579,"MMM"),FatorHorario[UF],'Curva Tipica'!$E$1,FatorHorario[Hora],$F1579)</f>
        <v>9.6914212511510449</v>
      </c>
      <c r="I1579" s="45">
        <v>0.92</v>
      </c>
    </row>
    <row r="1580" spans="1:9" x14ac:dyDescent="0.25">
      <c r="A1580" s="32">
        <v>5743</v>
      </c>
      <c r="B1580" s="32">
        <v>2</v>
      </c>
      <c r="C1580" s="134" t="s">
        <v>92</v>
      </c>
      <c r="D1580" s="33">
        <v>46874</v>
      </c>
      <c r="E1580" s="43" t="s">
        <v>69</v>
      </c>
      <c r="F1580" s="44">
        <f>SUMIFS(HoraCondCarga[Hora],HoraCondCarga[Condição de Carga],PrevisaoGD[[#This Row],[Condição de Carga]],HoraCondCarga[Mês],MONTH(PrevisaoGD[[#This Row],[Mês/Ano]]))</f>
        <v>7</v>
      </c>
      <c r="G1580" s="258">
        <f>SUMIFS('Previsão Potência Instalada'!$C$4:$C$87,'Previsão Potência Instalada'!$B$4:$B$87,PrevisaoGD[[#This Row],[Mês/Ano]])*SUMIFS(RelPotInst[PU_PI],RelPotInst[Barra],PrevisaoGD[[#This Row],[Nº Barra]])</f>
        <v>41.698499320216783</v>
      </c>
      <c r="H1580" s="136">
        <f>$G1580*SUMIFS(FatorHorario[Fator],FatorHorario[Meses],TEXT($D1580,"MMM"),FatorHorario[UF],'Curva Tipica'!$E$1,FatorHorario[Hora],$F1580)</f>
        <v>3.109733326330018</v>
      </c>
      <c r="I1580" s="45">
        <v>0.92</v>
      </c>
    </row>
    <row r="1581" spans="1:9" x14ac:dyDescent="0.25">
      <c r="A1581" s="32">
        <v>5743</v>
      </c>
      <c r="B1581" s="32">
        <v>2</v>
      </c>
      <c r="C1581" s="134" t="s">
        <v>92</v>
      </c>
      <c r="D1581" s="33">
        <v>46905</v>
      </c>
      <c r="E1581" s="43" t="s">
        <v>69</v>
      </c>
      <c r="F1581" s="44">
        <f>SUMIFS(HoraCondCarga[Hora],HoraCondCarga[Condição de Carga],PrevisaoGD[[#This Row],[Condição de Carga]],HoraCondCarga[Mês],MONTH(PrevisaoGD[[#This Row],[Mês/Ano]]))</f>
        <v>7</v>
      </c>
      <c r="G1581" s="258">
        <f>SUMIFS('Previsão Potência Instalada'!$C$4:$C$87,'Previsão Potência Instalada'!$B$4:$B$87,PrevisaoGD[[#This Row],[Mês/Ano]])*SUMIFS(RelPotInst[PU_PI],RelPotInst[Barra],PrevisaoGD[[#This Row],[Nº Barra]])</f>
        <v>42.001272343037627</v>
      </c>
      <c r="H1581" s="136">
        <f>$G1581*SUMIFS(FatorHorario[Fator],FatorHorario[Meses],TEXT($D1581,"MMM"),FatorHorario[UF],'Curva Tipica'!$E$1,FatorHorario[Hora],$F1581)</f>
        <v>3.0973659153045663</v>
      </c>
      <c r="I1581" s="45">
        <v>0.92</v>
      </c>
    </row>
    <row r="1582" spans="1:9" x14ac:dyDescent="0.25">
      <c r="A1582" s="32">
        <v>5743</v>
      </c>
      <c r="B1582" s="32">
        <v>2</v>
      </c>
      <c r="C1582" s="134" t="s">
        <v>92</v>
      </c>
      <c r="D1582" s="33">
        <v>46935</v>
      </c>
      <c r="E1582" s="43" t="s">
        <v>69</v>
      </c>
      <c r="F1582" s="44">
        <f>SUMIFS(HoraCondCarga[Hora],HoraCondCarga[Condição de Carga],PrevisaoGD[[#This Row],[Condição de Carga]],HoraCondCarga[Mês],MONTH(PrevisaoGD[[#This Row],[Mês/Ano]]))</f>
        <v>7</v>
      </c>
      <c r="G1582" s="258">
        <f>SUMIFS('Previsão Potência Instalada'!$C$4:$C$87,'Previsão Potência Instalada'!$B$4:$B$87,PrevisaoGD[[#This Row],[Mês/Ano]])*SUMIFS(RelPotInst[PU_PI],RelPotInst[Barra],PrevisaoGD[[#This Row],[Nº Barra]])</f>
        <v>42.288995892916489</v>
      </c>
      <c r="H1582" s="136">
        <f>$G1582*SUMIFS(FatorHorario[Fator],FatorHorario[Meses],TEXT($D1582,"MMM"),FatorHorario[UF],'Curva Tipica'!$E$1,FatorHorario[Hora],$F1582)</f>
        <v>3.4358789029116781</v>
      </c>
      <c r="I1582" s="45">
        <v>0.92</v>
      </c>
    </row>
    <row r="1583" spans="1:9" x14ac:dyDescent="0.25">
      <c r="A1583" s="32">
        <v>5743</v>
      </c>
      <c r="B1583" s="32">
        <v>2</v>
      </c>
      <c r="C1583" s="134" t="s">
        <v>92</v>
      </c>
      <c r="D1583" s="33">
        <v>46966</v>
      </c>
      <c r="E1583" s="43" t="s">
        <v>69</v>
      </c>
      <c r="F1583" s="44">
        <f>SUMIFS(HoraCondCarga[Hora],HoraCondCarga[Condição de Carga],PrevisaoGD[[#This Row],[Condição de Carga]],HoraCondCarga[Mês],MONTH(PrevisaoGD[[#This Row],[Mês/Ano]]))</f>
        <v>7</v>
      </c>
      <c r="G1583" s="258">
        <f>SUMIFS('Previsão Potência Instalada'!$C$4:$C$87,'Previsão Potência Instalada'!$B$4:$B$87,PrevisaoGD[[#This Row],[Mês/Ano]])*SUMIFS(RelPotInst[PU_PI],RelPotInst[Barra],PrevisaoGD[[#This Row],[Nº Barra]])</f>
        <v>42.569366929933274</v>
      </c>
      <c r="H1583" s="136">
        <f>$G1583*SUMIFS(FatorHorario[Fator],FatorHorario[Meses],TEXT($D1583,"MMM"),FatorHorario[UF],'Curva Tipica'!$E$1,FatorHorario[Hora],$F1583)</f>
        <v>3.8598342213119921</v>
      </c>
      <c r="I1583" s="45">
        <v>0.92</v>
      </c>
    </row>
    <row r="1584" spans="1:9" x14ac:dyDescent="0.25">
      <c r="A1584" s="32">
        <v>5743</v>
      </c>
      <c r="B1584" s="32">
        <v>2</v>
      </c>
      <c r="C1584" s="134" t="s">
        <v>92</v>
      </c>
      <c r="D1584" s="33">
        <v>46997</v>
      </c>
      <c r="E1584" s="43" t="s">
        <v>69</v>
      </c>
      <c r="F1584" s="44">
        <f>SUMIFS(HoraCondCarga[Hora],HoraCondCarga[Condição de Carga],PrevisaoGD[[#This Row],[Condição de Carga]],HoraCondCarga[Mês],MONTH(PrevisaoGD[[#This Row],[Mês/Ano]]))</f>
        <v>7</v>
      </c>
      <c r="G1584" s="258">
        <f>SUMIFS('Previsão Potência Instalada'!$C$4:$C$87,'Previsão Potência Instalada'!$B$4:$B$87,PrevisaoGD[[#This Row],[Mês/Ano]])*SUMIFS(RelPotInst[PU_PI],RelPotInst[Barra],PrevisaoGD[[#This Row],[Nº Barra]])</f>
        <v>42.848458949572176</v>
      </c>
      <c r="H1584" s="136">
        <f>$G1584*SUMIFS(FatorHorario[Fator],FatorHorario[Meses],TEXT($D1584,"MMM"),FatorHorario[UF],'Curva Tipica'!$E$1,FatorHorario[Hora],$F1584)</f>
        <v>4.4119545258768769</v>
      </c>
      <c r="I1584" s="45">
        <v>0.92</v>
      </c>
    </row>
    <row r="1585" spans="1:9" x14ac:dyDescent="0.25">
      <c r="A1585" s="32">
        <v>5743</v>
      </c>
      <c r="B1585" s="32">
        <v>2</v>
      </c>
      <c r="C1585" s="134" t="s">
        <v>92</v>
      </c>
      <c r="D1585" s="33">
        <v>47027</v>
      </c>
      <c r="E1585" s="43" t="s">
        <v>69</v>
      </c>
      <c r="F1585" s="44">
        <f>SUMIFS(HoraCondCarga[Hora],HoraCondCarga[Condição de Carga],PrevisaoGD[[#This Row],[Condição de Carga]],HoraCondCarga[Mês],MONTH(PrevisaoGD[[#This Row],[Mês/Ano]]))</f>
        <v>7</v>
      </c>
      <c r="G1585" s="258">
        <f>SUMIFS('Previsão Potência Instalada'!$C$4:$C$87,'Previsão Potência Instalada'!$B$4:$B$87,PrevisaoGD[[#This Row],[Mês/Ano]])*SUMIFS(RelPotInst[PU_PI],RelPotInst[Barra],PrevisaoGD[[#This Row],[Nº Barra]])</f>
        <v>43.113830159695958</v>
      </c>
      <c r="H1585" s="136">
        <f>$G1585*SUMIFS(FatorHorario[Fator],FatorHorario[Meses],TEXT($D1585,"MMM"),FatorHorario[UF],'Curva Tipica'!$E$1,FatorHorario[Hora],$F1585)</f>
        <v>4.8838916094428546</v>
      </c>
      <c r="I1585" s="45">
        <v>0.92</v>
      </c>
    </row>
    <row r="1586" spans="1:9" x14ac:dyDescent="0.25">
      <c r="A1586" s="32">
        <v>5743</v>
      </c>
      <c r="B1586" s="32">
        <v>2</v>
      </c>
      <c r="C1586" s="134" t="s">
        <v>92</v>
      </c>
      <c r="D1586" s="33">
        <v>47058</v>
      </c>
      <c r="E1586" s="43" t="s">
        <v>69</v>
      </c>
      <c r="F1586" s="44">
        <f>SUMIFS(HoraCondCarga[Hora],HoraCondCarga[Condição de Carga],PrevisaoGD[[#This Row],[Condição de Carga]],HoraCondCarga[Mês],MONTH(PrevisaoGD[[#This Row],[Mês/Ano]]))</f>
        <v>6</v>
      </c>
      <c r="G1586" s="258">
        <f>SUMIFS('Previsão Potência Instalada'!$C$4:$C$87,'Previsão Potência Instalada'!$B$4:$B$87,PrevisaoGD[[#This Row],[Mês/Ano]])*SUMIFS(RelPotInst[PU_PI],RelPotInst[Barra],PrevisaoGD[[#This Row],[Nº Barra]])</f>
        <v>43.379250899802386</v>
      </c>
      <c r="H1586" s="136">
        <f>$G1586*SUMIFS(FatorHorario[Fator],FatorHorario[Meses],TEXT($D1586,"MMM"),FatorHorario[UF],'Curva Tipica'!$E$1,FatorHorario[Hora],$F1586)</f>
        <v>0.72577008062256598</v>
      </c>
      <c r="I1586" s="45">
        <v>0.92</v>
      </c>
    </row>
    <row r="1587" spans="1:9" x14ac:dyDescent="0.25">
      <c r="A1587" s="32">
        <v>5743</v>
      </c>
      <c r="B1587" s="32">
        <v>2</v>
      </c>
      <c r="C1587" s="134" t="s">
        <v>92</v>
      </c>
      <c r="D1587" s="33">
        <v>47088</v>
      </c>
      <c r="E1587" s="43" t="s">
        <v>69</v>
      </c>
      <c r="F1587" s="44">
        <f>SUMIFS(HoraCondCarga[Hora],HoraCondCarga[Condição de Carga],PrevisaoGD[[#This Row],[Condição de Carga]],HoraCondCarga[Mês],MONTH(PrevisaoGD[[#This Row],[Mês/Ano]]))</f>
        <v>7</v>
      </c>
      <c r="G1587" s="258">
        <f>SUMIFS('Previsão Potência Instalada'!$C$4:$C$87,'Previsão Potência Instalada'!$B$4:$B$87,PrevisaoGD[[#This Row],[Mês/Ano]])*SUMIFS(RelPotInst[PU_PI],RelPotInst[Barra],PrevisaoGD[[#This Row],[Nº Barra]])</f>
        <v>43.657280730352781</v>
      </c>
      <c r="H1587" s="136">
        <f>$G1587*SUMIFS(FatorHorario[Fator],FatorHorario[Meses],TEXT($D1587,"MMM"),FatorHorario[UF],'Curva Tipica'!$E$1,FatorHorario[Hora],$F1587)</f>
        <v>4.5190806958850915</v>
      </c>
      <c r="I1587" s="45">
        <v>0.92</v>
      </c>
    </row>
    <row r="1588" spans="1:9" x14ac:dyDescent="0.25">
      <c r="A1588" s="32">
        <v>5743</v>
      </c>
      <c r="B1588" s="32">
        <v>2</v>
      </c>
      <c r="C1588" s="134" t="s">
        <v>92</v>
      </c>
      <c r="D1588" s="33">
        <v>44562</v>
      </c>
      <c r="E1588" s="43" t="s">
        <v>70</v>
      </c>
      <c r="F1588" s="44">
        <f>SUMIFS(HoraCondCarga[Hora],HoraCondCarga[Condição de Carga],PrevisaoGD[[#This Row],[Condição de Carga]],HoraCondCarga[Mês],MONTH(PrevisaoGD[[#This Row],[Mês/Ano]]))</f>
        <v>20</v>
      </c>
      <c r="G1588" s="258">
        <f>SUMIFS('Previsão Potência Instalada'!$C$4:$C$87,'Previsão Potência Instalada'!$B$4:$B$87,PrevisaoGD[[#This Row],[Mês/Ano]])*SUMIFS(RelPotInst[PU_PI],RelPotInst[Barra],PrevisaoGD[[#This Row],[Nº Barra]])</f>
        <v>15.023445587279532</v>
      </c>
      <c r="H1588" s="136">
        <f>$G1588*SUMIFS(FatorHorario[Fator],FatorHorario[Meses],TEXT($D1588,"MMM"),FatorHorario[UF],'Curva Tipica'!$E$1,FatorHorario[Hora],$F1588)</f>
        <v>0</v>
      </c>
      <c r="I1588" s="45">
        <v>0.92</v>
      </c>
    </row>
    <row r="1589" spans="1:9" x14ac:dyDescent="0.25">
      <c r="A1589" s="32">
        <v>5743</v>
      </c>
      <c r="B1589" s="32">
        <v>2</v>
      </c>
      <c r="C1589" s="134" t="s">
        <v>92</v>
      </c>
      <c r="D1589" s="33">
        <v>44593</v>
      </c>
      <c r="E1589" s="43" t="s">
        <v>70</v>
      </c>
      <c r="F1589" s="44">
        <f>SUMIFS(HoraCondCarga[Hora],HoraCondCarga[Condição de Carga],PrevisaoGD[[#This Row],[Condição de Carga]],HoraCondCarga[Mês],MONTH(PrevisaoGD[[#This Row],[Mês/Ano]]))</f>
        <v>20</v>
      </c>
      <c r="G1589" s="258">
        <f>SUMIFS('Previsão Potência Instalada'!$C$4:$C$87,'Previsão Potência Instalada'!$B$4:$B$87,PrevisaoGD[[#This Row],[Mês/Ano]])*SUMIFS(RelPotInst[PU_PI],RelPotInst[Barra],PrevisaoGD[[#This Row],[Nº Barra]])</f>
        <v>15.683433952675207</v>
      </c>
      <c r="H1589" s="136">
        <f>$G1589*SUMIFS(FatorHorario[Fator],FatorHorario[Meses],TEXT($D1589,"MMM"),FatorHorario[UF],'Curva Tipica'!$E$1,FatorHorario[Hora],$F1589)</f>
        <v>0</v>
      </c>
      <c r="I1589" s="45">
        <v>0.92</v>
      </c>
    </row>
    <row r="1590" spans="1:9" x14ac:dyDescent="0.25">
      <c r="A1590" s="32">
        <v>5743</v>
      </c>
      <c r="B1590" s="32">
        <v>2</v>
      </c>
      <c r="C1590" s="134" t="s">
        <v>92</v>
      </c>
      <c r="D1590" s="33">
        <v>44621</v>
      </c>
      <c r="E1590" s="43" t="s">
        <v>70</v>
      </c>
      <c r="F1590" s="44">
        <f>SUMIFS(HoraCondCarga[Hora],HoraCondCarga[Condição de Carga],PrevisaoGD[[#This Row],[Condição de Carga]],HoraCondCarga[Mês],MONTH(PrevisaoGD[[#This Row],[Mês/Ano]]))</f>
        <v>20</v>
      </c>
      <c r="G1590" s="258">
        <f>SUMIFS('Previsão Potência Instalada'!$C$4:$C$87,'Previsão Potência Instalada'!$B$4:$B$87,PrevisaoGD[[#This Row],[Mês/Ano]])*SUMIFS(RelPotInst[PU_PI],RelPotInst[Barra],PrevisaoGD[[#This Row],[Nº Barra]])</f>
        <v>16.34935709565098</v>
      </c>
      <c r="H1590" s="136">
        <f>$G1590*SUMIFS(FatorHorario[Fator],FatorHorario[Meses],TEXT($D1590,"MMM"),FatorHorario[UF],'Curva Tipica'!$E$1,FatorHorario[Hora],$F1590)</f>
        <v>0</v>
      </c>
      <c r="I1590" s="45">
        <v>0.92</v>
      </c>
    </row>
    <row r="1591" spans="1:9" x14ac:dyDescent="0.25">
      <c r="A1591" s="32">
        <v>5743</v>
      </c>
      <c r="B1591" s="32">
        <v>2</v>
      </c>
      <c r="C1591" s="134" t="s">
        <v>92</v>
      </c>
      <c r="D1591" s="33">
        <v>44652</v>
      </c>
      <c r="E1591" s="43" t="s">
        <v>70</v>
      </c>
      <c r="F1591" s="44">
        <f>SUMIFS(HoraCondCarga[Hora],HoraCondCarga[Condição de Carga],PrevisaoGD[[#This Row],[Condição de Carga]],HoraCondCarga[Mês],MONTH(PrevisaoGD[[#This Row],[Mês/Ano]]))</f>
        <v>19</v>
      </c>
      <c r="G1591" s="258">
        <f>SUMIFS('Previsão Potência Instalada'!$C$4:$C$87,'Previsão Potência Instalada'!$B$4:$B$87,PrevisaoGD[[#This Row],[Mês/Ano]])*SUMIFS(RelPotInst[PU_PI],RelPotInst[Barra],PrevisaoGD[[#This Row],[Nº Barra]])</f>
        <v>17.020399041636615</v>
      </c>
      <c r="H1591" s="136">
        <f>$G1591*SUMIFS(FatorHorario[Fator],FatorHorario[Meses],TEXT($D1591,"MMM"),FatorHorario[UF],'Curva Tipica'!$E$1,FatorHorario[Hora],$F1591)</f>
        <v>0</v>
      </c>
      <c r="I1591" s="45">
        <v>0.92</v>
      </c>
    </row>
    <row r="1592" spans="1:9" x14ac:dyDescent="0.25">
      <c r="A1592" s="32">
        <v>5743</v>
      </c>
      <c r="B1592" s="32">
        <v>2</v>
      </c>
      <c r="C1592" s="134" t="s">
        <v>92</v>
      </c>
      <c r="D1592" s="33">
        <v>44682</v>
      </c>
      <c r="E1592" s="43" t="s">
        <v>70</v>
      </c>
      <c r="F1592" s="44">
        <f>SUMIFS(HoraCondCarga[Hora],HoraCondCarga[Condição de Carga],PrevisaoGD[[#This Row],[Condição de Carga]],HoraCondCarga[Mês],MONTH(PrevisaoGD[[#This Row],[Mês/Ano]]))</f>
        <v>19</v>
      </c>
      <c r="G1592" s="258">
        <f>SUMIFS('Previsão Potência Instalada'!$C$4:$C$87,'Previsão Potência Instalada'!$B$4:$B$87,PrevisaoGD[[#This Row],[Mês/Ano]])*SUMIFS(RelPotInst[PU_PI],RelPotInst[Barra],PrevisaoGD[[#This Row],[Nº Barra]])</f>
        <v>17.746805185770867</v>
      </c>
      <c r="H1592" s="136">
        <f>$G1592*SUMIFS(FatorHorario[Fator],FatorHorario[Meses],TEXT($D1592,"MMM"),FatorHorario[UF],'Curva Tipica'!$E$1,FatorHorario[Hora],$F1592)</f>
        <v>0</v>
      </c>
      <c r="I1592" s="45">
        <v>0.92</v>
      </c>
    </row>
    <row r="1593" spans="1:9" x14ac:dyDescent="0.25">
      <c r="A1593" s="32">
        <v>5743</v>
      </c>
      <c r="B1593" s="32">
        <v>2</v>
      </c>
      <c r="C1593" s="134" t="s">
        <v>92</v>
      </c>
      <c r="D1593" s="33">
        <v>44713</v>
      </c>
      <c r="E1593" s="43" t="s">
        <v>70</v>
      </c>
      <c r="F1593" s="44">
        <f>SUMIFS(HoraCondCarga[Hora],HoraCondCarga[Condição de Carga],PrevisaoGD[[#This Row],[Condição de Carga]],HoraCondCarga[Mês],MONTH(PrevisaoGD[[#This Row],[Mês/Ano]]))</f>
        <v>19</v>
      </c>
      <c r="G1593" s="258">
        <f>SUMIFS('Previsão Potência Instalada'!$C$4:$C$87,'Previsão Potência Instalada'!$B$4:$B$87,PrevisaoGD[[#This Row],[Mês/Ano]])*SUMIFS(RelPotInst[PU_PI],RelPotInst[Barra],PrevisaoGD[[#This Row],[Nº Barra]])</f>
        <v>18.458032240691484</v>
      </c>
      <c r="H1593" s="136">
        <f>$G1593*SUMIFS(FatorHorario[Fator],FatorHorario[Meses],TEXT($D1593,"MMM"),FatorHorario[UF],'Curva Tipica'!$E$1,FatorHorario[Hora],$F1593)</f>
        <v>0</v>
      </c>
      <c r="I1593" s="45">
        <v>0.92</v>
      </c>
    </row>
    <row r="1594" spans="1:9" x14ac:dyDescent="0.25">
      <c r="A1594" s="32">
        <v>5743</v>
      </c>
      <c r="B1594" s="32">
        <v>2</v>
      </c>
      <c r="C1594" s="134" t="s">
        <v>92</v>
      </c>
      <c r="D1594" s="33">
        <v>44743</v>
      </c>
      <c r="E1594" s="43" t="s">
        <v>70</v>
      </c>
      <c r="F1594" s="44">
        <f>SUMIFS(HoraCondCarga[Hora],HoraCondCarga[Condição de Carga],PrevisaoGD[[#This Row],[Condição de Carga]],HoraCondCarga[Mês],MONTH(PrevisaoGD[[#This Row],[Mês/Ano]]))</f>
        <v>19</v>
      </c>
      <c r="G1594" s="258">
        <f>SUMIFS('Previsão Potência Instalada'!$C$4:$C$87,'Previsão Potência Instalada'!$B$4:$B$87,PrevisaoGD[[#This Row],[Mês/Ano]])*SUMIFS(RelPotInst[PU_PI],RelPotInst[Barra],PrevisaoGD[[#This Row],[Nº Barra]])</f>
        <v>19.133907426350735</v>
      </c>
      <c r="H1594" s="136">
        <f>$G1594*SUMIFS(FatorHorario[Fator],FatorHorario[Meses],TEXT($D1594,"MMM"),FatorHorario[UF],'Curva Tipica'!$E$1,FatorHorario[Hora],$F1594)</f>
        <v>0</v>
      </c>
      <c r="I1594" s="45">
        <v>0.92</v>
      </c>
    </row>
    <row r="1595" spans="1:9" x14ac:dyDescent="0.25">
      <c r="A1595" s="32">
        <v>5743</v>
      </c>
      <c r="B1595" s="32">
        <v>2</v>
      </c>
      <c r="C1595" s="134" t="s">
        <v>92</v>
      </c>
      <c r="D1595" s="33">
        <v>44774</v>
      </c>
      <c r="E1595" s="43" t="s">
        <v>70</v>
      </c>
      <c r="F1595" s="44">
        <f>SUMIFS(HoraCondCarga[Hora],HoraCondCarga[Condição de Carga],PrevisaoGD[[#This Row],[Condição de Carga]],HoraCondCarga[Mês],MONTH(PrevisaoGD[[#This Row],[Mês/Ano]]))</f>
        <v>19</v>
      </c>
      <c r="G1595" s="258">
        <f>SUMIFS('Previsão Potência Instalada'!$C$4:$C$87,'Previsão Potência Instalada'!$B$4:$B$87,PrevisaoGD[[#This Row],[Mês/Ano]])*SUMIFS(RelPotInst[PU_PI],RelPotInst[Barra],PrevisaoGD[[#This Row],[Nº Barra]])</f>
        <v>19.792511238158891</v>
      </c>
      <c r="H1595" s="136">
        <f>$G1595*SUMIFS(FatorHorario[Fator],FatorHorario[Meses],TEXT($D1595,"MMM"),FatorHorario[UF],'Curva Tipica'!$E$1,FatorHorario[Hora],$F1595)</f>
        <v>0</v>
      </c>
      <c r="I1595" s="45">
        <v>0.92</v>
      </c>
    </row>
    <row r="1596" spans="1:9" x14ac:dyDescent="0.25">
      <c r="A1596" s="32">
        <v>5743</v>
      </c>
      <c r="B1596" s="32">
        <v>2</v>
      </c>
      <c r="C1596" s="134" t="s">
        <v>92</v>
      </c>
      <c r="D1596" s="33">
        <v>44805</v>
      </c>
      <c r="E1596" s="43" t="s">
        <v>70</v>
      </c>
      <c r="F1596" s="44">
        <f>SUMIFS(HoraCondCarga[Hora],HoraCondCarga[Condição de Carga],PrevisaoGD[[#This Row],[Condição de Carga]],HoraCondCarga[Mês],MONTH(PrevisaoGD[[#This Row],[Mês/Ano]]))</f>
        <v>19</v>
      </c>
      <c r="G1596" s="258">
        <f>SUMIFS('Previsão Potência Instalada'!$C$4:$C$87,'Previsão Potência Instalada'!$B$4:$B$87,PrevisaoGD[[#This Row],[Mês/Ano]])*SUMIFS(RelPotInst[PU_PI],RelPotInst[Barra],PrevisaoGD[[#This Row],[Nº Barra]])</f>
        <v>20.448110582282368</v>
      </c>
      <c r="H1596" s="136">
        <f>$G1596*SUMIFS(FatorHorario[Fator],FatorHorario[Meses],TEXT($D1596,"MMM"),FatorHorario[UF],'Curva Tipica'!$E$1,FatorHorario[Hora],$F1596)</f>
        <v>0</v>
      </c>
      <c r="I1596" s="45">
        <v>0.92</v>
      </c>
    </row>
    <row r="1597" spans="1:9" x14ac:dyDescent="0.25">
      <c r="A1597" s="32">
        <v>5743</v>
      </c>
      <c r="B1597" s="32">
        <v>2</v>
      </c>
      <c r="C1597" s="134" t="s">
        <v>92</v>
      </c>
      <c r="D1597" s="33">
        <v>44835</v>
      </c>
      <c r="E1597" s="43" t="s">
        <v>70</v>
      </c>
      <c r="F1597" s="44">
        <f>SUMIFS(HoraCondCarga[Hora],HoraCondCarga[Condição de Carga],PrevisaoGD[[#This Row],[Condição de Carga]],HoraCondCarga[Mês],MONTH(PrevisaoGD[[#This Row],[Mês/Ano]]))</f>
        <v>19</v>
      </c>
      <c r="G1597" s="258">
        <f>SUMIFS('Previsão Potência Instalada'!$C$4:$C$87,'Previsão Potência Instalada'!$B$4:$B$87,PrevisaoGD[[#This Row],[Mês/Ano]])*SUMIFS(RelPotInst[PU_PI],RelPotInst[Barra],PrevisaoGD[[#This Row],[Nº Barra]])</f>
        <v>21.071479145566613</v>
      </c>
      <c r="H1597" s="136">
        <f>$G1597*SUMIFS(FatorHorario[Fator],FatorHorario[Meses],TEXT($D1597,"MMM"),FatorHorario[UF],'Curva Tipica'!$E$1,FatorHorario[Hora],$F1597)</f>
        <v>0</v>
      </c>
      <c r="I1597" s="45">
        <v>0.92</v>
      </c>
    </row>
    <row r="1598" spans="1:9" x14ac:dyDescent="0.25">
      <c r="A1598" s="32">
        <v>5743</v>
      </c>
      <c r="B1598" s="32">
        <v>2</v>
      </c>
      <c r="C1598" s="134" t="s">
        <v>92</v>
      </c>
      <c r="D1598" s="33">
        <v>44866</v>
      </c>
      <c r="E1598" s="43" t="s">
        <v>70</v>
      </c>
      <c r="F1598" s="44">
        <f>SUMIFS(HoraCondCarga[Hora],HoraCondCarga[Condição de Carga],PrevisaoGD[[#This Row],[Condição de Carga]],HoraCondCarga[Mês],MONTH(PrevisaoGD[[#This Row],[Mês/Ano]]))</f>
        <v>19</v>
      </c>
      <c r="G1598" s="258">
        <f>SUMIFS('Previsão Potência Instalada'!$C$4:$C$87,'Previsão Potência Instalada'!$B$4:$B$87,PrevisaoGD[[#This Row],[Mês/Ano]])*SUMIFS(RelPotInst[PU_PI],RelPotInst[Barra],PrevisaoGD[[#This Row],[Nº Barra]])</f>
        <v>21.694964056943423</v>
      </c>
      <c r="H1598" s="136">
        <f>$G1598*SUMIFS(FatorHorario[Fator],FatorHorario[Meses],TEXT($D1598,"MMM"),FatorHorario[UF],'Curva Tipica'!$E$1,FatorHorario[Hora],$F1598)</f>
        <v>0</v>
      </c>
      <c r="I1598" s="45">
        <v>0.92</v>
      </c>
    </row>
    <row r="1599" spans="1:9" x14ac:dyDescent="0.25">
      <c r="A1599" s="32">
        <v>5743</v>
      </c>
      <c r="B1599" s="32">
        <v>2</v>
      </c>
      <c r="C1599" s="134" t="s">
        <v>92</v>
      </c>
      <c r="D1599" s="33">
        <v>44896</v>
      </c>
      <c r="E1599" s="43" t="s">
        <v>70</v>
      </c>
      <c r="F1599" s="44">
        <f>SUMIFS(HoraCondCarga[Hora],HoraCondCarga[Condição de Carga],PrevisaoGD[[#This Row],[Condição de Carga]],HoraCondCarga[Mês],MONTH(PrevisaoGD[[#This Row],[Mês/Ano]]))</f>
        <v>20</v>
      </c>
      <c r="G1599" s="258">
        <f>SUMIFS('Previsão Potência Instalada'!$C$4:$C$87,'Previsão Potência Instalada'!$B$4:$B$87,PrevisaoGD[[#This Row],[Mês/Ano]])*SUMIFS(RelPotInst[PU_PI],RelPotInst[Barra],PrevisaoGD[[#This Row],[Nº Barra]])</f>
        <v>22.348068272504417</v>
      </c>
      <c r="H1599" s="136">
        <f>$G1599*SUMIFS(FatorHorario[Fator],FatorHorario[Meses],TEXT($D1599,"MMM"),FatorHorario[UF],'Curva Tipica'!$E$1,FatorHorario[Hora],$F1599)</f>
        <v>0</v>
      </c>
      <c r="I1599" s="45">
        <v>0.92</v>
      </c>
    </row>
    <row r="1600" spans="1:9" x14ac:dyDescent="0.25">
      <c r="A1600" s="32">
        <v>5743</v>
      </c>
      <c r="B1600" s="32">
        <v>2</v>
      </c>
      <c r="C1600" s="134" t="s">
        <v>92</v>
      </c>
      <c r="D1600" s="33">
        <v>44927</v>
      </c>
      <c r="E1600" s="43" t="s">
        <v>70</v>
      </c>
      <c r="F1600" s="44">
        <f>SUMIFS(HoraCondCarga[Hora],HoraCondCarga[Condição de Carga],PrevisaoGD[[#This Row],[Condição de Carga]],HoraCondCarga[Mês],MONTH(PrevisaoGD[[#This Row],[Mês/Ano]]))</f>
        <v>20</v>
      </c>
      <c r="G1600" s="258">
        <f>SUMIFS('Previsão Potência Instalada'!$C$4:$C$87,'Previsão Potência Instalada'!$B$4:$B$87,PrevisaoGD[[#This Row],[Mês/Ano]])*SUMIFS(RelPotInst[PU_PI],RelPotInst[Barra],PrevisaoGD[[#This Row],[Nº Barra]])</f>
        <v>22.571969147014546</v>
      </c>
      <c r="H1600" s="136">
        <f>$G1600*SUMIFS(FatorHorario[Fator],FatorHorario[Meses],TEXT($D1600,"MMM"),FatorHorario[UF],'Curva Tipica'!$E$1,FatorHorario[Hora],$F1600)</f>
        <v>0</v>
      </c>
      <c r="I1600" s="45">
        <v>0.92</v>
      </c>
    </row>
    <row r="1601" spans="1:9" x14ac:dyDescent="0.25">
      <c r="A1601" s="32">
        <v>5743</v>
      </c>
      <c r="B1601" s="32">
        <v>2</v>
      </c>
      <c r="C1601" s="134" t="s">
        <v>92</v>
      </c>
      <c r="D1601" s="33">
        <v>44958</v>
      </c>
      <c r="E1601" s="43" t="s">
        <v>70</v>
      </c>
      <c r="F1601" s="44">
        <f>SUMIFS(HoraCondCarga[Hora],HoraCondCarga[Condição de Carga],PrevisaoGD[[#This Row],[Condição de Carga]],HoraCondCarga[Mês],MONTH(PrevisaoGD[[#This Row],[Mês/Ano]]))</f>
        <v>20</v>
      </c>
      <c r="G1601" s="258">
        <f>SUMIFS('Previsão Potência Instalada'!$C$4:$C$87,'Previsão Potência Instalada'!$B$4:$B$87,PrevisaoGD[[#This Row],[Mês/Ano]])*SUMIFS(RelPotInst[PU_PI],RelPotInst[Barra],PrevisaoGD[[#This Row],[Nº Barra]])</f>
        <v>22.790990851879595</v>
      </c>
      <c r="H1601" s="136">
        <f>$G1601*SUMIFS(FatorHorario[Fator],FatorHorario[Meses],TEXT($D1601,"MMM"),FatorHorario[UF],'Curva Tipica'!$E$1,FatorHorario[Hora],$F1601)</f>
        <v>0</v>
      </c>
      <c r="I1601" s="45">
        <v>0.92</v>
      </c>
    </row>
    <row r="1602" spans="1:9" x14ac:dyDescent="0.25">
      <c r="A1602" s="32">
        <v>5743</v>
      </c>
      <c r="B1602" s="32">
        <v>2</v>
      </c>
      <c r="C1602" s="134" t="s">
        <v>92</v>
      </c>
      <c r="D1602" s="33">
        <v>44986</v>
      </c>
      <c r="E1602" s="43" t="s">
        <v>70</v>
      </c>
      <c r="F1602" s="44">
        <f>SUMIFS(HoraCondCarga[Hora],HoraCondCarga[Condição de Carga],PrevisaoGD[[#This Row],[Condição de Carga]],HoraCondCarga[Mês],MONTH(PrevisaoGD[[#This Row],[Mês/Ano]]))</f>
        <v>20</v>
      </c>
      <c r="G1602" s="258">
        <f>SUMIFS('Previsão Potência Instalada'!$C$4:$C$87,'Previsão Potência Instalada'!$B$4:$B$87,PrevisaoGD[[#This Row],[Mês/Ano]])*SUMIFS(RelPotInst[PU_PI],RelPotInst[Barra],PrevisaoGD[[#This Row],[Nº Barra]])</f>
        <v>23.01198205374147</v>
      </c>
      <c r="H1602" s="136">
        <f>$G1602*SUMIFS(FatorHorario[Fator],FatorHorario[Meses],TEXT($D1602,"MMM"),FatorHorario[UF],'Curva Tipica'!$E$1,FatorHorario[Hora],$F1602)</f>
        <v>0</v>
      </c>
      <c r="I1602" s="45">
        <v>0.92</v>
      </c>
    </row>
    <row r="1603" spans="1:9" x14ac:dyDescent="0.25">
      <c r="A1603" s="32">
        <v>5743</v>
      </c>
      <c r="B1603" s="32">
        <v>2</v>
      </c>
      <c r="C1603" s="134" t="s">
        <v>92</v>
      </c>
      <c r="D1603" s="33">
        <v>45017</v>
      </c>
      <c r="E1603" s="43" t="s">
        <v>70</v>
      </c>
      <c r="F1603" s="44">
        <f>SUMIFS(HoraCondCarga[Hora],HoraCondCarga[Condição de Carga],PrevisaoGD[[#This Row],[Condição de Carga]],HoraCondCarga[Mês],MONTH(PrevisaoGD[[#This Row],[Mês/Ano]]))</f>
        <v>19</v>
      </c>
      <c r="G1603" s="258">
        <f>SUMIFS('Previsão Potência Instalada'!$C$4:$C$87,'Previsão Potência Instalada'!$B$4:$B$87,PrevisaoGD[[#This Row],[Mês/Ano]])*SUMIFS(RelPotInst[PU_PI],RelPotInst[Barra],PrevisaoGD[[#This Row],[Nº Barra]])</f>
        <v>23.234671965794114</v>
      </c>
      <c r="H1603" s="136">
        <f>$G1603*SUMIFS(FatorHorario[Fator],FatorHorario[Meses],TEXT($D1603,"MMM"),FatorHorario[UF],'Curva Tipica'!$E$1,FatorHorario[Hora],$F1603)</f>
        <v>0</v>
      </c>
      <c r="I1603" s="45">
        <v>0.92</v>
      </c>
    </row>
    <row r="1604" spans="1:9" x14ac:dyDescent="0.25">
      <c r="A1604" s="32">
        <v>5743</v>
      </c>
      <c r="B1604" s="32">
        <v>2</v>
      </c>
      <c r="C1604" s="134" t="s">
        <v>92</v>
      </c>
      <c r="D1604" s="33">
        <v>45047</v>
      </c>
      <c r="E1604" s="43" t="s">
        <v>70</v>
      </c>
      <c r="F1604" s="44">
        <f>SUMIFS(HoraCondCarga[Hora],HoraCondCarga[Condição de Carga],PrevisaoGD[[#This Row],[Condição de Carga]],HoraCondCarga[Mês],MONTH(PrevisaoGD[[#This Row],[Mês/Ano]]))</f>
        <v>19</v>
      </c>
      <c r="G1604" s="258">
        <f>SUMIFS('Previsão Potência Instalada'!$C$4:$C$87,'Previsão Potência Instalada'!$B$4:$B$87,PrevisaoGD[[#This Row],[Mês/Ano]])*SUMIFS(RelPotInst[PU_PI],RelPotInst[Barra],PrevisaoGD[[#This Row],[Nº Barra]])</f>
        <v>23.475734870012655</v>
      </c>
      <c r="H1604" s="136">
        <f>$G1604*SUMIFS(FatorHorario[Fator],FatorHorario[Meses],TEXT($D1604,"MMM"),FatorHorario[UF],'Curva Tipica'!$E$1,FatorHorario[Hora],$F1604)</f>
        <v>0</v>
      </c>
      <c r="I1604" s="45">
        <v>0.92</v>
      </c>
    </row>
    <row r="1605" spans="1:9" x14ac:dyDescent="0.25">
      <c r="A1605" s="32">
        <v>5743</v>
      </c>
      <c r="B1605" s="32">
        <v>2</v>
      </c>
      <c r="C1605" s="134" t="s">
        <v>92</v>
      </c>
      <c r="D1605" s="33">
        <v>45078</v>
      </c>
      <c r="E1605" s="43" t="s">
        <v>70</v>
      </c>
      <c r="F1605" s="44">
        <f>SUMIFS(HoraCondCarga[Hora],HoraCondCarga[Condição de Carga],PrevisaoGD[[#This Row],[Condição de Carga]],HoraCondCarga[Mês],MONTH(PrevisaoGD[[#This Row],[Mês/Ano]]))</f>
        <v>19</v>
      </c>
      <c r="G1605" s="258">
        <f>SUMIFS('Previsão Potência Instalada'!$C$4:$C$87,'Previsão Potência Instalada'!$B$4:$B$87,PrevisaoGD[[#This Row],[Mês/Ano]])*SUMIFS(RelPotInst[PU_PI],RelPotInst[Barra],PrevisaoGD[[#This Row],[Nº Barra]])</f>
        <v>23.711760488466503</v>
      </c>
      <c r="H1605" s="136">
        <f>$G1605*SUMIFS(FatorHorario[Fator],FatorHorario[Meses],TEXT($D1605,"MMM"),FatorHorario[UF],'Curva Tipica'!$E$1,FatorHorario[Hora],$F1605)</f>
        <v>0</v>
      </c>
      <c r="I1605" s="45">
        <v>0.92</v>
      </c>
    </row>
    <row r="1606" spans="1:9" x14ac:dyDescent="0.25">
      <c r="A1606" s="32">
        <v>5743</v>
      </c>
      <c r="B1606" s="32">
        <v>2</v>
      </c>
      <c r="C1606" s="134" t="s">
        <v>92</v>
      </c>
      <c r="D1606" s="33">
        <v>45108</v>
      </c>
      <c r="E1606" s="43" t="s">
        <v>70</v>
      </c>
      <c r="F1606" s="44">
        <f>SUMIFS(HoraCondCarga[Hora],HoraCondCarga[Condição de Carga],PrevisaoGD[[#This Row],[Condição de Carga]],HoraCondCarga[Mês],MONTH(PrevisaoGD[[#This Row],[Mês/Ano]]))</f>
        <v>19</v>
      </c>
      <c r="G1606" s="258">
        <f>SUMIFS('Previsão Potência Instalada'!$C$4:$C$87,'Previsão Potência Instalada'!$B$4:$B$87,PrevisaoGD[[#This Row],[Mês/Ano]])*SUMIFS(RelPotInst[PU_PI],RelPotInst[Barra],PrevisaoGD[[#This Row],[Nº Barra]])</f>
        <v>23.936054344541255</v>
      </c>
      <c r="H1606" s="136">
        <f>$G1606*SUMIFS(FatorHorario[Fator],FatorHorario[Meses],TEXT($D1606,"MMM"),FatorHorario[UF],'Curva Tipica'!$E$1,FatorHorario[Hora],$F1606)</f>
        <v>0</v>
      </c>
      <c r="I1606" s="45">
        <v>0.92</v>
      </c>
    </row>
    <row r="1607" spans="1:9" x14ac:dyDescent="0.25">
      <c r="A1607" s="32">
        <v>5743</v>
      </c>
      <c r="B1607" s="32">
        <v>2</v>
      </c>
      <c r="C1607" s="134" t="s">
        <v>92</v>
      </c>
      <c r="D1607" s="33">
        <v>45139</v>
      </c>
      <c r="E1607" s="43" t="s">
        <v>70</v>
      </c>
      <c r="F1607" s="44">
        <f>SUMIFS(HoraCondCarga[Hora],HoraCondCarga[Condição de Carga],PrevisaoGD[[#This Row],[Condição de Carga]],HoraCondCarga[Mês],MONTH(PrevisaoGD[[#This Row],[Mês/Ano]]))</f>
        <v>19</v>
      </c>
      <c r="G1607" s="258">
        <f>SUMIFS('Previsão Potência Instalada'!$C$4:$C$87,'Previsão Potência Instalada'!$B$4:$B$87,PrevisaoGD[[#This Row],[Mês/Ano]])*SUMIFS(RelPotInst[PU_PI],RelPotInst[Barra],PrevisaoGD[[#This Row],[Nº Barra]])</f>
        <v>24.154616575719924</v>
      </c>
      <c r="H1607" s="136">
        <f>$G1607*SUMIFS(FatorHorario[Fator],FatorHorario[Meses],TEXT($D1607,"MMM"),FatorHorario[UF],'Curva Tipica'!$E$1,FatorHorario[Hora],$F1607)</f>
        <v>0</v>
      </c>
      <c r="I1607" s="45">
        <v>0.92</v>
      </c>
    </row>
    <row r="1608" spans="1:9" x14ac:dyDescent="0.25">
      <c r="A1608" s="32">
        <v>5743</v>
      </c>
      <c r="B1608" s="32">
        <v>2</v>
      </c>
      <c r="C1608" s="134" t="s">
        <v>92</v>
      </c>
      <c r="D1608" s="33">
        <v>45170</v>
      </c>
      <c r="E1608" s="43" t="s">
        <v>70</v>
      </c>
      <c r="F1608" s="44">
        <f>SUMIFS(HoraCondCarga[Hora],HoraCondCarga[Condição de Carga],PrevisaoGD[[#This Row],[Condição de Carga]],HoraCondCarga[Mês],MONTH(PrevisaoGD[[#This Row],[Mês/Ano]]))</f>
        <v>19</v>
      </c>
      <c r="G1608" s="258">
        <f>SUMIFS('Previsão Potência Instalada'!$C$4:$C$87,'Previsão Potência Instalada'!$B$4:$B$87,PrevisaoGD[[#This Row],[Mês/Ano]])*SUMIFS(RelPotInst[PU_PI],RelPotInst[Barra],PrevisaoGD[[#This Row],[Nº Barra]])</f>
        <v>24.372181753512479</v>
      </c>
      <c r="H1608" s="136">
        <f>$G1608*SUMIFS(FatorHorario[Fator],FatorHorario[Meses],TEXT($D1608,"MMM"),FatorHorario[UF],'Curva Tipica'!$E$1,FatorHorario[Hora],$F1608)</f>
        <v>0</v>
      </c>
      <c r="I1608" s="45">
        <v>0.92</v>
      </c>
    </row>
    <row r="1609" spans="1:9" x14ac:dyDescent="0.25">
      <c r="A1609" s="32">
        <v>5743</v>
      </c>
      <c r="B1609" s="32">
        <v>2</v>
      </c>
      <c r="C1609" s="134" t="s">
        <v>92</v>
      </c>
      <c r="D1609" s="33">
        <v>45200</v>
      </c>
      <c r="E1609" s="43" t="s">
        <v>70</v>
      </c>
      <c r="F1609" s="44">
        <f>SUMIFS(HoraCondCarga[Hora],HoraCondCarga[Condição de Carga],PrevisaoGD[[#This Row],[Condição de Carga]],HoraCondCarga[Mês],MONTH(PrevisaoGD[[#This Row],[Mês/Ano]]))</f>
        <v>19</v>
      </c>
      <c r="G1609" s="258">
        <f>SUMIFS('Previsão Potência Instalada'!$C$4:$C$87,'Previsão Potência Instalada'!$B$4:$B$87,PrevisaoGD[[#This Row],[Mês/Ano]])*SUMIFS(RelPotInst[PU_PI],RelPotInst[Barra],PrevisaoGD[[#This Row],[Nº Barra]])</f>
        <v>24.579050923710557</v>
      </c>
      <c r="H1609" s="136">
        <f>$G1609*SUMIFS(FatorHorario[Fator],FatorHorario[Meses],TEXT($D1609,"MMM"),FatorHorario[UF],'Curva Tipica'!$E$1,FatorHorario[Hora],$F1609)</f>
        <v>0</v>
      </c>
      <c r="I1609" s="45">
        <v>0.92</v>
      </c>
    </row>
    <row r="1610" spans="1:9" x14ac:dyDescent="0.25">
      <c r="A1610" s="32">
        <v>5743</v>
      </c>
      <c r="B1610" s="32">
        <v>2</v>
      </c>
      <c r="C1610" s="134" t="s">
        <v>92</v>
      </c>
      <c r="D1610" s="33">
        <v>45231</v>
      </c>
      <c r="E1610" s="43" t="s">
        <v>70</v>
      </c>
      <c r="F1610" s="44">
        <f>SUMIFS(HoraCondCarga[Hora],HoraCondCarga[Condição de Carga],PrevisaoGD[[#This Row],[Condição de Carga]],HoraCondCarga[Mês],MONTH(PrevisaoGD[[#This Row],[Mês/Ano]]))</f>
        <v>19</v>
      </c>
      <c r="G1610" s="258">
        <f>SUMIFS('Previsão Potência Instalada'!$C$4:$C$87,'Previsão Potência Instalada'!$B$4:$B$87,PrevisaoGD[[#This Row],[Mês/Ano]])*SUMIFS(RelPotInst[PU_PI],RelPotInst[Barra],PrevisaoGD[[#This Row],[Nº Barra]])</f>
        <v>24.785958704828051</v>
      </c>
      <c r="H1610" s="136">
        <f>$G1610*SUMIFS(FatorHorario[Fator],FatorHorario[Meses],TEXT($D1610,"MMM"),FatorHorario[UF],'Curva Tipica'!$E$1,FatorHorario[Hora],$F1610)</f>
        <v>0</v>
      </c>
      <c r="I1610" s="45">
        <v>0.92</v>
      </c>
    </row>
    <row r="1611" spans="1:9" x14ac:dyDescent="0.25">
      <c r="A1611" s="32">
        <v>5743</v>
      </c>
      <c r="B1611" s="32">
        <v>2</v>
      </c>
      <c r="C1611" s="134" t="s">
        <v>92</v>
      </c>
      <c r="D1611" s="33">
        <v>45261</v>
      </c>
      <c r="E1611" s="43" t="s">
        <v>70</v>
      </c>
      <c r="F1611" s="44">
        <f>SUMIFS(HoraCondCarga[Hora],HoraCondCarga[Condição de Carga],PrevisaoGD[[#This Row],[Condição de Carga]],HoraCondCarga[Mês],MONTH(PrevisaoGD[[#This Row],[Mês/Ano]]))</f>
        <v>20</v>
      </c>
      <c r="G1611" s="258">
        <f>SUMIFS('Previsão Potência Instalada'!$C$4:$C$87,'Previsão Potência Instalada'!$B$4:$B$87,PrevisaoGD[[#This Row],[Mês/Ano]])*SUMIFS(RelPotInst[PU_PI],RelPotInst[Barra],PrevisaoGD[[#This Row],[Nº Barra]])</f>
        <v>25.002695856945817</v>
      </c>
      <c r="H1611" s="136">
        <f>$G1611*SUMIFS(FatorHorario[Fator],FatorHorario[Meses],TEXT($D1611,"MMM"),FatorHorario[UF],'Curva Tipica'!$E$1,FatorHorario[Hora],$F1611)</f>
        <v>0</v>
      </c>
      <c r="I1611" s="45">
        <v>0.92</v>
      </c>
    </row>
    <row r="1612" spans="1:9" x14ac:dyDescent="0.25">
      <c r="A1612" s="32">
        <v>5743</v>
      </c>
      <c r="B1612" s="32">
        <v>2</v>
      </c>
      <c r="C1612" s="134" t="s">
        <v>92</v>
      </c>
      <c r="D1612" s="33">
        <v>45292</v>
      </c>
      <c r="E1612" s="43" t="s">
        <v>70</v>
      </c>
      <c r="F1612" s="44">
        <f>SUMIFS(HoraCondCarga[Hora],HoraCondCarga[Condição de Carga],PrevisaoGD[[#This Row],[Condição de Carga]],HoraCondCarga[Mês],MONTH(PrevisaoGD[[#This Row],[Mês/Ano]]))</f>
        <v>20</v>
      </c>
      <c r="G1612" s="258">
        <f>SUMIFS('Previsão Potência Instalada'!$C$4:$C$87,'Previsão Potência Instalada'!$B$4:$B$87,PrevisaoGD[[#This Row],[Mês/Ano]])*SUMIFS(RelPotInst[PU_PI],RelPotInst[Barra],PrevisaoGD[[#This Row],[Nº Barra]])</f>
        <v>25.447248205695324</v>
      </c>
      <c r="H1612" s="136">
        <f>$G1612*SUMIFS(FatorHorario[Fator],FatorHorario[Meses],TEXT($D1612,"MMM"),FatorHorario[UF],'Curva Tipica'!$E$1,FatorHorario[Hora],$F1612)</f>
        <v>0</v>
      </c>
      <c r="I1612" s="45">
        <v>0.92</v>
      </c>
    </row>
    <row r="1613" spans="1:9" x14ac:dyDescent="0.25">
      <c r="A1613" s="32">
        <v>5743</v>
      </c>
      <c r="B1613" s="32">
        <v>2</v>
      </c>
      <c r="C1613" s="134" t="s">
        <v>92</v>
      </c>
      <c r="D1613" s="33">
        <v>45323</v>
      </c>
      <c r="E1613" s="43" t="s">
        <v>70</v>
      </c>
      <c r="F1613" s="44">
        <f>SUMIFS(HoraCondCarga[Hora],HoraCondCarga[Condição de Carga],PrevisaoGD[[#This Row],[Condição de Carga]],HoraCondCarga[Mês],MONTH(PrevisaoGD[[#This Row],[Mês/Ano]]))</f>
        <v>20</v>
      </c>
      <c r="G1613" s="258">
        <f>SUMIFS('Previsão Potência Instalada'!$C$4:$C$87,'Previsão Potência Instalada'!$B$4:$B$87,PrevisaoGD[[#This Row],[Mês/Ano]])*SUMIFS(RelPotInst[PU_PI],RelPotInst[Barra],PrevisaoGD[[#This Row],[Nº Barra]])</f>
        <v>25.882113024950296</v>
      </c>
      <c r="H1613" s="136">
        <f>$G1613*SUMIFS(FatorHorario[Fator],FatorHorario[Meses],TEXT($D1613,"MMM"),FatorHorario[UF],'Curva Tipica'!$E$1,FatorHorario[Hora],$F1613)</f>
        <v>0</v>
      </c>
      <c r="I1613" s="45">
        <v>0.92</v>
      </c>
    </row>
    <row r="1614" spans="1:9" x14ac:dyDescent="0.25">
      <c r="A1614" s="32">
        <v>5743</v>
      </c>
      <c r="B1614" s="32">
        <v>2</v>
      </c>
      <c r="C1614" s="134" t="s">
        <v>92</v>
      </c>
      <c r="D1614" s="33">
        <v>45352</v>
      </c>
      <c r="E1614" s="43" t="s">
        <v>70</v>
      </c>
      <c r="F1614" s="44">
        <f>SUMIFS(HoraCondCarga[Hora],HoraCondCarga[Condição de Carga],PrevisaoGD[[#This Row],[Condição de Carga]],HoraCondCarga[Mês],MONTH(PrevisaoGD[[#This Row],[Mês/Ano]]))</f>
        <v>20</v>
      </c>
      <c r="G1614" s="258">
        <f>SUMIFS('Previsão Potência Instalada'!$C$4:$C$87,'Previsão Potência Instalada'!$B$4:$B$87,PrevisaoGD[[#This Row],[Mês/Ano]])*SUMIFS(RelPotInst[PU_PI],RelPotInst[Barra],PrevisaoGD[[#This Row],[Nº Barra]])</f>
        <v>26.3208882555322</v>
      </c>
      <c r="H1614" s="136">
        <f>$G1614*SUMIFS(FatorHorario[Fator],FatorHorario[Meses],TEXT($D1614,"MMM"),FatorHorario[UF],'Curva Tipica'!$E$1,FatorHorario[Hora],$F1614)</f>
        <v>0</v>
      </c>
      <c r="I1614" s="45">
        <v>0.92</v>
      </c>
    </row>
    <row r="1615" spans="1:9" x14ac:dyDescent="0.25">
      <c r="A1615" s="32">
        <v>5743</v>
      </c>
      <c r="B1615" s="32">
        <v>2</v>
      </c>
      <c r="C1615" s="134" t="s">
        <v>92</v>
      </c>
      <c r="D1615" s="33">
        <v>45383</v>
      </c>
      <c r="E1615" s="43" t="s">
        <v>70</v>
      </c>
      <c r="F1615" s="44">
        <f>SUMIFS(HoraCondCarga[Hora],HoraCondCarga[Condição de Carga],PrevisaoGD[[#This Row],[Condição de Carga]],HoraCondCarga[Mês],MONTH(PrevisaoGD[[#This Row],[Mês/Ano]]))</f>
        <v>19</v>
      </c>
      <c r="G1615" s="258">
        <f>SUMIFS('Previsão Potência Instalada'!$C$4:$C$87,'Previsão Potência Instalada'!$B$4:$B$87,PrevisaoGD[[#This Row],[Mês/Ano]])*SUMIFS(RelPotInst[PU_PI],RelPotInst[Barra],PrevisaoGD[[#This Row],[Nº Barra]])</f>
        <v>26.763036253669416</v>
      </c>
      <c r="H1615" s="136">
        <f>$G1615*SUMIFS(FatorHorario[Fator],FatorHorario[Meses],TEXT($D1615,"MMM"),FatorHorario[UF],'Curva Tipica'!$E$1,FatorHorario[Hora],$F1615)</f>
        <v>0</v>
      </c>
      <c r="I1615" s="45">
        <v>0.92</v>
      </c>
    </row>
    <row r="1616" spans="1:9" x14ac:dyDescent="0.25">
      <c r="A1616" s="32">
        <v>5743</v>
      </c>
      <c r="B1616" s="32">
        <v>2</v>
      </c>
      <c r="C1616" s="134" t="s">
        <v>92</v>
      </c>
      <c r="D1616" s="33">
        <v>45413</v>
      </c>
      <c r="E1616" s="43" t="s">
        <v>70</v>
      </c>
      <c r="F1616" s="44">
        <f>SUMIFS(HoraCondCarga[Hora],HoraCondCarga[Condição de Carga],PrevisaoGD[[#This Row],[Condição de Carga]],HoraCondCarga[Mês],MONTH(PrevisaoGD[[#This Row],[Mês/Ano]]))</f>
        <v>19</v>
      </c>
      <c r="G1616" s="258">
        <f>SUMIFS('Previsão Potência Instalada'!$C$4:$C$87,'Previsão Potência Instalada'!$B$4:$B$87,PrevisaoGD[[#This Row],[Mês/Ano]])*SUMIFS(RelPotInst[PU_PI],RelPotInst[Barra],PrevisaoGD[[#This Row],[Nº Barra]])</f>
        <v>27.241663594903322</v>
      </c>
      <c r="H1616" s="136">
        <f>$G1616*SUMIFS(FatorHorario[Fator],FatorHorario[Meses],TEXT($D1616,"MMM"),FatorHorario[UF],'Curva Tipica'!$E$1,FatorHorario[Hora],$F1616)</f>
        <v>0</v>
      </c>
      <c r="I1616" s="45">
        <v>0.92</v>
      </c>
    </row>
    <row r="1617" spans="1:9" x14ac:dyDescent="0.25">
      <c r="A1617" s="32">
        <v>5743</v>
      </c>
      <c r="B1617" s="32">
        <v>2</v>
      </c>
      <c r="C1617" s="134" t="s">
        <v>92</v>
      </c>
      <c r="D1617" s="33">
        <v>45444</v>
      </c>
      <c r="E1617" s="43" t="s">
        <v>70</v>
      </c>
      <c r="F1617" s="44">
        <f>SUMIFS(HoraCondCarga[Hora],HoraCondCarga[Condição de Carga],PrevisaoGD[[#This Row],[Condição de Carga]],HoraCondCarga[Mês],MONTH(PrevisaoGD[[#This Row],[Mês/Ano]]))</f>
        <v>19</v>
      </c>
      <c r="G1617" s="258">
        <f>SUMIFS('Previsão Potência Instalada'!$C$4:$C$87,'Previsão Potência Instalada'!$B$4:$B$87,PrevisaoGD[[#This Row],[Mês/Ano]])*SUMIFS(RelPotInst[PU_PI],RelPotInst[Barra],PrevisaoGD[[#This Row],[Nº Barra]])</f>
        <v>27.71028946909108</v>
      </c>
      <c r="H1617" s="136">
        <f>$G1617*SUMIFS(FatorHorario[Fator],FatorHorario[Meses],TEXT($D1617,"MMM"),FatorHorario[UF],'Curva Tipica'!$E$1,FatorHorario[Hora],$F1617)</f>
        <v>0</v>
      </c>
      <c r="I1617" s="45">
        <v>0.92</v>
      </c>
    </row>
    <row r="1618" spans="1:9" x14ac:dyDescent="0.25">
      <c r="A1618" s="32">
        <v>5743</v>
      </c>
      <c r="B1618" s="32">
        <v>2</v>
      </c>
      <c r="C1618" s="134" t="s">
        <v>92</v>
      </c>
      <c r="D1618" s="33">
        <v>45474</v>
      </c>
      <c r="E1618" s="43" t="s">
        <v>70</v>
      </c>
      <c r="F1618" s="44">
        <f>SUMIFS(HoraCondCarga[Hora],HoraCondCarga[Condição de Carga],PrevisaoGD[[#This Row],[Condição de Carga]],HoraCondCarga[Mês],MONTH(PrevisaoGD[[#This Row],[Mês/Ano]]))</f>
        <v>19</v>
      </c>
      <c r="G1618" s="258">
        <f>SUMIFS('Previsão Potência Instalada'!$C$4:$C$87,'Previsão Potência Instalada'!$B$4:$B$87,PrevisaoGD[[#This Row],[Mês/Ano]])*SUMIFS(RelPotInst[PU_PI],RelPotInst[Barra],PrevisaoGD[[#This Row],[Nº Barra]])</f>
        <v>28.155622077756725</v>
      </c>
      <c r="H1618" s="136">
        <f>$G1618*SUMIFS(FatorHorario[Fator],FatorHorario[Meses],TEXT($D1618,"MMM"),FatorHorario[UF],'Curva Tipica'!$E$1,FatorHorario[Hora],$F1618)</f>
        <v>0</v>
      </c>
      <c r="I1618" s="45">
        <v>0.92</v>
      </c>
    </row>
    <row r="1619" spans="1:9" x14ac:dyDescent="0.25">
      <c r="A1619" s="32">
        <v>5743</v>
      </c>
      <c r="B1619" s="32">
        <v>2</v>
      </c>
      <c r="C1619" s="134" t="s">
        <v>92</v>
      </c>
      <c r="D1619" s="33">
        <v>45505</v>
      </c>
      <c r="E1619" s="43" t="s">
        <v>70</v>
      </c>
      <c r="F1619" s="44">
        <f>SUMIFS(HoraCondCarga[Hora],HoraCondCarga[Condição de Carga],PrevisaoGD[[#This Row],[Condição de Carga]],HoraCondCarga[Mês],MONTH(PrevisaoGD[[#This Row],[Mês/Ano]]))</f>
        <v>19</v>
      </c>
      <c r="G1619" s="258">
        <f>SUMIFS('Previsão Potência Instalada'!$C$4:$C$87,'Previsão Potência Instalada'!$B$4:$B$87,PrevisaoGD[[#This Row],[Mês/Ano]])*SUMIFS(RelPotInst[PU_PI],RelPotInst[Barra],PrevisaoGD[[#This Row],[Nº Barra]])</f>
        <v>28.589574617830497</v>
      </c>
      <c r="H1619" s="136">
        <f>$G1619*SUMIFS(FatorHorario[Fator],FatorHorario[Meses],TEXT($D1619,"MMM"),FatorHorario[UF],'Curva Tipica'!$E$1,FatorHorario[Hora],$F1619)</f>
        <v>0</v>
      </c>
      <c r="I1619" s="45">
        <v>0.92</v>
      </c>
    </row>
    <row r="1620" spans="1:9" x14ac:dyDescent="0.25">
      <c r="A1620" s="32">
        <v>5743</v>
      </c>
      <c r="B1620" s="32">
        <v>2</v>
      </c>
      <c r="C1620" s="134" t="s">
        <v>92</v>
      </c>
      <c r="D1620" s="33">
        <v>45536</v>
      </c>
      <c r="E1620" s="43" t="s">
        <v>70</v>
      </c>
      <c r="F1620" s="44">
        <f>SUMIFS(HoraCondCarga[Hora],HoraCondCarga[Condição de Carga],PrevisaoGD[[#This Row],[Condição de Carga]],HoraCondCarga[Mês],MONTH(PrevisaoGD[[#This Row],[Mês/Ano]]))</f>
        <v>19</v>
      </c>
      <c r="G1620" s="258">
        <f>SUMIFS('Previsão Potência Instalada'!$C$4:$C$87,'Previsão Potência Instalada'!$B$4:$B$87,PrevisaoGD[[#This Row],[Mês/Ano]])*SUMIFS(RelPotInst[PU_PI],RelPotInst[Barra],PrevisaoGD[[#This Row],[Nº Barra]])</f>
        <v>29.021547521042223</v>
      </c>
      <c r="H1620" s="136">
        <f>$G1620*SUMIFS(FatorHorario[Fator],FatorHorario[Meses],TEXT($D1620,"MMM"),FatorHorario[UF],'Curva Tipica'!$E$1,FatorHorario[Hora],$F1620)</f>
        <v>0</v>
      </c>
      <c r="I1620" s="45">
        <v>0.92</v>
      </c>
    </row>
    <row r="1621" spans="1:9" x14ac:dyDescent="0.25">
      <c r="A1621" s="32">
        <v>5743</v>
      </c>
      <c r="B1621" s="32">
        <v>2</v>
      </c>
      <c r="C1621" s="134" t="s">
        <v>92</v>
      </c>
      <c r="D1621" s="33">
        <v>45566</v>
      </c>
      <c r="E1621" s="43" t="s">
        <v>70</v>
      </c>
      <c r="F1621" s="44">
        <f>SUMIFS(HoraCondCarga[Hora],HoraCondCarga[Condição de Carga],PrevisaoGD[[#This Row],[Condição de Carga]],HoraCondCarga[Mês],MONTH(PrevisaoGD[[#This Row],[Mês/Ano]]))</f>
        <v>19</v>
      </c>
      <c r="G1621" s="258">
        <f>SUMIFS('Previsão Potência Instalada'!$C$4:$C$87,'Previsão Potência Instalada'!$B$4:$B$87,PrevisaoGD[[#This Row],[Mês/Ano]])*SUMIFS(RelPotInst[PU_PI],RelPotInst[Barra],PrevisaoGD[[#This Row],[Nº Barra]])</f>
        <v>29.432283636730141</v>
      </c>
      <c r="H1621" s="136">
        <f>$G1621*SUMIFS(FatorHorario[Fator],FatorHorario[Meses],TEXT($D1621,"MMM"),FatorHorario[UF],'Curva Tipica'!$E$1,FatorHorario[Hora],$F1621)</f>
        <v>0</v>
      </c>
      <c r="I1621" s="45">
        <v>0.92</v>
      </c>
    </row>
    <row r="1622" spans="1:9" x14ac:dyDescent="0.25">
      <c r="A1622" s="32">
        <v>5743</v>
      </c>
      <c r="B1622" s="32">
        <v>2</v>
      </c>
      <c r="C1622" s="134" t="s">
        <v>92</v>
      </c>
      <c r="D1622" s="33">
        <v>45597</v>
      </c>
      <c r="E1622" s="43" t="s">
        <v>70</v>
      </c>
      <c r="F1622" s="44">
        <f>SUMIFS(HoraCondCarga[Hora],HoraCondCarga[Condição de Carga],PrevisaoGD[[#This Row],[Condição de Carga]],HoraCondCarga[Mês],MONTH(PrevisaoGD[[#This Row],[Mês/Ano]]))</f>
        <v>19</v>
      </c>
      <c r="G1622" s="258">
        <f>SUMIFS('Previsão Potência Instalada'!$C$4:$C$87,'Previsão Potência Instalada'!$B$4:$B$87,PrevisaoGD[[#This Row],[Mês/Ano]])*SUMIFS(RelPotInst[PU_PI],RelPotInst[Barra],PrevisaoGD[[#This Row],[Nº Barra]])</f>
        <v>29.843096413909219</v>
      </c>
      <c r="H1622" s="136">
        <f>$G1622*SUMIFS(FatorHorario[Fator],FatorHorario[Meses],TEXT($D1622,"MMM"),FatorHorario[UF],'Curva Tipica'!$E$1,FatorHorario[Hora],$F1622)</f>
        <v>0</v>
      </c>
      <c r="I1622" s="45">
        <v>0.92</v>
      </c>
    </row>
    <row r="1623" spans="1:9" x14ac:dyDescent="0.25">
      <c r="A1623" s="32">
        <v>5743</v>
      </c>
      <c r="B1623" s="32">
        <v>2</v>
      </c>
      <c r="C1623" s="134" t="s">
        <v>92</v>
      </c>
      <c r="D1623" s="33">
        <v>45627</v>
      </c>
      <c r="E1623" s="43" t="s">
        <v>70</v>
      </c>
      <c r="F1623" s="44">
        <f>SUMIFS(HoraCondCarga[Hora],HoraCondCarga[Condição de Carga],PrevisaoGD[[#This Row],[Condição de Carga]],HoraCondCarga[Mês],MONTH(PrevisaoGD[[#This Row],[Mês/Ano]]))</f>
        <v>20</v>
      </c>
      <c r="G1623" s="258">
        <f>SUMIFS('Previsão Potência Instalada'!$C$4:$C$87,'Previsão Potência Instalada'!$B$4:$B$87,PrevisaoGD[[#This Row],[Mês/Ano]])*SUMIFS(RelPotInst[PU_PI],RelPotInst[Barra],PrevisaoGD[[#This Row],[Nº Barra]])</f>
        <v>30.273425282637568</v>
      </c>
      <c r="H1623" s="136">
        <f>$G1623*SUMIFS(FatorHorario[Fator],FatorHorario[Meses],TEXT($D1623,"MMM"),FatorHorario[UF],'Curva Tipica'!$E$1,FatorHorario[Hora],$F1623)</f>
        <v>0</v>
      </c>
      <c r="I1623" s="45">
        <v>0.92</v>
      </c>
    </row>
    <row r="1624" spans="1:9" x14ac:dyDescent="0.25">
      <c r="A1624" s="32">
        <v>5743</v>
      </c>
      <c r="B1624" s="32">
        <v>2</v>
      </c>
      <c r="C1624" s="134" t="s">
        <v>92</v>
      </c>
      <c r="D1624" s="33">
        <v>45658</v>
      </c>
      <c r="E1624" s="43" t="s">
        <v>70</v>
      </c>
      <c r="F1624" s="44">
        <f>SUMIFS(HoraCondCarga[Hora],HoraCondCarga[Condição de Carga],PrevisaoGD[[#This Row],[Condição de Carga]],HoraCondCarga[Mês],MONTH(PrevisaoGD[[#This Row],[Mês/Ano]]))</f>
        <v>20</v>
      </c>
      <c r="G1624" s="258">
        <f>SUMIFS('Previsão Potência Instalada'!$C$4:$C$87,'Previsão Potência Instalada'!$B$4:$B$87,PrevisaoGD[[#This Row],[Mês/Ano]])*SUMIFS(RelPotInst[PU_PI],RelPotInst[Barra],PrevisaoGD[[#This Row],[Nº Barra]])</f>
        <v>30.782517757373313</v>
      </c>
      <c r="H1624" s="136">
        <f>$G1624*SUMIFS(FatorHorario[Fator],FatorHorario[Meses],TEXT($D1624,"MMM"),FatorHorario[UF],'Curva Tipica'!$E$1,FatorHorario[Hora],$F1624)</f>
        <v>0</v>
      </c>
      <c r="I1624" s="45">
        <v>0.92</v>
      </c>
    </row>
    <row r="1625" spans="1:9" x14ac:dyDescent="0.25">
      <c r="A1625" s="32">
        <v>5743</v>
      </c>
      <c r="B1625" s="32">
        <v>2</v>
      </c>
      <c r="C1625" s="134" t="s">
        <v>92</v>
      </c>
      <c r="D1625" s="33">
        <v>45689</v>
      </c>
      <c r="E1625" s="43" t="s">
        <v>70</v>
      </c>
      <c r="F1625" s="44">
        <f>SUMIFS(HoraCondCarga[Hora],HoraCondCarga[Condição de Carga],PrevisaoGD[[#This Row],[Condição de Carga]],HoraCondCarga[Mês],MONTH(PrevisaoGD[[#This Row],[Mês/Ano]]))</f>
        <v>20</v>
      </c>
      <c r="G1625" s="258">
        <f>SUMIFS('Previsão Potência Instalada'!$C$4:$C$87,'Previsão Potência Instalada'!$B$4:$B$87,PrevisaoGD[[#This Row],[Mês/Ano]])*SUMIFS(RelPotInst[PU_PI],RelPotInst[Barra],PrevisaoGD[[#This Row],[Nº Barra]])</f>
        <v>31.280516266733951</v>
      </c>
      <c r="H1625" s="136">
        <f>$G1625*SUMIFS(FatorHorario[Fator],FatorHorario[Meses],TEXT($D1625,"MMM"),FatorHorario[UF],'Curva Tipica'!$E$1,FatorHorario[Hora],$F1625)</f>
        <v>0</v>
      </c>
      <c r="I1625" s="45">
        <v>0.92</v>
      </c>
    </row>
    <row r="1626" spans="1:9" x14ac:dyDescent="0.25">
      <c r="A1626" s="32">
        <v>5743</v>
      </c>
      <c r="B1626" s="32">
        <v>2</v>
      </c>
      <c r="C1626" s="134" t="s">
        <v>92</v>
      </c>
      <c r="D1626" s="33">
        <v>45717</v>
      </c>
      <c r="E1626" s="43" t="s">
        <v>70</v>
      </c>
      <c r="F1626" s="44">
        <f>SUMIFS(HoraCondCarga[Hora],HoraCondCarga[Condição de Carga],PrevisaoGD[[#This Row],[Condição de Carga]],HoraCondCarga[Mês],MONTH(PrevisaoGD[[#This Row],[Mês/Ano]]))</f>
        <v>20</v>
      </c>
      <c r="G1626" s="258">
        <f>SUMIFS('Previsão Potência Instalada'!$C$4:$C$87,'Previsão Potência Instalada'!$B$4:$B$87,PrevisaoGD[[#This Row],[Mês/Ano]])*SUMIFS(RelPotInst[PU_PI],RelPotInst[Barra],PrevisaoGD[[#This Row],[Nº Barra]])</f>
        <v>31.782992901078664</v>
      </c>
      <c r="H1626" s="136">
        <f>$G1626*SUMIFS(FatorHorario[Fator],FatorHorario[Meses],TEXT($D1626,"MMM"),FatorHorario[UF],'Curva Tipica'!$E$1,FatorHorario[Hora],$F1626)</f>
        <v>0</v>
      </c>
      <c r="I1626" s="45">
        <v>0.92</v>
      </c>
    </row>
    <row r="1627" spans="1:9" x14ac:dyDescent="0.25">
      <c r="A1627" s="32">
        <v>5743</v>
      </c>
      <c r="B1627" s="32">
        <v>2</v>
      </c>
      <c r="C1627" s="134" t="s">
        <v>92</v>
      </c>
      <c r="D1627" s="33">
        <v>45748</v>
      </c>
      <c r="E1627" s="43" t="s">
        <v>70</v>
      </c>
      <c r="F1627" s="44">
        <f>SUMIFS(HoraCondCarga[Hora],HoraCondCarga[Condição de Carga],PrevisaoGD[[#This Row],[Condição de Carga]],HoraCondCarga[Mês],MONTH(PrevisaoGD[[#This Row],[Mês/Ano]]))</f>
        <v>19</v>
      </c>
      <c r="G1627" s="258">
        <f>SUMIFS('Previsão Potência Instalada'!$C$4:$C$87,'Previsão Potência Instalada'!$B$4:$B$87,PrevisaoGD[[#This Row],[Mês/Ano]])*SUMIFS(RelPotInst[PU_PI],RelPotInst[Barra],PrevisaoGD[[#This Row],[Nº Barra]])</f>
        <v>32.289331961493716</v>
      </c>
      <c r="H1627" s="136">
        <f>$G1627*SUMIFS(FatorHorario[Fator],FatorHorario[Meses],TEXT($D1627,"MMM"),FatorHorario[UF],'Curva Tipica'!$E$1,FatorHorario[Hora],$F1627)</f>
        <v>0</v>
      </c>
      <c r="I1627" s="45">
        <v>0.92</v>
      </c>
    </row>
    <row r="1628" spans="1:9" x14ac:dyDescent="0.25">
      <c r="A1628" s="32">
        <v>5743</v>
      </c>
      <c r="B1628" s="32">
        <v>2</v>
      </c>
      <c r="C1628" s="134" t="s">
        <v>92</v>
      </c>
      <c r="D1628" s="33">
        <v>45778</v>
      </c>
      <c r="E1628" s="43" t="s">
        <v>70</v>
      </c>
      <c r="F1628" s="44">
        <f>SUMIFS(HoraCondCarga[Hora],HoraCondCarga[Condição de Carga],PrevisaoGD[[#This Row],[Condição de Carga]],HoraCondCarga[Mês],MONTH(PrevisaoGD[[#This Row],[Mês/Ano]]))</f>
        <v>19</v>
      </c>
      <c r="G1628" s="258">
        <f>SUMIFS('Previsão Potência Instalada'!$C$4:$C$87,'Previsão Potência Instalada'!$B$4:$B$87,PrevisaoGD[[#This Row],[Mês/Ano]])*SUMIFS(RelPotInst[PU_PI],RelPotInst[Barra],PrevisaoGD[[#This Row],[Nº Barra]])</f>
        <v>32.837446437348746</v>
      </c>
      <c r="H1628" s="136">
        <f>$G1628*SUMIFS(FatorHorario[Fator],FatorHorario[Meses],TEXT($D1628,"MMM"),FatorHorario[UF],'Curva Tipica'!$E$1,FatorHorario[Hora],$F1628)</f>
        <v>0</v>
      </c>
      <c r="I1628" s="45">
        <v>0.92</v>
      </c>
    </row>
    <row r="1629" spans="1:9" x14ac:dyDescent="0.25">
      <c r="A1629" s="32">
        <v>5743</v>
      </c>
      <c r="B1629" s="32">
        <v>2</v>
      </c>
      <c r="C1629" s="134" t="s">
        <v>92</v>
      </c>
      <c r="D1629" s="33">
        <v>45809</v>
      </c>
      <c r="E1629" s="43" t="s">
        <v>70</v>
      </c>
      <c r="F1629" s="44">
        <f>SUMIFS(HoraCondCarga[Hora],HoraCondCarga[Condição de Carga],PrevisaoGD[[#This Row],[Condição de Carga]],HoraCondCarga[Mês],MONTH(PrevisaoGD[[#This Row],[Mês/Ano]]))</f>
        <v>19</v>
      </c>
      <c r="G1629" s="258">
        <f>SUMIFS('Previsão Potência Instalada'!$C$4:$C$87,'Previsão Potência Instalada'!$B$4:$B$87,PrevisaoGD[[#This Row],[Mês/Ano]])*SUMIFS(RelPotInst[PU_PI],RelPotInst[Barra],PrevisaoGD[[#This Row],[Nº Barra]])</f>
        <v>33.374107432812025</v>
      </c>
      <c r="H1629" s="136">
        <f>$G1629*SUMIFS(FatorHorario[Fator],FatorHorario[Meses],TEXT($D1629,"MMM"),FatorHorario[UF],'Curva Tipica'!$E$1,FatorHorario[Hora],$F1629)</f>
        <v>0</v>
      </c>
      <c r="I1629" s="45">
        <v>0.92</v>
      </c>
    </row>
    <row r="1630" spans="1:9" x14ac:dyDescent="0.25">
      <c r="A1630" s="32">
        <v>5743</v>
      </c>
      <c r="B1630" s="32">
        <v>2</v>
      </c>
      <c r="C1630" s="134" t="s">
        <v>92</v>
      </c>
      <c r="D1630" s="33">
        <v>45839</v>
      </c>
      <c r="E1630" s="43" t="s">
        <v>70</v>
      </c>
      <c r="F1630" s="44">
        <f>SUMIFS(HoraCondCarga[Hora],HoraCondCarga[Condição de Carga],PrevisaoGD[[#This Row],[Condição de Carga]],HoraCondCarga[Mês],MONTH(PrevisaoGD[[#This Row],[Mês/Ano]]))</f>
        <v>19</v>
      </c>
      <c r="G1630" s="258">
        <f>SUMIFS('Previsão Potência Instalada'!$C$4:$C$87,'Previsão Potência Instalada'!$B$4:$B$87,PrevisaoGD[[#This Row],[Mês/Ano]])*SUMIFS(RelPotInst[PU_PI],RelPotInst[Barra],PrevisaoGD[[#This Row],[Nº Barra]])</f>
        <v>33.884093445626604</v>
      </c>
      <c r="H1630" s="136">
        <f>$G1630*SUMIFS(FatorHorario[Fator],FatorHorario[Meses],TEXT($D1630,"MMM"),FatorHorario[UF],'Curva Tipica'!$E$1,FatorHorario[Hora],$F1630)</f>
        <v>0</v>
      </c>
      <c r="I1630" s="45">
        <v>0.92</v>
      </c>
    </row>
    <row r="1631" spans="1:9" x14ac:dyDescent="0.25">
      <c r="A1631" s="32">
        <v>5743</v>
      </c>
      <c r="B1631" s="32">
        <v>2</v>
      </c>
      <c r="C1631" s="134" t="s">
        <v>92</v>
      </c>
      <c r="D1631" s="33">
        <v>45870</v>
      </c>
      <c r="E1631" s="43" t="s">
        <v>70</v>
      </c>
      <c r="F1631" s="44">
        <f>SUMIFS(HoraCondCarga[Hora],HoraCondCarga[Condição de Carga],PrevisaoGD[[#This Row],[Condição de Carga]],HoraCondCarga[Mês],MONTH(PrevisaoGD[[#This Row],[Mês/Ano]]))</f>
        <v>19</v>
      </c>
      <c r="G1631" s="258">
        <f>SUMIFS('Previsão Potência Instalada'!$C$4:$C$87,'Previsão Potência Instalada'!$B$4:$B$87,PrevisaoGD[[#This Row],[Mês/Ano]])*SUMIFS(RelPotInst[PU_PI],RelPotInst[Barra],PrevisaoGD[[#This Row],[Nº Barra]])</f>
        <v>34.381047231081695</v>
      </c>
      <c r="H1631" s="136">
        <f>$G1631*SUMIFS(FatorHorario[Fator],FatorHorario[Meses],TEXT($D1631,"MMM"),FatorHorario[UF],'Curva Tipica'!$E$1,FatorHorario[Hora],$F1631)</f>
        <v>0</v>
      </c>
      <c r="I1631" s="45">
        <v>0.92</v>
      </c>
    </row>
    <row r="1632" spans="1:9" x14ac:dyDescent="0.25">
      <c r="A1632" s="32">
        <v>5743</v>
      </c>
      <c r="B1632" s="32">
        <v>2</v>
      </c>
      <c r="C1632" s="134" t="s">
        <v>92</v>
      </c>
      <c r="D1632" s="33">
        <v>45901</v>
      </c>
      <c r="E1632" s="43" t="s">
        <v>70</v>
      </c>
      <c r="F1632" s="44">
        <f>SUMIFS(HoraCondCarga[Hora],HoraCondCarga[Condição de Carga],PrevisaoGD[[#This Row],[Condição de Carga]],HoraCondCarga[Mês],MONTH(PrevisaoGD[[#This Row],[Mês/Ano]]))</f>
        <v>19</v>
      </c>
      <c r="G1632" s="258">
        <f>SUMIFS('Previsão Potência Instalada'!$C$4:$C$87,'Previsão Potência Instalada'!$B$4:$B$87,PrevisaoGD[[#This Row],[Mês/Ano]])*SUMIFS(RelPotInst[PU_PI],RelPotInst[Barra],PrevisaoGD[[#This Row],[Nº Barra]])</f>
        <v>34.875733975923879</v>
      </c>
      <c r="H1632" s="136">
        <f>$G1632*SUMIFS(FatorHorario[Fator],FatorHorario[Meses],TEXT($D1632,"MMM"),FatorHorario[UF],'Curva Tipica'!$E$1,FatorHorario[Hora],$F1632)</f>
        <v>0</v>
      </c>
      <c r="I1632" s="45">
        <v>0.92</v>
      </c>
    </row>
    <row r="1633" spans="1:9" x14ac:dyDescent="0.25">
      <c r="A1633" s="32">
        <v>5743</v>
      </c>
      <c r="B1633" s="32">
        <v>2</v>
      </c>
      <c r="C1633" s="134" t="s">
        <v>92</v>
      </c>
      <c r="D1633" s="33">
        <v>45931</v>
      </c>
      <c r="E1633" s="43" t="s">
        <v>70</v>
      </c>
      <c r="F1633" s="44">
        <f>SUMIFS(HoraCondCarga[Hora],HoraCondCarga[Condição de Carga],PrevisaoGD[[#This Row],[Condição de Carga]],HoraCondCarga[Mês],MONTH(PrevisaoGD[[#This Row],[Mês/Ano]]))</f>
        <v>19</v>
      </c>
      <c r="G1633" s="258">
        <f>SUMIFS('Previsão Potência Instalada'!$C$4:$C$87,'Previsão Potência Instalada'!$B$4:$B$87,PrevisaoGD[[#This Row],[Mês/Ano]])*SUMIFS(RelPotInst[PU_PI],RelPotInst[Barra],PrevisaoGD[[#This Row],[Nº Barra]])</f>
        <v>35.346100775665462</v>
      </c>
      <c r="H1633" s="136">
        <f>$G1633*SUMIFS(FatorHorario[Fator],FatorHorario[Meses],TEXT($D1633,"MMM"),FatorHorario[UF],'Curva Tipica'!$E$1,FatorHorario[Hora],$F1633)</f>
        <v>0</v>
      </c>
      <c r="I1633" s="45">
        <v>0.92</v>
      </c>
    </row>
    <row r="1634" spans="1:9" x14ac:dyDescent="0.25">
      <c r="A1634" s="32">
        <v>5743</v>
      </c>
      <c r="B1634" s="32">
        <v>2</v>
      </c>
      <c r="C1634" s="134" t="s">
        <v>92</v>
      </c>
      <c r="D1634" s="33">
        <v>45962</v>
      </c>
      <c r="E1634" s="43" t="s">
        <v>70</v>
      </c>
      <c r="F1634" s="44">
        <f>SUMIFS(HoraCondCarga[Hora],HoraCondCarga[Condição de Carga],PrevisaoGD[[#This Row],[Condição de Carga]],HoraCondCarga[Mês],MONTH(PrevisaoGD[[#This Row],[Mês/Ano]]))</f>
        <v>19</v>
      </c>
      <c r="G1634" s="258">
        <f>SUMIFS('Previsão Potência Instalada'!$C$4:$C$87,'Previsão Potência Instalada'!$B$4:$B$87,PrevisaoGD[[#This Row],[Mês/Ano]])*SUMIFS(RelPotInst[PU_PI],RelPotInst[Barra],PrevisaoGD[[#This Row],[Nº Barra]])</f>
        <v>35.81655536661625</v>
      </c>
      <c r="H1634" s="136">
        <f>$G1634*SUMIFS(FatorHorario[Fator],FatorHorario[Meses],TEXT($D1634,"MMM"),FatorHorario[UF],'Curva Tipica'!$E$1,FatorHorario[Hora],$F1634)</f>
        <v>0</v>
      </c>
      <c r="I1634" s="45">
        <v>0.92</v>
      </c>
    </row>
    <row r="1635" spans="1:9" x14ac:dyDescent="0.25">
      <c r="A1635" s="32">
        <v>5743</v>
      </c>
      <c r="B1635" s="32">
        <v>2</v>
      </c>
      <c r="C1635" s="134" t="s">
        <v>92</v>
      </c>
      <c r="D1635" s="33">
        <v>45992</v>
      </c>
      <c r="E1635" s="43" t="s">
        <v>70</v>
      </c>
      <c r="F1635" s="44">
        <f>SUMIFS(HoraCondCarga[Hora],HoraCondCarga[Condição de Carga],PrevisaoGD[[#This Row],[Condição de Carga]],HoraCondCarga[Mês],MONTH(PrevisaoGD[[#This Row],[Mês/Ano]]))</f>
        <v>20</v>
      </c>
      <c r="G1635" s="258">
        <f>SUMIFS('Previsão Potência Instalada'!$C$4:$C$87,'Previsão Potência Instalada'!$B$4:$B$87,PrevisaoGD[[#This Row],[Mês/Ano]])*SUMIFS(RelPotInst[PU_PI],RelPotInst[Barra],PrevisaoGD[[#This Row],[Nº Barra]])</f>
        <v>36.30935939598961</v>
      </c>
      <c r="H1635" s="136">
        <f>$G1635*SUMIFS(FatorHorario[Fator],FatorHorario[Meses],TEXT($D1635,"MMM"),FatorHorario[UF],'Curva Tipica'!$E$1,FatorHorario[Hora],$F1635)</f>
        <v>0</v>
      </c>
      <c r="I1635" s="45">
        <v>0.92</v>
      </c>
    </row>
    <row r="1636" spans="1:9" x14ac:dyDescent="0.25">
      <c r="A1636" s="32">
        <v>5743</v>
      </c>
      <c r="B1636" s="32">
        <v>2</v>
      </c>
      <c r="C1636" s="134" t="s">
        <v>92</v>
      </c>
      <c r="D1636" s="33">
        <v>46023</v>
      </c>
      <c r="E1636" s="43" t="s">
        <v>70</v>
      </c>
      <c r="F1636" s="44">
        <f>SUMIFS(HoraCondCarga[Hora],HoraCondCarga[Condição de Carga],PrevisaoGD[[#This Row],[Condição de Carga]],HoraCondCarga[Mês],MONTH(PrevisaoGD[[#This Row],[Mês/Ano]]))</f>
        <v>20</v>
      </c>
      <c r="G1636" s="258">
        <f>SUMIFS('Previsão Potência Instalada'!$C$4:$C$87,'Previsão Potência Instalada'!$B$4:$B$87,PrevisaoGD[[#This Row],[Mês/Ano]])*SUMIFS(RelPotInst[PU_PI],RelPotInst[Barra],PrevisaoGD[[#This Row],[Nº Barra]])</f>
        <v>36.464204517492504</v>
      </c>
      <c r="H1636" s="136">
        <f>$G1636*SUMIFS(FatorHorario[Fator],FatorHorario[Meses],TEXT($D1636,"MMM"),FatorHorario[UF],'Curva Tipica'!$E$1,FatorHorario[Hora],$F1636)</f>
        <v>0</v>
      </c>
      <c r="I1636" s="45">
        <v>0.92</v>
      </c>
    </row>
    <row r="1637" spans="1:9" x14ac:dyDescent="0.25">
      <c r="A1637" s="32">
        <v>5743</v>
      </c>
      <c r="B1637" s="32">
        <v>2</v>
      </c>
      <c r="C1637" s="134" t="s">
        <v>92</v>
      </c>
      <c r="D1637" s="33">
        <v>46054</v>
      </c>
      <c r="E1637" s="43" t="s">
        <v>70</v>
      </c>
      <c r="F1637" s="44">
        <f>SUMIFS(HoraCondCarga[Hora],HoraCondCarga[Condição de Carga],PrevisaoGD[[#This Row],[Condição de Carga]],HoraCondCarga[Mês],MONTH(PrevisaoGD[[#This Row],[Mês/Ano]]))</f>
        <v>20</v>
      </c>
      <c r="G1637" s="258">
        <f>SUMIFS('Previsão Potência Instalada'!$C$4:$C$87,'Previsão Potência Instalada'!$B$4:$B$87,PrevisaoGD[[#This Row],[Mês/Ano]])*SUMIFS(RelPotInst[PU_PI],RelPotInst[Barra],PrevisaoGD[[#This Row],[Nº Barra]])</f>
        <v>36.615675308197538</v>
      </c>
      <c r="H1637" s="136">
        <f>$G1637*SUMIFS(FatorHorario[Fator],FatorHorario[Meses],TEXT($D1637,"MMM"),FatorHorario[UF],'Curva Tipica'!$E$1,FatorHorario[Hora],$F1637)</f>
        <v>0</v>
      </c>
      <c r="I1637" s="45">
        <v>0.92</v>
      </c>
    </row>
    <row r="1638" spans="1:9" x14ac:dyDescent="0.25">
      <c r="A1638" s="32">
        <v>5743</v>
      </c>
      <c r="B1638" s="32">
        <v>2</v>
      </c>
      <c r="C1638" s="134" t="s">
        <v>92</v>
      </c>
      <c r="D1638" s="33">
        <v>46082</v>
      </c>
      <c r="E1638" s="43" t="s">
        <v>70</v>
      </c>
      <c r="F1638" s="44">
        <f>SUMIFS(HoraCondCarga[Hora],HoraCondCarga[Condição de Carga],PrevisaoGD[[#This Row],[Condição de Carga]],HoraCondCarga[Mês],MONTH(PrevisaoGD[[#This Row],[Mês/Ano]]))</f>
        <v>20</v>
      </c>
      <c r="G1638" s="258">
        <f>SUMIFS('Previsão Potência Instalada'!$C$4:$C$87,'Previsão Potência Instalada'!$B$4:$B$87,PrevisaoGD[[#This Row],[Mês/Ano]])*SUMIFS(RelPotInst[PU_PI],RelPotInst[Barra],PrevisaoGD[[#This Row],[Nº Barra]])</f>
        <v>36.768508161477996</v>
      </c>
      <c r="H1638" s="136">
        <f>$G1638*SUMIFS(FatorHorario[Fator],FatorHorario[Meses],TEXT($D1638,"MMM"),FatorHorario[UF],'Curva Tipica'!$E$1,FatorHorario[Hora],$F1638)</f>
        <v>0</v>
      </c>
      <c r="I1638" s="45">
        <v>0.92</v>
      </c>
    </row>
    <row r="1639" spans="1:9" x14ac:dyDescent="0.25">
      <c r="A1639" s="32">
        <v>5743</v>
      </c>
      <c r="B1639" s="32">
        <v>2</v>
      </c>
      <c r="C1639" s="134" t="s">
        <v>92</v>
      </c>
      <c r="D1639" s="33">
        <v>46113</v>
      </c>
      <c r="E1639" s="43" t="s">
        <v>70</v>
      </c>
      <c r="F1639" s="44">
        <f>SUMIFS(HoraCondCarga[Hora],HoraCondCarga[Condição de Carga],PrevisaoGD[[#This Row],[Condição de Carga]],HoraCondCarga[Mês],MONTH(PrevisaoGD[[#This Row],[Mês/Ano]]))</f>
        <v>19</v>
      </c>
      <c r="G1639" s="258">
        <f>SUMIFS('Previsão Potência Instalada'!$C$4:$C$87,'Previsão Potência Instalada'!$B$4:$B$87,PrevisaoGD[[#This Row],[Mês/Ano]])*SUMIFS(RelPotInst[PU_PI],RelPotInst[Barra],PrevisaoGD[[#This Row],[Nº Barra]])</f>
        <v>36.922515806891191</v>
      </c>
      <c r="H1639" s="136">
        <f>$G1639*SUMIFS(FatorHorario[Fator],FatorHorario[Meses],TEXT($D1639,"MMM"),FatorHorario[UF],'Curva Tipica'!$E$1,FatorHorario[Hora],$F1639)</f>
        <v>0</v>
      </c>
      <c r="I1639" s="45">
        <v>0.92</v>
      </c>
    </row>
    <row r="1640" spans="1:9" x14ac:dyDescent="0.25">
      <c r="A1640" s="32">
        <v>5743</v>
      </c>
      <c r="B1640" s="32">
        <v>2</v>
      </c>
      <c r="C1640" s="134" t="s">
        <v>92</v>
      </c>
      <c r="D1640" s="33">
        <v>46143</v>
      </c>
      <c r="E1640" s="43" t="s">
        <v>70</v>
      </c>
      <c r="F1640" s="44">
        <f>SUMIFS(HoraCondCarga[Hora],HoraCondCarga[Condição de Carga],PrevisaoGD[[#This Row],[Condição de Carga]],HoraCondCarga[Mês],MONTH(PrevisaoGD[[#This Row],[Mês/Ano]]))</f>
        <v>19</v>
      </c>
      <c r="G1640" s="258">
        <f>SUMIFS('Previsão Potência Instalada'!$C$4:$C$87,'Previsão Potência Instalada'!$B$4:$B$87,PrevisaoGD[[#This Row],[Mês/Ano]])*SUMIFS(RelPotInst[PU_PI],RelPotInst[Barra],PrevisaoGD[[#This Row],[Nº Barra]])</f>
        <v>37.089229826098261</v>
      </c>
      <c r="H1640" s="136">
        <f>$G1640*SUMIFS(FatorHorario[Fator],FatorHorario[Meses],TEXT($D1640,"MMM"),FatorHorario[UF],'Curva Tipica'!$E$1,FatorHorario[Hora],$F1640)</f>
        <v>0</v>
      </c>
      <c r="I1640" s="45">
        <v>0.92</v>
      </c>
    </row>
    <row r="1641" spans="1:9" x14ac:dyDescent="0.25">
      <c r="A1641" s="32">
        <v>5743</v>
      </c>
      <c r="B1641" s="32">
        <v>2</v>
      </c>
      <c r="C1641" s="134" t="s">
        <v>92</v>
      </c>
      <c r="D1641" s="33">
        <v>46174</v>
      </c>
      <c r="E1641" s="43" t="s">
        <v>70</v>
      </c>
      <c r="F1641" s="44">
        <f>SUMIFS(HoraCondCarga[Hora],HoraCondCarga[Condição de Carga],PrevisaoGD[[#This Row],[Condição de Carga]],HoraCondCarga[Mês],MONTH(PrevisaoGD[[#This Row],[Mês/Ano]]))</f>
        <v>19</v>
      </c>
      <c r="G1641" s="258">
        <f>SUMIFS('Previsão Potência Instalada'!$C$4:$C$87,'Previsão Potência Instalada'!$B$4:$B$87,PrevisaoGD[[#This Row],[Mês/Ano]])*SUMIFS(RelPotInst[PU_PI],RelPotInst[Barra],PrevisaoGD[[#This Row],[Nº Barra]])</f>
        <v>37.252460164734693</v>
      </c>
      <c r="H1641" s="136">
        <f>$G1641*SUMIFS(FatorHorario[Fator],FatorHorario[Meses],TEXT($D1641,"MMM"),FatorHorario[UF],'Curva Tipica'!$E$1,FatorHorario[Hora],$F1641)</f>
        <v>0</v>
      </c>
      <c r="I1641" s="45">
        <v>0.92</v>
      </c>
    </row>
    <row r="1642" spans="1:9" x14ac:dyDescent="0.25">
      <c r="A1642" s="32">
        <v>5743</v>
      </c>
      <c r="B1642" s="32">
        <v>2</v>
      </c>
      <c r="C1642" s="134" t="s">
        <v>92</v>
      </c>
      <c r="D1642" s="33">
        <v>46204</v>
      </c>
      <c r="E1642" s="43" t="s">
        <v>70</v>
      </c>
      <c r="F1642" s="44">
        <f>SUMIFS(HoraCondCarga[Hora],HoraCondCarga[Condição de Carga],PrevisaoGD[[#This Row],[Condição de Carga]],HoraCondCarga[Mês],MONTH(PrevisaoGD[[#This Row],[Mês/Ano]]))</f>
        <v>19</v>
      </c>
      <c r="G1642" s="258">
        <f>SUMIFS('Previsão Potência Instalada'!$C$4:$C$87,'Previsão Potência Instalada'!$B$4:$B$87,PrevisaoGD[[#This Row],[Mês/Ano]])*SUMIFS(RelPotInst[PU_PI],RelPotInst[Barra],PrevisaoGD[[#This Row],[Nº Barra]])</f>
        <v>37.407577063997522</v>
      </c>
      <c r="H1642" s="136">
        <f>$G1642*SUMIFS(FatorHorario[Fator],FatorHorario[Meses],TEXT($D1642,"MMM"),FatorHorario[UF],'Curva Tipica'!$E$1,FatorHorario[Hora],$F1642)</f>
        <v>0</v>
      </c>
      <c r="I1642" s="45">
        <v>0.92</v>
      </c>
    </row>
    <row r="1643" spans="1:9" x14ac:dyDescent="0.25">
      <c r="A1643" s="32">
        <v>5743</v>
      </c>
      <c r="B1643" s="32">
        <v>2</v>
      </c>
      <c r="C1643" s="134" t="s">
        <v>92</v>
      </c>
      <c r="D1643" s="33">
        <v>46235</v>
      </c>
      <c r="E1643" s="43" t="s">
        <v>70</v>
      </c>
      <c r="F1643" s="44">
        <f>SUMIFS(HoraCondCarga[Hora],HoraCondCarga[Condição de Carga],PrevisaoGD[[#This Row],[Condição de Carga]],HoraCondCarga[Mês],MONTH(PrevisaoGD[[#This Row],[Mês/Ano]]))</f>
        <v>19</v>
      </c>
      <c r="G1643" s="258">
        <f>SUMIFS('Previsão Potência Instalada'!$C$4:$C$87,'Previsão Potência Instalada'!$B$4:$B$87,PrevisaoGD[[#This Row],[Mês/Ano]])*SUMIFS(RelPotInst[PU_PI],RelPotInst[Barra],PrevisaoGD[[#This Row],[Nº Barra]])</f>
        <v>37.558730092393908</v>
      </c>
      <c r="H1643" s="136">
        <f>$G1643*SUMIFS(FatorHorario[Fator],FatorHorario[Meses],TEXT($D1643,"MMM"),FatorHorario[UF],'Curva Tipica'!$E$1,FatorHorario[Hora],$F1643)</f>
        <v>0</v>
      </c>
      <c r="I1643" s="45">
        <v>0.92</v>
      </c>
    </row>
    <row r="1644" spans="1:9" x14ac:dyDescent="0.25">
      <c r="A1644" s="32">
        <v>5743</v>
      </c>
      <c r="B1644" s="32">
        <v>2</v>
      </c>
      <c r="C1644" s="134" t="s">
        <v>92</v>
      </c>
      <c r="D1644" s="33">
        <v>46266</v>
      </c>
      <c r="E1644" s="43" t="s">
        <v>70</v>
      </c>
      <c r="F1644" s="44">
        <f>SUMIFS(HoraCondCarga[Hora],HoraCondCarga[Condição de Carga],PrevisaoGD[[#This Row],[Condição de Carga]],HoraCondCarga[Mês],MONTH(PrevisaoGD[[#This Row],[Mês/Ano]]))</f>
        <v>19</v>
      </c>
      <c r="G1644" s="258">
        <f>SUMIFS('Previsão Potência Instalada'!$C$4:$C$87,'Previsão Potência Instalada'!$B$4:$B$87,PrevisaoGD[[#This Row],[Mês/Ano]])*SUMIFS(RelPotInst[PU_PI],RelPotInst[Barra],PrevisaoGD[[#This Row],[Nº Barra]])</f>
        <v>37.709193579701825</v>
      </c>
      <c r="H1644" s="136">
        <f>$G1644*SUMIFS(FatorHorario[Fator],FatorHorario[Meses],TEXT($D1644,"MMM"),FatorHorario[UF],'Curva Tipica'!$E$1,FatorHorario[Hora],$F1644)</f>
        <v>0</v>
      </c>
      <c r="I1644" s="45">
        <v>0.92</v>
      </c>
    </row>
    <row r="1645" spans="1:9" x14ac:dyDescent="0.25">
      <c r="A1645" s="32">
        <v>5743</v>
      </c>
      <c r="B1645" s="32">
        <v>2</v>
      </c>
      <c r="C1645" s="134" t="s">
        <v>92</v>
      </c>
      <c r="D1645" s="33">
        <v>46296</v>
      </c>
      <c r="E1645" s="43" t="s">
        <v>70</v>
      </c>
      <c r="F1645" s="44">
        <f>SUMIFS(HoraCondCarga[Hora],HoraCondCarga[Condição de Carga],PrevisaoGD[[#This Row],[Condição de Carga]],HoraCondCarga[Mês],MONTH(PrevisaoGD[[#This Row],[Mês/Ano]]))</f>
        <v>19</v>
      </c>
      <c r="G1645" s="258">
        <f>SUMIFS('Previsão Potência Instalada'!$C$4:$C$87,'Previsão Potência Instalada'!$B$4:$B$87,PrevisaoGD[[#This Row],[Mês/Ano]])*SUMIFS(RelPotInst[PU_PI],RelPotInst[Barra],PrevisaoGD[[#This Row],[Nº Barra]])</f>
        <v>37.852259933795388</v>
      </c>
      <c r="H1645" s="136">
        <f>$G1645*SUMIFS(FatorHorario[Fator],FatorHorario[Meses],TEXT($D1645,"MMM"),FatorHorario[UF],'Curva Tipica'!$E$1,FatorHorario[Hora],$F1645)</f>
        <v>0</v>
      </c>
      <c r="I1645" s="45">
        <v>0.92</v>
      </c>
    </row>
    <row r="1646" spans="1:9" x14ac:dyDescent="0.25">
      <c r="A1646" s="32">
        <v>5743</v>
      </c>
      <c r="B1646" s="32">
        <v>2</v>
      </c>
      <c r="C1646" s="134" t="s">
        <v>92</v>
      </c>
      <c r="D1646" s="33">
        <v>46327</v>
      </c>
      <c r="E1646" s="43" t="s">
        <v>70</v>
      </c>
      <c r="F1646" s="44">
        <f>SUMIFS(HoraCondCarga[Hora],HoraCondCarga[Condição de Carga],PrevisaoGD[[#This Row],[Condição de Carga]],HoraCondCarga[Mês],MONTH(PrevisaoGD[[#This Row],[Mês/Ano]]))</f>
        <v>19</v>
      </c>
      <c r="G1646" s="258">
        <f>SUMIFS('Previsão Potência Instalada'!$C$4:$C$87,'Previsão Potência Instalada'!$B$4:$B$87,PrevisaoGD[[#This Row],[Mês/Ano]])*SUMIFS(RelPotInst[PU_PI],RelPotInst[Barra],PrevisaoGD[[#This Row],[Nº Barra]])</f>
        <v>37.995352990386301</v>
      </c>
      <c r="H1646" s="136">
        <f>$G1646*SUMIFS(FatorHorario[Fator],FatorHorario[Meses],TEXT($D1646,"MMM"),FatorHorario[UF],'Curva Tipica'!$E$1,FatorHorario[Hora],$F1646)</f>
        <v>0</v>
      </c>
      <c r="I1646" s="45">
        <v>0.92</v>
      </c>
    </row>
    <row r="1647" spans="1:9" x14ac:dyDescent="0.25">
      <c r="A1647" s="32">
        <v>5743</v>
      </c>
      <c r="B1647" s="32">
        <v>2</v>
      </c>
      <c r="C1647" s="134" t="s">
        <v>92</v>
      </c>
      <c r="D1647" s="33">
        <v>46357</v>
      </c>
      <c r="E1647" s="43" t="s">
        <v>70</v>
      </c>
      <c r="F1647" s="44">
        <f>SUMIFS(HoraCondCarga[Hora],HoraCondCarga[Condição de Carga],PrevisaoGD[[#This Row],[Condição de Carga]],HoraCondCarga[Mês],MONTH(PrevisaoGD[[#This Row],[Mês/Ano]]))</f>
        <v>20</v>
      </c>
      <c r="G1647" s="258">
        <f>SUMIFS('Previsão Potência Instalada'!$C$4:$C$87,'Previsão Potência Instalada'!$B$4:$B$87,PrevisaoGD[[#This Row],[Mês/Ano]])*SUMIFS(RelPotInst[PU_PI],RelPotInst[Barra],PrevisaoGD[[#This Row],[Nº Barra]])</f>
        <v>38.145243832605182</v>
      </c>
      <c r="H1647" s="136">
        <f>$G1647*SUMIFS(FatorHorario[Fator],FatorHorario[Meses],TEXT($D1647,"MMM"),FatorHorario[UF],'Curva Tipica'!$E$1,FatorHorario[Hora],$F1647)</f>
        <v>0</v>
      </c>
      <c r="I1647" s="45">
        <v>0.92</v>
      </c>
    </row>
    <row r="1648" spans="1:9" x14ac:dyDescent="0.25">
      <c r="A1648" s="32">
        <v>5743</v>
      </c>
      <c r="B1648" s="32">
        <v>2</v>
      </c>
      <c r="C1648" s="134" t="s">
        <v>92</v>
      </c>
      <c r="D1648" s="33">
        <v>46388</v>
      </c>
      <c r="E1648" s="43" t="s">
        <v>70</v>
      </c>
      <c r="F1648" s="44">
        <f>SUMIFS(HoraCondCarga[Hora],HoraCondCarga[Condição de Carga],PrevisaoGD[[#This Row],[Condição de Carga]],HoraCondCarga[Mês],MONTH(PrevisaoGD[[#This Row],[Mês/Ano]]))</f>
        <v>20</v>
      </c>
      <c r="G1648" s="258">
        <f>SUMIFS('Previsão Potência Instalada'!$C$4:$C$87,'Previsão Potência Instalada'!$B$4:$B$87,PrevisaoGD[[#This Row],[Mês/Ano]])*SUMIFS(RelPotInst[PU_PI],RelPotInst[Barra],PrevisaoGD[[#This Row],[Nº Barra]])</f>
        <v>38.322929490549299</v>
      </c>
      <c r="H1648" s="136">
        <f>$G1648*SUMIFS(FatorHorario[Fator],FatorHorario[Meses],TEXT($D1648,"MMM"),FatorHorario[UF],'Curva Tipica'!$E$1,FatorHorario[Hora],$F1648)</f>
        <v>0</v>
      </c>
      <c r="I1648" s="45">
        <v>0.92</v>
      </c>
    </row>
    <row r="1649" spans="1:9" x14ac:dyDescent="0.25">
      <c r="A1649" s="32">
        <v>5743</v>
      </c>
      <c r="B1649" s="32">
        <v>2</v>
      </c>
      <c r="C1649" s="134" t="s">
        <v>92</v>
      </c>
      <c r="D1649" s="33">
        <v>46419</v>
      </c>
      <c r="E1649" s="43" t="s">
        <v>70</v>
      </c>
      <c r="F1649" s="44">
        <f>SUMIFS(HoraCondCarga[Hora],HoraCondCarga[Condição de Carga],PrevisaoGD[[#This Row],[Condição de Carga]],HoraCondCarga[Mês],MONTH(PrevisaoGD[[#This Row],[Mês/Ano]]))</f>
        <v>20</v>
      </c>
      <c r="G1649" s="258">
        <f>SUMIFS('Previsão Potência Instalada'!$C$4:$C$87,'Previsão Potência Instalada'!$B$4:$B$87,PrevisaoGD[[#This Row],[Mês/Ano]])*SUMIFS(RelPotInst[PU_PI],RelPotInst[Barra],PrevisaoGD[[#This Row],[Nº Barra]])</f>
        <v>38.496743084704015</v>
      </c>
      <c r="H1649" s="136">
        <f>$G1649*SUMIFS(FatorHorario[Fator],FatorHorario[Meses],TEXT($D1649,"MMM"),FatorHorario[UF],'Curva Tipica'!$E$1,FatorHorario[Hora],$F1649)</f>
        <v>0</v>
      </c>
      <c r="I1649" s="45">
        <v>0.92</v>
      </c>
    </row>
    <row r="1650" spans="1:9" x14ac:dyDescent="0.25">
      <c r="A1650" s="32">
        <v>5743</v>
      </c>
      <c r="B1650" s="32">
        <v>2</v>
      </c>
      <c r="C1650" s="134" t="s">
        <v>92</v>
      </c>
      <c r="D1650" s="33">
        <v>46447</v>
      </c>
      <c r="E1650" s="43" t="s">
        <v>70</v>
      </c>
      <c r="F1650" s="44">
        <f>SUMIFS(HoraCondCarga[Hora],HoraCondCarga[Condição de Carga],PrevisaoGD[[#This Row],[Condição de Carga]],HoraCondCarga[Mês],MONTH(PrevisaoGD[[#This Row],[Mês/Ano]]))</f>
        <v>20</v>
      </c>
      <c r="G1650" s="258">
        <f>SUMIFS('Previsão Potência Instalada'!$C$4:$C$87,'Previsão Potência Instalada'!$B$4:$B$87,PrevisaoGD[[#This Row],[Mês/Ano]])*SUMIFS(RelPotInst[PU_PI],RelPotInst[Barra],PrevisaoGD[[#This Row],[Nº Barra]])</f>
        <v>38.672119653413723</v>
      </c>
      <c r="H1650" s="136">
        <f>$G1650*SUMIFS(FatorHorario[Fator],FatorHorario[Meses],TEXT($D1650,"MMM"),FatorHorario[UF],'Curva Tipica'!$E$1,FatorHorario[Hora],$F1650)</f>
        <v>0</v>
      </c>
      <c r="I1650" s="45">
        <v>0.92</v>
      </c>
    </row>
    <row r="1651" spans="1:9" x14ac:dyDescent="0.25">
      <c r="A1651" s="32">
        <v>5743</v>
      </c>
      <c r="B1651" s="32">
        <v>2</v>
      </c>
      <c r="C1651" s="134" t="s">
        <v>92</v>
      </c>
      <c r="D1651" s="33">
        <v>46478</v>
      </c>
      <c r="E1651" s="43" t="s">
        <v>70</v>
      </c>
      <c r="F1651" s="44">
        <f>SUMIFS(HoraCondCarga[Hora],HoraCondCarga[Condição de Carga],PrevisaoGD[[#This Row],[Condição de Carga]],HoraCondCarga[Mês],MONTH(PrevisaoGD[[#This Row],[Mês/Ano]]))</f>
        <v>19</v>
      </c>
      <c r="G1651" s="258">
        <f>SUMIFS('Previsão Potência Instalada'!$C$4:$C$87,'Previsão Potência Instalada'!$B$4:$B$87,PrevisaoGD[[#This Row],[Mês/Ano]])*SUMIFS(RelPotInst[PU_PI],RelPotInst[Barra],PrevisaoGD[[#This Row],[Nº Barra]])</f>
        <v>38.848844302779945</v>
      </c>
      <c r="H1651" s="136">
        <f>$G1651*SUMIFS(FatorHorario[Fator],FatorHorario[Meses],TEXT($D1651,"MMM"),FatorHorario[UF],'Curva Tipica'!$E$1,FatorHorario[Hora],$F1651)</f>
        <v>0</v>
      </c>
      <c r="I1651" s="45">
        <v>0.92</v>
      </c>
    </row>
    <row r="1652" spans="1:9" x14ac:dyDescent="0.25">
      <c r="A1652" s="32">
        <v>5743</v>
      </c>
      <c r="B1652" s="32">
        <v>2</v>
      </c>
      <c r="C1652" s="134" t="s">
        <v>92</v>
      </c>
      <c r="D1652" s="33">
        <v>46508</v>
      </c>
      <c r="E1652" s="43" t="s">
        <v>70</v>
      </c>
      <c r="F1652" s="44">
        <f>SUMIFS(HoraCondCarga[Hora],HoraCondCarga[Condição de Carga],PrevisaoGD[[#This Row],[Condição de Carga]],HoraCondCarga[Mês],MONTH(PrevisaoGD[[#This Row],[Mês/Ano]]))</f>
        <v>19</v>
      </c>
      <c r="G1652" s="258">
        <f>SUMIFS('Previsão Potência Instalada'!$C$4:$C$87,'Previsão Potência Instalada'!$B$4:$B$87,PrevisaoGD[[#This Row],[Mês/Ano]])*SUMIFS(RelPotInst[PU_PI],RelPotInst[Barra],PrevisaoGD[[#This Row],[Nº Barra]])</f>
        <v>39.040149588369857</v>
      </c>
      <c r="H1652" s="136">
        <f>$G1652*SUMIFS(FatorHorario[Fator],FatorHorario[Meses],TEXT($D1652,"MMM"),FatorHorario[UF],'Curva Tipica'!$E$1,FatorHorario[Hora],$F1652)</f>
        <v>0</v>
      </c>
      <c r="I1652" s="45">
        <v>0.92</v>
      </c>
    </row>
    <row r="1653" spans="1:9" x14ac:dyDescent="0.25">
      <c r="A1653" s="32">
        <v>5743</v>
      </c>
      <c r="B1653" s="32">
        <v>2</v>
      </c>
      <c r="C1653" s="134" t="s">
        <v>92</v>
      </c>
      <c r="D1653" s="33">
        <v>46539</v>
      </c>
      <c r="E1653" s="43" t="s">
        <v>70</v>
      </c>
      <c r="F1653" s="44">
        <f>SUMIFS(HoraCondCarga[Hora],HoraCondCarga[Condição de Carga],PrevisaoGD[[#This Row],[Condição de Carga]],HoraCondCarga[Mês],MONTH(PrevisaoGD[[#This Row],[Mês/Ano]]))</f>
        <v>19</v>
      </c>
      <c r="G1653" s="258">
        <f>SUMIFS('Previsão Potência Instalada'!$C$4:$C$87,'Previsão Potência Instalada'!$B$4:$B$87,PrevisaoGD[[#This Row],[Mês/Ano]])*SUMIFS(RelPotInst[PU_PI],RelPotInst[Barra],PrevisaoGD[[#This Row],[Nº Barra]])</f>
        <v>39.22745733068394</v>
      </c>
      <c r="H1653" s="136">
        <f>$G1653*SUMIFS(FatorHorario[Fator],FatorHorario[Meses],TEXT($D1653,"MMM"),FatorHorario[UF],'Curva Tipica'!$E$1,FatorHorario[Hora],$F1653)</f>
        <v>0</v>
      </c>
      <c r="I1653" s="45">
        <v>0.92</v>
      </c>
    </row>
    <row r="1654" spans="1:9" x14ac:dyDescent="0.25">
      <c r="A1654" s="32">
        <v>5743</v>
      </c>
      <c r="B1654" s="32">
        <v>2</v>
      </c>
      <c r="C1654" s="134" t="s">
        <v>92</v>
      </c>
      <c r="D1654" s="33">
        <v>46569</v>
      </c>
      <c r="E1654" s="43" t="s">
        <v>70</v>
      </c>
      <c r="F1654" s="44">
        <f>SUMIFS(HoraCondCarga[Hora],HoraCondCarga[Condição de Carga],PrevisaoGD[[#This Row],[Condição de Carga]],HoraCondCarga[Mês],MONTH(PrevisaoGD[[#This Row],[Mês/Ano]]))</f>
        <v>19</v>
      </c>
      <c r="G1654" s="258">
        <f>SUMIFS('Previsão Potência Instalada'!$C$4:$C$87,'Previsão Potência Instalada'!$B$4:$B$87,PrevisaoGD[[#This Row],[Mês/Ano]])*SUMIFS(RelPotInst[PU_PI],RelPotInst[Barra],PrevisaoGD[[#This Row],[Nº Barra]])</f>
        <v>39.40545485515392</v>
      </c>
      <c r="H1654" s="136">
        <f>$G1654*SUMIFS(FatorHorario[Fator],FatorHorario[Meses],TEXT($D1654,"MMM"),FatorHorario[UF],'Curva Tipica'!$E$1,FatorHorario[Hora],$F1654)</f>
        <v>0</v>
      </c>
      <c r="I1654" s="45">
        <v>0.92</v>
      </c>
    </row>
    <row r="1655" spans="1:9" x14ac:dyDescent="0.25">
      <c r="A1655" s="32">
        <v>5743</v>
      </c>
      <c r="B1655" s="32">
        <v>2</v>
      </c>
      <c r="C1655" s="134" t="s">
        <v>92</v>
      </c>
      <c r="D1655" s="33">
        <v>46600</v>
      </c>
      <c r="E1655" s="43" t="s">
        <v>70</v>
      </c>
      <c r="F1655" s="44">
        <f>SUMIFS(HoraCondCarga[Hora],HoraCondCarga[Condição de Carga],PrevisaoGD[[#This Row],[Condição de Carga]],HoraCondCarga[Mês],MONTH(PrevisaoGD[[#This Row],[Mês/Ano]]))</f>
        <v>19</v>
      </c>
      <c r="G1655" s="258">
        <f>SUMIFS('Previsão Potência Instalada'!$C$4:$C$87,'Previsão Potência Instalada'!$B$4:$B$87,PrevisaoGD[[#This Row],[Mês/Ano]])*SUMIFS(RelPotInst[PU_PI],RelPotInst[Barra],PrevisaoGD[[#This Row],[Nº Barra]])</f>
        <v>39.578903815251479</v>
      </c>
      <c r="H1655" s="136">
        <f>$G1655*SUMIFS(FatorHorario[Fator],FatorHorario[Meses],TEXT($D1655,"MMM"),FatorHorario[UF],'Curva Tipica'!$E$1,FatorHorario[Hora],$F1655)</f>
        <v>0</v>
      </c>
      <c r="I1655" s="45">
        <v>0.92</v>
      </c>
    </row>
    <row r="1656" spans="1:9" x14ac:dyDescent="0.25">
      <c r="A1656" s="32">
        <v>5743</v>
      </c>
      <c r="B1656" s="32">
        <v>2</v>
      </c>
      <c r="C1656" s="134" t="s">
        <v>92</v>
      </c>
      <c r="D1656" s="33">
        <v>46631</v>
      </c>
      <c r="E1656" s="43" t="s">
        <v>70</v>
      </c>
      <c r="F1656" s="44">
        <f>SUMIFS(HoraCondCarga[Hora],HoraCondCarga[Condição de Carga],PrevisaoGD[[#This Row],[Condição de Carga]],HoraCondCarga[Mês],MONTH(PrevisaoGD[[#This Row],[Mês/Ano]]))</f>
        <v>19</v>
      </c>
      <c r="G1656" s="258">
        <f>SUMIFS('Previsão Potência Instalada'!$C$4:$C$87,'Previsão Potência Instalada'!$B$4:$B$87,PrevisaoGD[[#This Row],[Mês/Ano]])*SUMIFS(RelPotInst[PU_PI],RelPotInst[Barra],PrevisaoGD[[#This Row],[Nº Barra]])</f>
        <v>39.751561523026766</v>
      </c>
      <c r="H1656" s="136">
        <f>$G1656*SUMIFS(FatorHorario[Fator],FatorHorario[Meses],TEXT($D1656,"MMM"),FatorHorario[UF],'Curva Tipica'!$E$1,FatorHorario[Hora],$F1656)</f>
        <v>0</v>
      </c>
      <c r="I1656" s="45">
        <v>0.92</v>
      </c>
    </row>
    <row r="1657" spans="1:9" x14ac:dyDescent="0.25">
      <c r="A1657" s="32">
        <v>5743</v>
      </c>
      <c r="B1657" s="32">
        <v>2</v>
      </c>
      <c r="C1657" s="134" t="s">
        <v>92</v>
      </c>
      <c r="D1657" s="33">
        <v>46661</v>
      </c>
      <c r="E1657" s="43" t="s">
        <v>70</v>
      </c>
      <c r="F1657" s="44">
        <f>SUMIFS(HoraCondCarga[Hora],HoraCondCarga[Condição de Carga],PrevisaoGD[[#This Row],[Condição de Carga]],HoraCondCarga[Mês],MONTH(PrevisaoGD[[#This Row],[Mês/Ano]]))</f>
        <v>19</v>
      </c>
      <c r="G1657" s="258">
        <f>SUMIFS('Previsão Potência Instalada'!$C$4:$C$87,'Previsão Potência Instalada'!$B$4:$B$87,PrevisaoGD[[#This Row],[Mês/Ano]])*SUMIFS(RelPotInst[PU_PI],RelPotInst[Barra],PrevisaoGD[[#This Row],[Nº Barra]])</f>
        <v>39.915730978351235</v>
      </c>
      <c r="H1657" s="136">
        <f>$G1657*SUMIFS(FatorHorario[Fator],FatorHorario[Meses],TEXT($D1657,"MMM"),FatorHorario[UF],'Curva Tipica'!$E$1,FatorHorario[Hora],$F1657)</f>
        <v>0</v>
      </c>
      <c r="I1657" s="45">
        <v>0.92</v>
      </c>
    </row>
    <row r="1658" spans="1:9" x14ac:dyDescent="0.25">
      <c r="A1658" s="32">
        <v>5743</v>
      </c>
      <c r="B1658" s="32">
        <v>2</v>
      </c>
      <c r="C1658" s="134" t="s">
        <v>92</v>
      </c>
      <c r="D1658" s="33">
        <v>46692</v>
      </c>
      <c r="E1658" s="43" t="s">
        <v>70</v>
      </c>
      <c r="F1658" s="44">
        <f>SUMIFS(HoraCondCarga[Hora],HoraCondCarga[Condição de Carga],PrevisaoGD[[#This Row],[Condição de Carga]],HoraCondCarga[Mês],MONTH(PrevisaoGD[[#This Row],[Mês/Ano]]))</f>
        <v>19</v>
      </c>
      <c r="G1658" s="258">
        <f>SUMIFS('Previsão Potência Instalada'!$C$4:$C$87,'Previsão Potência Instalada'!$B$4:$B$87,PrevisaoGD[[#This Row],[Mês/Ano]])*SUMIFS(RelPotInst[PU_PI],RelPotInst[Barra],PrevisaoGD[[#This Row],[Nº Barra]])</f>
        <v>40.079931074943339</v>
      </c>
      <c r="H1658" s="136">
        <f>$G1658*SUMIFS(FatorHorario[Fator],FatorHorario[Meses],TEXT($D1658,"MMM"),FatorHorario[UF],'Curva Tipica'!$E$1,FatorHorario[Hora],$F1658)</f>
        <v>0</v>
      </c>
      <c r="I1658" s="45">
        <v>0.92</v>
      </c>
    </row>
    <row r="1659" spans="1:9" x14ac:dyDescent="0.25">
      <c r="A1659" s="32">
        <v>5743</v>
      </c>
      <c r="B1659" s="32">
        <v>2</v>
      </c>
      <c r="C1659" s="134" t="s">
        <v>92</v>
      </c>
      <c r="D1659" s="33">
        <v>46722</v>
      </c>
      <c r="E1659" s="43" t="s">
        <v>70</v>
      </c>
      <c r="F1659" s="44">
        <f>SUMIFS(HoraCondCarga[Hora],HoraCondCarga[Condição de Carga],PrevisaoGD[[#This Row],[Condição de Carga]],HoraCondCarga[Mês],MONTH(PrevisaoGD[[#This Row],[Mês/Ano]]))</f>
        <v>20</v>
      </c>
      <c r="G1659" s="258">
        <f>SUMIFS('Previsão Potência Instalada'!$C$4:$C$87,'Previsão Potência Instalada'!$B$4:$B$87,PrevisaoGD[[#This Row],[Mês/Ano]])*SUMIFS(RelPotInst[PU_PI],RelPotInst[Barra],PrevisaoGD[[#This Row],[Nº Barra]])</f>
        <v>40.251931669220774</v>
      </c>
      <c r="H1659" s="136">
        <f>$G1659*SUMIFS(FatorHorario[Fator],FatorHorario[Meses],TEXT($D1659,"MMM"),FatorHorario[UF],'Curva Tipica'!$E$1,FatorHorario[Hora],$F1659)</f>
        <v>0</v>
      </c>
      <c r="I1659" s="45">
        <v>0.92</v>
      </c>
    </row>
    <row r="1660" spans="1:9" x14ac:dyDescent="0.25">
      <c r="A1660" s="32">
        <v>5743</v>
      </c>
      <c r="B1660" s="32">
        <v>2</v>
      </c>
      <c r="C1660" s="134" t="s">
        <v>92</v>
      </c>
      <c r="D1660" s="33">
        <v>46753</v>
      </c>
      <c r="E1660" s="43" t="s">
        <v>70</v>
      </c>
      <c r="F1660" s="44">
        <f>SUMIFS(HoraCondCarga[Hora],HoraCondCarga[Condição de Carga],PrevisaoGD[[#This Row],[Condição de Carga]],HoraCondCarga[Mês],MONTH(PrevisaoGD[[#This Row],[Mês/Ano]]))</f>
        <v>20</v>
      </c>
      <c r="G1660" s="258">
        <f>SUMIFS('Previsão Potência Instalada'!$C$4:$C$87,'Previsão Potência Instalada'!$B$4:$B$87,PrevisaoGD[[#This Row],[Mês/Ano]])*SUMIFS(RelPotInst[PU_PI],RelPotInst[Barra],PrevisaoGD[[#This Row],[Nº Barra]])</f>
        <v>40.539151103415023</v>
      </c>
      <c r="H1660" s="136">
        <f>$G1660*SUMIFS(FatorHorario[Fator],FatorHorario[Meses],TEXT($D1660,"MMM"),FatorHorario[UF],'Curva Tipica'!$E$1,FatorHorario[Hora],$F1660)</f>
        <v>0</v>
      </c>
      <c r="I1660" s="45">
        <v>0.92</v>
      </c>
    </row>
    <row r="1661" spans="1:9" x14ac:dyDescent="0.25">
      <c r="A1661" s="32">
        <v>5743</v>
      </c>
      <c r="B1661" s="32">
        <v>2</v>
      </c>
      <c r="C1661" s="134" t="s">
        <v>92</v>
      </c>
      <c r="D1661" s="33">
        <v>46784</v>
      </c>
      <c r="E1661" s="43" t="s">
        <v>70</v>
      </c>
      <c r="F1661" s="44">
        <f>SUMIFS(HoraCondCarga[Hora],HoraCondCarga[Condição de Carga],PrevisaoGD[[#This Row],[Condição de Carga]],HoraCondCarga[Mês],MONTH(PrevisaoGD[[#This Row],[Mês/Ano]]))</f>
        <v>20</v>
      </c>
      <c r="G1661" s="258">
        <f>SUMIFS('Previsão Potência Instalada'!$C$4:$C$87,'Previsão Potência Instalada'!$B$4:$B$87,PrevisaoGD[[#This Row],[Mês/Ano]])*SUMIFS(RelPotInst[PU_PI],RelPotInst[Barra],PrevisaoGD[[#This Row],[Nº Barra]])</f>
        <v>40.820111552029758</v>
      </c>
      <c r="H1661" s="136">
        <f>$G1661*SUMIFS(FatorHorario[Fator],FatorHorario[Meses],TEXT($D1661,"MMM"),FatorHorario[UF],'Curva Tipica'!$E$1,FatorHorario[Hora],$F1661)</f>
        <v>0</v>
      </c>
      <c r="I1661" s="45">
        <v>0.92</v>
      </c>
    </row>
    <row r="1662" spans="1:9" x14ac:dyDescent="0.25">
      <c r="A1662" s="32">
        <v>5743</v>
      </c>
      <c r="B1662" s="32">
        <v>2</v>
      </c>
      <c r="C1662" s="134" t="s">
        <v>92</v>
      </c>
      <c r="D1662" s="33">
        <v>46813</v>
      </c>
      <c r="E1662" s="43" t="s">
        <v>70</v>
      </c>
      <c r="F1662" s="44">
        <f>SUMIFS(HoraCondCarga[Hora],HoraCondCarga[Condição de Carga],PrevisaoGD[[#This Row],[Condição de Carga]],HoraCondCarga[Mês],MONTH(PrevisaoGD[[#This Row],[Mês/Ano]]))</f>
        <v>20</v>
      </c>
      <c r="G1662" s="258">
        <f>SUMIFS('Previsão Potência Instalada'!$C$4:$C$87,'Previsão Potência Instalada'!$B$4:$B$87,PrevisaoGD[[#This Row],[Mês/Ano]])*SUMIFS(RelPotInst[PU_PI],RelPotInst[Barra],PrevisaoGD[[#This Row],[Nº Barra]])</f>
        <v>41.103598466047167</v>
      </c>
      <c r="H1662" s="136">
        <f>$G1662*SUMIFS(FatorHorario[Fator],FatorHorario[Meses],TEXT($D1662,"MMM"),FatorHorario[UF],'Curva Tipica'!$E$1,FatorHorario[Hora],$F1662)</f>
        <v>0</v>
      </c>
      <c r="I1662" s="45">
        <v>0.92</v>
      </c>
    </row>
    <row r="1663" spans="1:9" x14ac:dyDescent="0.25">
      <c r="A1663" s="32">
        <v>5743</v>
      </c>
      <c r="B1663" s="32">
        <v>2</v>
      </c>
      <c r="C1663" s="134" t="s">
        <v>92</v>
      </c>
      <c r="D1663" s="33">
        <v>46844</v>
      </c>
      <c r="E1663" s="43" t="s">
        <v>70</v>
      </c>
      <c r="F1663" s="44">
        <f>SUMIFS(HoraCondCarga[Hora],HoraCondCarga[Condição de Carga],PrevisaoGD[[#This Row],[Condição de Carga]],HoraCondCarga[Mês],MONTH(PrevisaoGD[[#This Row],[Mês/Ano]]))</f>
        <v>19</v>
      </c>
      <c r="G1663" s="258">
        <f>SUMIFS('Previsão Potência Instalada'!$C$4:$C$87,'Previsão Potência Instalada'!$B$4:$B$87,PrevisaoGD[[#This Row],[Mês/Ano]])*SUMIFS(RelPotInst[PU_PI],RelPotInst[Barra],PrevisaoGD[[#This Row],[Nº Barra]])</f>
        <v>41.389264480887292</v>
      </c>
      <c r="H1663" s="136">
        <f>$G1663*SUMIFS(FatorHorario[Fator],FatorHorario[Meses],TEXT($D1663,"MMM"),FatorHorario[UF],'Curva Tipica'!$E$1,FatorHorario[Hora],$F1663)</f>
        <v>0</v>
      </c>
      <c r="I1663" s="45">
        <v>0.92</v>
      </c>
    </row>
    <row r="1664" spans="1:9" x14ac:dyDescent="0.25">
      <c r="A1664" s="32">
        <v>5743</v>
      </c>
      <c r="B1664" s="32">
        <v>2</v>
      </c>
      <c r="C1664" s="134" t="s">
        <v>92</v>
      </c>
      <c r="D1664" s="33">
        <v>46874</v>
      </c>
      <c r="E1664" s="43" t="s">
        <v>70</v>
      </c>
      <c r="F1664" s="44">
        <f>SUMIFS(HoraCondCarga[Hora],HoraCondCarga[Condição de Carga],PrevisaoGD[[#This Row],[Condição de Carga]],HoraCondCarga[Mês],MONTH(PrevisaoGD[[#This Row],[Mês/Ano]]))</f>
        <v>19</v>
      </c>
      <c r="G1664" s="258">
        <f>SUMIFS('Previsão Potência Instalada'!$C$4:$C$87,'Previsão Potência Instalada'!$B$4:$B$87,PrevisaoGD[[#This Row],[Mês/Ano]])*SUMIFS(RelPotInst[PU_PI],RelPotInst[Barra],PrevisaoGD[[#This Row],[Nº Barra]])</f>
        <v>41.698499320216783</v>
      </c>
      <c r="H1664" s="136">
        <f>$G1664*SUMIFS(FatorHorario[Fator],FatorHorario[Meses],TEXT($D1664,"MMM"),FatorHorario[UF],'Curva Tipica'!$E$1,FatorHorario[Hora],$F1664)</f>
        <v>0</v>
      </c>
      <c r="I1664" s="45">
        <v>0.92</v>
      </c>
    </row>
    <row r="1665" spans="1:9" x14ac:dyDescent="0.25">
      <c r="A1665" s="32">
        <v>5743</v>
      </c>
      <c r="B1665" s="32">
        <v>2</v>
      </c>
      <c r="C1665" s="134" t="s">
        <v>92</v>
      </c>
      <c r="D1665" s="33">
        <v>46905</v>
      </c>
      <c r="E1665" s="43" t="s">
        <v>70</v>
      </c>
      <c r="F1665" s="44">
        <f>SUMIFS(HoraCondCarga[Hora],HoraCondCarga[Condição de Carga],PrevisaoGD[[#This Row],[Condição de Carga]],HoraCondCarga[Mês],MONTH(PrevisaoGD[[#This Row],[Mês/Ano]]))</f>
        <v>19</v>
      </c>
      <c r="G1665" s="258">
        <f>SUMIFS('Previsão Potência Instalada'!$C$4:$C$87,'Previsão Potência Instalada'!$B$4:$B$87,PrevisaoGD[[#This Row],[Mês/Ano]])*SUMIFS(RelPotInst[PU_PI],RelPotInst[Barra],PrevisaoGD[[#This Row],[Nº Barra]])</f>
        <v>42.001272343037627</v>
      </c>
      <c r="H1665" s="136">
        <f>$G1665*SUMIFS(FatorHorario[Fator],FatorHorario[Meses],TEXT($D1665,"MMM"),FatorHorario[UF],'Curva Tipica'!$E$1,FatorHorario[Hora],$F1665)</f>
        <v>0</v>
      </c>
      <c r="I1665" s="45">
        <v>0.92</v>
      </c>
    </row>
    <row r="1666" spans="1:9" x14ac:dyDescent="0.25">
      <c r="A1666" s="32">
        <v>5743</v>
      </c>
      <c r="B1666" s="32">
        <v>2</v>
      </c>
      <c r="C1666" s="134" t="s">
        <v>92</v>
      </c>
      <c r="D1666" s="33">
        <v>46935</v>
      </c>
      <c r="E1666" s="43" t="s">
        <v>70</v>
      </c>
      <c r="F1666" s="44">
        <f>SUMIFS(HoraCondCarga[Hora],HoraCondCarga[Condição de Carga],PrevisaoGD[[#This Row],[Condição de Carga]],HoraCondCarga[Mês],MONTH(PrevisaoGD[[#This Row],[Mês/Ano]]))</f>
        <v>19</v>
      </c>
      <c r="G1666" s="258">
        <f>SUMIFS('Previsão Potência Instalada'!$C$4:$C$87,'Previsão Potência Instalada'!$B$4:$B$87,PrevisaoGD[[#This Row],[Mês/Ano]])*SUMIFS(RelPotInst[PU_PI],RelPotInst[Barra],PrevisaoGD[[#This Row],[Nº Barra]])</f>
        <v>42.288995892916489</v>
      </c>
      <c r="H1666" s="136">
        <f>$G1666*SUMIFS(FatorHorario[Fator],FatorHorario[Meses],TEXT($D1666,"MMM"),FatorHorario[UF],'Curva Tipica'!$E$1,FatorHorario[Hora],$F1666)</f>
        <v>0</v>
      </c>
      <c r="I1666" s="45">
        <v>0.92</v>
      </c>
    </row>
    <row r="1667" spans="1:9" x14ac:dyDescent="0.25">
      <c r="A1667" s="32">
        <v>5743</v>
      </c>
      <c r="B1667" s="32">
        <v>2</v>
      </c>
      <c r="C1667" s="134" t="s">
        <v>92</v>
      </c>
      <c r="D1667" s="33">
        <v>46966</v>
      </c>
      <c r="E1667" s="43" t="s">
        <v>70</v>
      </c>
      <c r="F1667" s="44">
        <f>SUMIFS(HoraCondCarga[Hora],HoraCondCarga[Condição de Carga],PrevisaoGD[[#This Row],[Condição de Carga]],HoraCondCarga[Mês],MONTH(PrevisaoGD[[#This Row],[Mês/Ano]]))</f>
        <v>19</v>
      </c>
      <c r="G1667" s="258">
        <f>SUMIFS('Previsão Potência Instalada'!$C$4:$C$87,'Previsão Potência Instalada'!$B$4:$B$87,PrevisaoGD[[#This Row],[Mês/Ano]])*SUMIFS(RelPotInst[PU_PI],RelPotInst[Barra],PrevisaoGD[[#This Row],[Nº Barra]])</f>
        <v>42.569366929933274</v>
      </c>
      <c r="H1667" s="136">
        <f>$G1667*SUMIFS(FatorHorario[Fator],FatorHorario[Meses],TEXT($D1667,"MMM"),FatorHorario[UF],'Curva Tipica'!$E$1,FatorHorario[Hora],$F1667)</f>
        <v>0</v>
      </c>
      <c r="I1667" s="45">
        <v>0.92</v>
      </c>
    </row>
    <row r="1668" spans="1:9" x14ac:dyDescent="0.25">
      <c r="A1668" s="32">
        <v>5743</v>
      </c>
      <c r="B1668" s="32">
        <v>2</v>
      </c>
      <c r="C1668" s="134" t="s">
        <v>92</v>
      </c>
      <c r="D1668" s="33">
        <v>46997</v>
      </c>
      <c r="E1668" s="43" t="s">
        <v>70</v>
      </c>
      <c r="F1668" s="44">
        <f>SUMIFS(HoraCondCarga[Hora],HoraCondCarga[Condição de Carga],PrevisaoGD[[#This Row],[Condição de Carga]],HoraCondCarga[Mês],MONTH(PrevisaoGD[[#This Row],[Mês/Ano]]))</f>
        <v>19</v>
      </c>
      <c r="G1668" s="258">
        <f>SUMIFS('Previsão Potência Instalada'!$C$4:$C$87,'Previsão Potência Instalada'!$B$4:$B$87,PrevisaoGD[[#This Row],[Mês/Ano]])*SUMIFS(RelPotInst[PU_PI],RelPotInst[Barra],PrevisaoGD[[#This Row],[Nº Barra]])</f>
        <v>42.848458949572176</v>
      </c>
      <c r="H1668" s="136">
        <f>$G1668*SUMIFS(FatorHorario[Fator],FatorHorario[Meses],TEXT($D1668,"MMM"),FatorHorario[UF],'Curva Tipica'!$E$1,FatorHorario[Hora],$F1668)</f>
        <v>0</v>
      </c>
      <c r="I1668" s="45">
        <v>0.92</v>
      </c>
    </row>
    <row r="1669" spans="1:9" x14ac:dyDescent="0.25">
      <c r="A1669" s="32">
        <v>5743</v>
      </c>
      <c r="B1669" s="32">
        <v>2</v>
      </c>
      <c r="C1669" s="134" t="s">
        <v>92</v>
      </c>
      <c r="D1669" s="33">
        <v>47027</v>
      </c>
      <c r="E1669" s="43" t="s">
        <v>70</v>
      </c>
      <c r="F1669" s="44">
        <f>SUMIFS(HoraCondCarga[Hora],HoraCondCarga[Condição de Carga],PrevisaoGD[[#This Row],[Condição de Carga]],HoraCondCarga[Mês],MONTH(PrevisaoGD[[#This Row],[Mês/Ano]]))</f>
        <v>19</v>
      </c>
      <c r="G1669" s="258">
        <f>SUMIFS('Previsão Potência Instalada'!$C$4:$C$87,'Previsão Potência Instalada'!$B$4:$B$87,PrevisaoGD[[#This Row],[Mês/Ano]])*SUMIFS(RelPotInst[PU_PI],RelPotInst[Barra],PrevisaoGD[[#This Row],[Nº Barra]])</f>
        <v>43.113830159695958</v>
      </c>
      <c r="H1669" s="136">
        <f>$G1669*SUMIFS(FatorHorario[Fator],FatorHorario[Meses],TEXT($D1669,"MMM"),FatorHorario[UF],'Curva Tipica'!$E$1,FatorHorario[Hora],$F1669)</f>
        <v>0</v>
      </c>
      <c r="I1669" s="45">
        <v>0.92</v>
      </c>
    </row>
    <row r="1670" spans="1:9" x14ac:dyDescent="0.25">
      <c r="A1670" s="32">
        <v>5743</v>
      </c>
      <c r="B1670" s="32">
        <v>2</v>
      </c>
      <c r="C1670" s="134" t="s">
        <v>92</v>
      </c>
      <c r="D1670" s="33">
        <v>47058</v>
      </c>
      <c r="E1670" s="43" t="s">
        <v>70</v>
      </c>
      <c r="F1670" s="44">
        <f>SUMIFS(HoraCondCarga[Hora],HoraCondCarga[Condição de Carga],PrevisaoGD[[#This Row],[Condição de Carga]],HoraCondCarga[Mês],MONTH(PrevisaoGD[[#This Row],[Mês/Ano]]))</f>
        <v>19</v>
      </c>
      <c r="G1670" s="258">
        <f>SUMIFS('Previsão Potência Instalada'!$C$4:$C$87,'Previsão Potência Instalada'!$B$4:$B$87,PrevisaoGD[[#This Row],[Mês/Ano]])*SUMIFS(RelPotInst[PU_PI],RelPotInst[Barra],PrevisaoGD[[#This Row],[Nº Barra]])</f>
        <v>43.379250899802386</v>
      </c>
      <c r="H1670" s="136">
        <f>$G1670*SUMIFS(FatorHorario[Fator],FatorHorario[Meses],TEXT($D1670,"MMM"),FatorHorario[UF],'Curva Tipica'!$E$1,FatorHorario[Hora],$F1670)</f>
        <v>0</v>
      </c>
      <c r="I1670" s="45">
        <v>0.92</v>
      </c>
    </row>
    <row r="1671" spans="1:9" x14ac:dyDescent="0.25">
      <c r="A1671" s="32">
        <v>5743</v>
      </c>
      <c r="B1671" s="32">
        <v>2</v>
      </c>
      <c r="C1671" s="134" t="s">
        <v>92</v>
      </c>
      <c r="D1671" s="33">
        <v>47088</v>
      </c>
      <c r="E1671" s="43" t="s">
        <v>70</v>
      </c>
      <c r="F1671" s="44">
        <f>SUMIFS(HoraCondCarga[Hora],HoraCondCarga[Condição de Carga],PrevisaoGD[[#This Row],[Condição de Carga]],HoraCondCarga[Mês],MONTH(PrevisaoGD[[#This Row],[Mês/Ano]]))</f>
        <v>20</v>
      </c>
      <c r="G1671" s="258">
        <f>SUMIFS('Previsão Potência Instalada'!$C$4:$C$87,'Previsão Potência Instalada'!$B$4:$B$87,PrevisaoGD[[#This Row],[Mês/Ano]])*SUMIFS(RelPotInst[PU_PI],RelPotInst[Barra],PrevisaoGD[[#This Row],[Nº Barra]])</f>
        <v>43.657280730352781</v>
      </c>
      <c r="H1671" s="136">
        <f>$G1671*SUMIFS(FatorHorario[Fator],FatorHorario[Meses],TEXT($D1671,"MMM"),FatorHorario[UF],'Curva Tipica'!$E$1,FatorHorario[Hora],$F1671)</f>
        <v>0</v>
      </c>
      <c r="I1671" s="45">
        <v>0.92</v>
      </c>
    </row>
    <row r="1672" spans="1:9" x14ac:dyDescent="0.25">
      <c r="A1672" s="32">
        <v>5743</v>
      </c>
      <c r="B1672" s="32">
        <v>2</v>
      </c>
      <c r="C1672" s="134" t="s">
        <v>92</v>
      </c>
      <c r="D1672" s="33">
        <v>44562</v>
      </c>
      <c r="E1672" s="43" t="s">
        <v>71</v>
      </c>
      <c r="F1672" s="44">
        <f>SUMIFS(HoraCondCarga[Hora],HoraCondCarga[Condição de Carga],PrevisaoGD[[#This Row],[Condição de Carga]],HoraCondCarga[Mês],MONTH(PrevisaoGD[[#This Row],[Mês/Ano]]))</f>
        <v>11</v>
      </c>
      <c r="G1672" s="258">
        <f>SUMIFS('Previsão Potência Instalada'!$C$4:$C$87,'Previsão Potência Instalada'!$B$4:$B$87,PrevisaoGD[[#This Row],[Mês/Ano]])*SUMIFS(RelPotInst[PU_PI],RelPotInst[Barra],PrevisaoGD[[#This Row],[Nº Barra]])</f>
        <v>15.023445587279532</v>
      </c>
      <c r="H1672" s="136">
        <f>$G1672*SUMIFS(FatorHorario[Fator],FatorHorario[Meses],TEXT($D1672,"MMM"),FatorHorario[UF],'Curva Tipica'!$E$1,FatorHorario[Hora],$F1672)</f>
        <v>8.6118440454884091</v>
      </c>
      <c r="I1672" s="45">
        <v>0.92</v>
      </c>
    </row>
    <row r="1673" spans="1:9" x14ac:dyDescent="0.25">
      <c r="A1673" s="32">
        <v>5743</v>
      </c>
      <c r="B1673" s="32">
        <v>2</v>
      </c>
      <c r="C1673" s="134" t="s">
        <v>92</v>
      </c>
      <c r="D1673" s="33">
        <v>44593</v>
      </c>
      <c r="E1673" s="43" t="s">
        <v>71</v>
      </c>
      <c r="F1673" s="44">
        <f>SUMIFS(HoraCondCarga[Hora],HoraCondCarga[Condição de Carga],PrevisaoGD[[#This Row],[Condição de Carga]],HoraCondCarga[Mês],MONTH(PrevisaoGD[[#This Row],[Mês/Ano]]))</f>
        <v>12</v>
      </c>
      <c r="G1673" s="258">
        <f>SUMIFS('Previsão Potência Instalada'!$C$4:$C$87,'Previsão Potência Instalada'!$B$4:$B$87,PrevisaoGD[[#This Row],[Mês/Ano]])*SUMIFS(RelPotInst[PU_PI],RelPotInst[Barra],PrevisaoGD[[#This Row],[Nº Barra]])</f>
        <v>15.683433952675207</v>
      </c>
      <c r="H1673" s="136">
        <f>$G1673*SUMIFS(FatorHorario[Fator],FatorHorario[Meses],TEXT($D1673,"MMM"),FatorHorario[UF],'Curva Tipica'!$E$1,FatorHorario[Hora],$F1673)</f>
        <v>9.344971317726765</v>
      </c>
      <c r="I1673" s="45">
        <v>0.92</v>
      </c>
    </row>
    <row r="1674" spans="1:9" x14ac:dyDescent="0.25">
      <c r="A1674" s="32">
        <v>5743</v>
      </c>
      <c r="B1674" s="32">
        <v>2</v>
      </c>
      <c r="C1674" s="134" t="s">
        <v>92</v>
      </c>
      <c r="D1674" s="33">
        <v>44621</v>
      </c>
      <c r="E1674" s="43" t="s">
        <v>71</v>
      </c>
      <c r="F1674" s="44">
        <f>SUMIFS(HoraCondCarga[Hora],HoraCondCarga[Condição de Carga],PrevisaoGD[[#This Row],[Condição de Carga]],HoraCondCarga[Mês],MONTH(PrevisaoGD[[#This Row],[Mês/Ano]]))</f>
        <v>11</v>
      </c>
      <c r="G1674" s="258">
        <f>SUMIFS('Previsão Potência Instalada'!$C$4:$C$87,'Previsão Potência Instalada'!$B$4:$B$87,PrevisaoGD[[#This Row],[Mês/Ano]])*SUMIFS(RelPotInst[PU_PI],RelPotInst[Barra],PrevisaoGD[[#This Row],[Nº Barra]])</f>
        <v>16.34935709565098</v>
      </c>
      <c r="H1674" s="136">
        <f>$G1674*SUMIFS(FatorHorario[Fator],FatorHorario[Meses],TEXT($D1674,"MMM"),FatorHorario[UF],'Curva Tipica'!$E$1,FatorHorario[Hora],$F1674)</f>
        <v>9.6086534397564396</v>
      </c>
      <c r="I1674" s="45">
        <v>0.92</v>
      </c>
    </row>
    <row r="1675" spans="1:9" x14ac:dyDescent="0.25">
      <c r="A1675" s="32">
        <v>5743</v>
      </c>
      <c r="B1675" s="32">
        <v>2</v>
      </c>
      <c r="C1675" s="134" t="s">
        <v>92</v>
      </c>
      <c r="D1675" s="33">
        <v>44652</v>
      </c>
      <c r="E1675" s="43" t="s">
        <v>71</v>
      </c>
      <c r="F1675" s="44">
        <f>SUMIFS(HoraCondCarga[Hora],HoraCondCarga[Condição de Carga],PrevisaoGD[[#This Row],[Condição de Carga]],HoraCondCarga[Mês],MONTH(PrevisaoGD[[#This Row],[Mês/Ano]]))</f>
        <v>11</v>
      </c>
      <c r="G1675" s="258">
        <f>SUMIFS('Previsão Potência Instalada'!$C$4:$C$87,'Previsão Potência Instalada'!$B$4:$B$87,PrevisaoGD[[#This Row],[Mês/Ano]])*SUMIFS(RelPotInst[PU_PI],RelPotInst[Barra],PrevisaoGD[[#This Row],[Nº Barra]])</f>
        <v>17.020399041636615</v>
      </c>
      <c r="H1675" s="136">
        <f>$G1675*SUMIFS(FatorHorario[Fator],FatorHorario[Meses],TEXT($D1675,"MMM"),FatorHorario[UF],'Curva Tipica'!$E$1,FatorHorario[Hora],$F1675)</f>
        <v>8.9614089665896906</v>
      </c>
      <c r="I1675" s="45">
        <v>0.92</v>
      </c>
    </row>
    <row r="1676" spans="1:9" x14ac:dyDescent="0.25">
      <c r="A1676" s="32">
        <v>5743</v>
      </c>
      <c r="B1676" s="32">
        <v>2</v>
      </c>
      <c r="C1676" s="134" t="s">
        <v>92</v>
      </c>
      <c r="D1676" s="33">
        <v>44682</v>
      </c>
      <c r="E1676" s="43" t="s">
        <v>71</v>
      </c>
      <c r="F1676" s="44">
        <f>SUMIFS(HoraCondCarga[Hora],HoraCondCarga[Condição de Carga],PrevisaoGD[[#This Row],[Condição de Carga]],HoraCondCarga[Mês],MONTH(PrevisaoGD[[#This Row],[Mês/Ano]]))</f>
        <v>12</v>
      </c>
      <c r="G1676" s="258">
        <f>SUMIFS('Previsão Potência Instalada'!$C$4:$C$87,'Previsão Potência Instalada'!$B$4:$B$87,PrevisaoGD[[#This Row],[Mês/Ano]])*SUMIFS(RelPotInst[PU_PI],RelPotInst[Barra],PrevisaoGD[[#This Row],[Nº Barra]])</f>
        <v>17.746805185770867</v>
      </c>
      <c r="H1676" s="136">
        <f>$G1676*SUMIFS(FatorHorario[Fator],FatorHorario[Meses],TEXT($D1676,"MMM"),FatorHorario[UF],'Curva Tipica'!$E$1,FatorHorario[Hora],$F1676)</f>
        <v>8.3802839427892923</v>
      </c>
      <c r="I1676" s="45">
        <v>0.92</v>
      </c>
    </row>
    <row r="1677" spans="1:9" x14ac:dyDescent="0.25">
      <c r="A1677" s="32">
        <v>5743</v>
      </c>
      <c r="B1677" s="32">
        <v>2</v>
      </c>
      <c r="C1677" s="134" t="s">
        <v>92</v>
      </c>
      <c r="D1677" s="33">
        <v>44713</v>
      </c>
      <c r="E1677" s="43" t="s">
        <v>71</v>
      </c>
      <c r="F1677" s="44">
        <f>SUMIFS(HoraCondCarga[Hora],HoraCondCarga[Condição de Carga],PrevisaoGD[[#This Row],[Condição de Carga]],HoraCondCarga[Mês],MONTH(PrevisaoGD[[#This Row],[Mês/Ano]]))</f>
        <v>12</v>
      </c>
      <c r="G1677" s="258">
        <f>SUMIFS('Previsão Potência Instalada'!$C$4:$C$87,'Previsão Potência Instalada'!$B$4:$B$87,PrevisaoGD[[#This Row],[Mês/Ano]])*SUMIFS(RelPotInst[PU_PI],RelPotInst[Barra],PrevisaoGD[[#This Row],[Nº Barra]])</f>
        <v>18.458032240691484</v>
      </c>
      <c r="H1677" s="136">
        <f>$G1677*SUMIFS(FatorHorario[Fator],FatorHorario[Meses],TEXT($D1677,"MMM"),FatorHorario[UF],'Curva Tipica'!$E$1,FatorHorario[Hora],$F1677)</f>
        <v>8.2430636381756788</v>
      </c>
      <c r="I1677" s="45">
        <v>0.92</v>
      </c>
    </row>
    <row r="1678" spans="1:9" x14ac:dyDescent="0.25">
      <c r="A1678" s="32">
        <v>5743</v>
      </c>
      <c r="B1678" s="32">
        <v>2</v>
      </c>
      <c r="C1678" s="134" t="s">
        <v>92</v>
      </c>
      <c r="D1678" s="33">
        <v>44743</v>
      </c>
      <c r="E1678" s="43" t="s">
        <v>71</v>
      </c>
      <c r="F1678" s="44">
        <f>SUMIFS(HoraCondCarga[Hora],HoraCondCarga[Condição de Carga],PrevisaoGD[[#This Row],[Condição de Carga]],HoraCondCarga[Mês],MONTH(PrevisaoGD[[#This Row],[Mês/Ano]]))</f>
        <v>12</v>
      </c>
      <c r="G1678" s="258">
        <f>SUMIFS('Previsão Potência Instalada'!$C$4:$C$87,'Previsão Potência Instalada'!$B$4:$B$87,PrevisaoGD[[#This Row],[Mês/Ano]])*SUMIFS(RelPotInst[PU_PI],RelPotInst[Barra],PrevisaoGD[[#This Row],[Nº Barra]])</f>
        <v>19.133907426350735</v>
      </c>
      <c r="H1678" s="136">
        <f>$G1678*SUMIFS(FatorHorario[Fator],FatorHorario[Meses],TEXT($D1678,"MMM"),FatorHorario[UF],'Curva Tipica'!$E$1,FatorHorario[Hora],$F1678)</f>
        <v>8.6184168970632342</v>
      </c>
      <c r="I1678" s="45">
        <v>0.92</v>
      </c>
    </row>
    <row r="1679" spans="1:9" x14ac:dyDescent="0.25">
      <c r="A1679" s="32">
        <v>5743</v>
      </c>
      <c r="B1679" s="32">
        <v>2</v>
      </c>
      <c r="C1679" s="134" t="s">
        <v>92</v>
      </c>
      <c r="D1679" s="33">
        <v>44774</v>
      </c>
      <c r="E1679" s="43" t="s">
        <v>71</v>
      </c>
      <c r="F1679" s="44">
        <f>SUMIFS(HoraCondCarga[Hora],HoraCondCarga[Condição de Carga],PrevisaoGD[[#This Row],[Condição de Carga]],HoraCondCarga[Mês],MONTH(PrevisaoGD[[#This Row],[Mês/Ano]]))</f>
        <v>11</v>
      </c>
      <c r="G1679" s="258">
        <f>SUMIFS('Previsão Potência Instalada'!$C$4:$C$87,'Previsão Potência Instalada'!$B$4:$B$87,PrevisaoGD[[#This Row],[Mês/Ano]])*SUMIFS(RelPotInst[PU_PI],RelPotInst[Barra],PrevisaoGD[[#This Row],[Nº Barra]])</f>
        <v>19.792511238158891</v>
      </c>
      <c r="H1679" s="136">
        <f>$G1679*SUMIFS(FatorHorario[Fator],FatorHorario[Meses],TEXT($D1679,"MMM"),FatorHorario[UF],'Curva Tipica'!$E$1,FatorHorario[Hora],$F1679)</f>
        <v>9.477501104641858</v>
      </c>
      <c r="I1679" s="45">
        <v>0.92</v>
      </c>
    </row>
    <row r="1680" spans="1:9" x14ac:dyDescent="0.25">
      <c r="A1680" s="32">
        <v>5743</v>
      </c>
      <c r="B1680" s="32">
        <v>2</v>
      </c>
      <c r="C1680" s="134" t="s">
        <v>92</v>
      </c>
      <c r="D1680" s="33">
        <v>44805</v>
      </c>
      <c r="E1680" s="43" t="s">
        <v>71</v>
      </c>
      <c r="F1680" s="44">
        <f>SUMIFS(HoraCondCarga[Hora],HoraCondCarga[Condição de Carga],PrevisaoGD[[#This Row],[Condição de Carga]],HoraCondCarga[Mês],MONTH(PrevisaoGD[[#This Row],[Mês/Ano]]))</f>
        <v>12</v>
      </c>
      <c r="G1680" s="258">
        <f>SUMIFS('Previsão Potência Instalada'!$C$4:$C$87,'Previsão Potência Instalada'!$B$4:$B$87,PrevisaoGD[[#This Row],[Mês/Ano]])*SUMIFS(RelPotInst[PU_PI],RelPotInst[Barra],PrevisaoGD[[#This Row],[Nº Barra]])</f>
        <v>20.448110582282368</v>
      </c>
      <c r="H1680" s="136">
        <f>$G1680*SUMIFS(FatorHorario[Fator],FatorHorario[Meses],TEXT($D1680,"MMM"),FatorHorario[UF],'Curva Tipica'!$E$1,FatorHorario[Hora],$F1680)</f>
        <v>11.269753929909831</v>
      </c>
      <c r="I1680" s="45">
        <v>0.92</v>
      </c>
    </row>
    <row r="1681" spans="1:9" x14ac:dyDescent="0.25">
      <c r="A1681" s="32">
        <v>5743</v>
      </c>
      <c r="B1681" s="32">
        <v>2</v>
      </c>
      <c r="C1681" s="134" t="s">
        <v>92</v>
      </c>
      <c r="D1681" s="33">
        <v>44835</v>
      </c>
      <c r="E1681" s="43" t="s">
        <v>71</v>
      </c>
      <c r="F1681" s="44">
        <f>SUMIFS(HoraCondCarga[Hora],HoraCondCarga[Condição de Carga],PrevisaoGD[[#This Row],[Condição de Carga]],HoraCondCarga[Mês],MONTH(PrevisaoGD[[#This Row],[Mês/Ano]]))</f>
        <v>11</v>
      </c>
      <c r="G1681" s="258">
        <f>SUMIFS('Previsão Potência Instalada'!$C$4:$C$87,'Previsão Potência Instalada'!$B$4:$B$87,PrevisaoGD[[#This Row],[Mês/Ano]])*SUMIFS(RelPotInst[PU_PI],RelPotInst[Barra],PrevisaoGD[[#This Row],[Nº Barra]])</f>
        <v>21.071479145566613</v>
      </c>
      <c r="H1681" s="136">
        <f>$G1681*SUMIFS(FatorHorario[Fator],FatorHorario[Meses],TEXT($D1681,"MMM"),FatorHorario[UF],'Curva Tipica'!$E$1,FatorHorario[Hora],$F1681)</f>
        <v>11.606740653583341</v>
      </c>
      <c r="I1681" s="45">
        <v>0.92</v>
      </c>
    </row>
    <row r="1682" spans="1:9" x14ac:dyDescent="0.25">
      <c r="A1682" s="32">
        <v>5743</v>
      </c>
      <c r="B1682" s="32">
        <v>2</v>
      </c>
      <c r="C1682" s="134" t="s">
        <v>92</v>
      </c>
      <c r="D1682" s="33">
        <v>44866</v>
      </c>
      <c r="E1682" s="43" t="s">
        <v>71</v>
      </c>
      <c r="F1682" s="44">
        <f>SUMIFS(HoraCondCarga[Hora],HoraCondCarga[Condição de Carga],PrevisaoGD[[#This Row],[Condição de Carga]],HoraCondCarga[Mês],MONTH(PrevisaoGD[[#This Row],[Mês/Ano]]))</f>
        <v>12</v>
      </c>
      <c r="G1682" s="258">
        <f>SUMIFS('Previsão Potência Instalada'!$C$4:$C$87,'Previsão Potência Instalada'!$B$4:$B$87,PrevisaoGD[[#This Row],[Mês/Ano]])*SUMIFS(RelPotInst[PU_PI],RelPotInst[Barra],PrevisaoGD[[#This Row],[Nº Barra]])</f>
        <v>21.694964056943423</v>
      </c>
      <c r="H1682" s="136">
        <f>$G1682*SUMIFS(FatorHorario[Fator],FatorHorario[Meses],TEXT($D1682,"MMM"),FatorHorario[UF],'Curva Tipica'!$E$1,FatorHorario[Hora],$F1682)</f>
        <v>13.082198711541549</v>
      </c>
      <c r="I1682" s="45">
        <v>0.92</v>
      </c>
    </row>
    <row r="1683" spans="1:9" x14ac:dyDescent="0.25">
      <c r="A1683" s="32">
        <v>5743</v>
      </c>
      <c r="B1683" s="32">
        <v>2</v>
      </c>
      <c r="C1683" s="134" t="s">
        <v>92</v>
      </c>
      <c r="D1683" s="33">
        <v>44896</v>
      </c>
      <c r="E1683" s="43" t="s">
        <v>71</v>
      </c>
      <c r="F1683" s="44">
        <f>SUMIFS(HoraCondCarga[Hora],HoraCondCarga[Condição de Carga],PrevisaoGD[[#This Row],[Condição de Carga]],HoraCondCarga[Mês],MONTH(PrevisaoGD[[#This Row],[Mês/Ano]]))</f>
        <v>12</v>
      </c>
      <c r="G1683" s="258">
        <f>SUMIFS('Previsão Potência Instalada'!$C$4:$C$87,'Previsão Potência Instalada'!$B$4:$B$87,PrevisaoGD[[#This Row],[Mês/Ano]])*SUMIFS(RelPotInst[PU_PI],RelPotInst[Barra],PrevisaoGD[[#This Row],[Nº Barra]])</f>
        <v>22.348068272504417</v>
      </c>
      <c r="H1683" s="136">
        <f>$G1683*SUMIFS(FatorHorario[Fator],FatorHorario[Meses],TEXT($D1683,"MMM"),FatorHorario[UF],'Curva Tipica'!$E$1,FatorHorario[Hora],$F1683)</f>
        <v>13.36983457803311</v>
      </c>
      <c r="I1683" s="45">
        <v>0.92</v>
      </c>
    </row>
    <row r="1684" spans="1:9" x14ac:dyDescent="0.25">
      <c r="A1684" s="32">
        <v>5743</v>
      </c>
      <c r="B1684" s="32">
        <v>2</v>
      </c>
      <c r="C1684" s="134" t="s">
        <v>92</v>
      </c>
      <c r="D1684" s="33">
        <v>44927</v>
      </c>
      <c r="E1684" s="43" t="s">
        <v>71</v>
      </c>
      <c r="F1684" s="44">
        <f>SUMIFS(HoraCondCarga[Hora],HoraCondCarga[Condição de Carga],PrevisaoGD[[#This Row],[Condição de Carga]],HoraCondCarga[Mês],MONTH(PrevisaoGD[[#This Row],[Mês/Ano]]))</f>
        <v>11</v>
      </c>
      <c r="G1684" s="258">
        <f>SUMIFS('Previsão Potência Instalada'!$C$4:$C$87,'Previsão Potência Instalada'!$B$4:$B$87,PrevisaoGD[[#This Row],[Mês/Ano]])*SUMIFS(RelPotInst[PU_PI],RelPotInst[Barra],PrevisaoGD[[#This Row],[Nº Barra]])</f>
        <v>22.571969147014546</v>
      </c>
      <c r="H1684" s="136">
        <f>$G1684*SUMIFS(FatorHorario[Fator],FatorHorario[Meses],TEXT($D1684,"MMM"),FatorHorario[UF],'Curva Tipica'!$E$1,FatorHorario[Hora],$F1684)</f>
        <v>12.938861259513839</v>
      </c>
      <c r="I1684" s="45">
        <v>0.92</v>
      </c>
    </row>
    <row r="1685" spans="1:9" x14ac:dyDescent="0.25">
      <c r="A1685" s="32">
        <v>5743</v>
      </c>
      <c r="B1685" s="32">
        <v>2</v>
      </c>
      <c r="C1685" s="134" t="s">
        <v>92</v>
      </c>
      <c r="D1685" s="33">
        <v>44958</v>
      </c>
      <c r="E1685" s="43" t="s">
        <v>71</v>
      </c>
      <c r="F1685" s="44">
        <f>SUMIFS(HoraCondCarga[Hora],HoraCondCarga[Condição de Carga],PrevisaoGD[[#This Row],[Condição de Carga]],HoraCondCarga[Mês],MONTH(PrevisaoGD[[#This Row],[Mês/Ano]]))</f>
        <v>12</v>
      </c>
      <c r="G1685" s="258">
        <f>SUMIFS('Previsão Potência Instalada'!$C$4:$C$87,'Previsão Potência Instalada'!$B$4:$B$87,PrevisaoGD[[#This Row],[Mês/Ano]])*SUMIFS(RelPotInst[PU_PI],RelPotInst[Barra],PrevisaoGD[[#This Row],[Nº Barra]])</f>
        <v>22.790990851879595</v>
      </c>
      <c r="H1685" s="136">
        <f>$G1685*SUMIFS(FatorHorario[Fator],FatorHorario[Meses],TEXT($D1685,"MMM"),FatorHorario[UF],'Curva Tipica'!$E$1,FatorHorario[Hora],$F1685)</f>
        <v>13.580007825840882</v>
      </c>
      <c r="I1685" s="45">
        <v>0.92</v>
      </c>
    </row>
    <row r="1686" spans="1:9" x14ac:dyDescent="0.25">
      <c r="A1686" s="32">
        <v>5743</v>
      </c>
      <c r="B1686" s="32">
        <v>2</v>
      </c>
      <c r="C1686" s="134" t="s">
        <v>92</v>
      </c>
      <c r="D1686" s="33">
        <v>44986</v>
      </c>
      <c r="E1686" s="43" t="s">
        <v>71</v>
      </c>
      <c r="F1686" s="44">
        <f>SUMIFS(HoraCondCarga[Hora],HoraCondCarga[Condição de Carga],PrevisaoGD[[#This Row],[Condição de Carga]],HoraCondCarga[Mês],MONTH(PrevisaoGD[[#This Row],[Mês/Ano]]))</f>
        <v>11</v>
      </c>
      <c r="G1686" s="258">
        <f>SUMIFS('Previsão Potência Instalada'!$C$4:$C$87,'Previsão Potência Instalada'!$B$4:$B$87,PrevisaoGD[[#This Row],[Mês/Ano]])*SUMIFS(RelPotInst[PU_PI],RelPotInst[Barra],PrevisaoGD[[#This Row],[Nº Barra]])</f>
        <v>23.01198205374147</v>
      </c>
      <c r="H1686" s="136">
        <f>$G1686*SUMIFS(FatorHorario[Fator],FatorHorario[Meses],TEXT($D1686,"MMM"),FatorHorario[UF],'Curva Tipica'!$E$1,FatorHorario[Hora],$F1686)</f>
        <v>13.52433366172631</v>
      </c>
      <c r="I1686" s="45">
        <v>0.92</v>
      </c>
    </row>
    <row r="1687" spans="1:9" x14ac:dyDescent="0.25">
      <c r="A1687" s="32">
        <v>5743</v>
      </c>
      <c r="B1687" s="32">
        <v>2</v>
      </c>
      <c r="C1687" s="134" t="s">
        <v>92</v>
      </c>
      <c r="D1687" s="33">
        <v>45017</v>
      </c>
      <c r="E1687" s="43" t="s">
        <v>71</v>
      </c>
      <c r="F1687" s="44">
        <f>SUMIFS(HoraCondCarga[Hora],HoraCondCarga[Condição de Carga],PrevisaoGD[[#This Row],[Condição de Carga]],HoraCondCarga[Mês],MONTH(PrevisaoGD[[#This Row],[Mês/Ano]]))</f>
        <v>11</v>
      </c>
      <c r="G1687" s="258">
        <f>SUMIFS('Previsão Potência Instalada'!$C$4:$C$87,'Previsão Potência Instalada'!$B$4:$B$87,PrevisaoGD[[#This Row],[Mês/Ano]])*SUMIFS(RelPotInst[PU_PI],RelPotInst[Barra],PrevisaoGD[[#This Row],[Nº Barra]])</f>
        <v>23.234671965794114</v>
      </c>
      <c r="H1687" s="136">
        <f>$G1687*SUMIFS(FatorHorario[Fator],FatorHorario[Meses],TEXT($D1687,"MMM"),FatorHorario[UF],'Curva Tipica'!$E$1,FatorHorario[Hora],$F1687)</f>
        <v>12.233285317264588</v>
      </c>
      <c r="I1687" s="45">
        <v>0.92</v>
      </c>
    </row>
    <row r="1688" spans="1:9" x14ac:dyDescent="0.25">
      <c r="A1688" s="32">
        <v>5743</v>
      </c>
      <c r="B1688" s="32">
        <v>2</v>
      </c>
      <c r="C1688" s="134" t="s">
        <v>92</v>
      </c>
      <c r="D1688" s="33">
        <v>45047</v>
      </c>
      <c r="E1688" s="43" t="s">
        <v>71</v>
      </c>
      <c r="F1688" s="44">
        <f>SUMIFS(HoraCondCarga[Hora],HoraCondCarga[Condição de Carga],PrevisaoGD[[#This Row],[Condição de Carga]],HoraCondCarga[Mês],MONTH(PrevisaoGD[[#This Row],[Mês/Ano]]))</f>
        <v>12</v>
      </c>
      <c r="G1688" s="258">
        <f>SUMIFS('Previsão Potência Instalada'!$C$4:$C$87,'Previsão Potência Instalada'!$B$4:$B$87,PrevisaoGD[[#This Row],[Mês/Ano]])*SUMIFS(RelPotInst[PU_PI],RelPotInst[Barra],PrevisaoGD[[#This Row],[Nº Barra]])</f>
        <v>23.475734870012655</v>
      </c>
      <c r="H1688" s="136">
        <f>$G1688*SUMIFS(FatorHorario[Fator],FatorHorario[Meses],TEXT($D1688,"MMM"),FatorHorario[UF],'Curva Tipica'!$E$1,FatorHorario[Hora],$F1688)</f>
        <v>11.08556283325202</v>
      </c>
      <c r="I1688" s="45">
        <v>0.92</v>
      </c>
    </row>
    <row r="1689" spans="1:9" x14ac:dyDescent="0.25">
      <c r="A1689" s="32">
        <v>5743</v>
      </c>
      <c r="B1689" s="32">
        <v>2</v>
      </c>
      <c r="C1689" s="134" t="s">
        <v>92</v>
      </c>
      <c r="D1689" s="33">
        <v>45078</v>
      </c>
      <c r="E1689" s="43" t="s">
        <v>71</v>
      </c>
      <c r="F1689" s="44">
        <f>SUMIFS(HoraCondCarga[Hora],HoraCondCarga[Condição de Carga],PrevisaoGD[[#This Row],[Condição de Carga]],HoraCondCarga[Mês],MONTH(PrevisaoGD[[#This Row],[Mês/Ano]]))</f>
        <v>12</v>
      </c>
      <c r="G1689" s="258">
        <f>SUMIFS('Previsão Potência Instalada'!$C$4:$C$87,'Previsão Potência Instalada'!$B$4:$B$87,PrevisaoGD[[#This Row],[Mês/Ano]])*SUMIFS(RelPotInst[PU_PI],RelPotInst[Barra],PrevisaoGD[[#This Row],[Nº Barra]])</f>
        <v>23.711760488466503</v>
      </c>
      <c r="H1689" s="136">
        <f>$G1689*SUMIFS(FatorHorario[Fator],FatorHorario[Meses],TEXT($D1689,"MMM"),FatorHorario[UF],'Curva Tipica'!$E$1,FatorHorario[Hora],$F1689)</f>
        <v>10.589295117207286</v>
      </c>
      <c r="I1689" s="45">
        <v>0.92</v>
      </c>
    </row>
    <row r="1690" spans="1:9" x14ac:dyDescent="0.25">
      <c r="A1690" s="32">
        <v>5743</v>
      </c>
      <c r="B1690" s="32">
        <v>2</v>
      </c>
      <c r="C1690" s="134" t="s">
        <v>92</v>
      </c>
      <c r="D1690" s="33">
        <v>45108</v>
      </c>
      <c r="E1690" s="43" t="s">
        <v>71</v>
      </c>
      <c r="F1690" s="44">
        <f>SUMIFS(HoraCondCarga[Hora],HoraCondCarga[Condição de Carga],PrevisaoGD[[#This Row],[Condição de Carga]],HoraCondCarga[Mês],MONTH(PrevisaoGD[[#This Row],[Mês/Ano]]))</f>
        <v>12</v>
      </c>
      <c r="G1690" s="258">
        <f>SUMIFS('Previsão Potência Instalada'!$C$4:$C$87,'Previsão Potência Instalada'!$B$4:$B$87,PrevisaoGD[[#This Row],[Mês/Ano]])*SUMIFS(RelPotInst[PU_PI],RelPotInst[Barra],PrevisaoGD[[#This Row],[Nº Barra]])</f>
        <v>23.936054344541255</v>
      </c>
      <c r="H1690" s="136">
        <f>$G1690*SUMIFS(FatorHorario[Fator],FatorHorario[Meses],TEXT($D1690,"MMM"),FatorHorario[UF],'Curva Tipica'!$E$1,FatorHorario[Hora],$F1690)</f>
        <v>10.781430609825129</v>
      </c>
      <c r="I1690" s="45">
        <v>0.92</v>
      </c>
    </row>
    <row r="1691" spans="1:9" x14ac:dyDescent="0.25">
      <c r="A1691" s="32">
        <v>5743</v>
      </c>
      <c r="B1691" s="32">
        <v>2</v>
      </c>
      <c r="C1691" s="134" t="s">
        <v>92</v>
      </c>
      <c r="D1691" s="33">
        <v>45139</v>
      </c>
      <c r="E1691" s="43" t="s">
        <v>71</v>
      </c>
      <c r="F1691" s="44">
        <f>SUMIFS(HoraCondCarga[Hora],HoraCondCarga[Condição de Carga],PrevisaoGD[[#This Row],[Condição de Carga]],HoraCondCarga[Mês],MONTH(PrevisaoGD[[#This Row],[Mês/Ano]]))</f>
        <v>11</v>
      </c>
      <c r="G1691" s="258">
        <f>SUMIFS('Previsão Potência Instalada'!$C$4:$C$87,'Previsão Potência Instalada'!$B$4:$B$87,PrevisaoGD[[#This Row],[Mês/Ano]])*SUMIFS(RelPotInst[PU_PI],RelPotInst[Barra],PrevisaoGD[[#This Row],[Nº Barra]])</f>
        <v>24.154616575719924</v>
      </c>
      <c r="H1691" s="136">
        <f>$G1691*SUMIFS(FatorHorario[Fator],FatorHorario[Meses],TEXT($D1691,"MMM"),FatorHorario[UF],'Curva Tipica'!$E$1,FatorHorario[Hora],$F1691)</f>
        <v>11.566263751172226</v>
      </c>
      <c r="I1691" s="45">
        <v>0.92</v>
      </c>
    </row>
    <row r="1692" spans="1:9" x14ac:dyDescent="0.25">
      <c r="A1692" s="32">
        <v>5743</v>
      </c>
      <c r="B1692" s="32">
        <v>2</v>
      </c>
      <c r="C1692" s="134" t="s">
        <v>92</v>
      </c>
      <c r="D1692" s="33">
        <v>45170</v>
      </c>
      <c r="E1692" s="43" t="s">
        <v>71</v>
      </c>
      <c r="F1692" s="44">
        <f>SUMIFS(HoraCondCarga[Hora],HoraCondCarga[Condição de Carga],PrevisaoGD[[#This Row],[Condição de Carga]],HoraCondCarga[Mês],MONTH(PrevisaoGD[[#This Row],[Mês/Ano]]))</f>
        <v>12</v>
      </c>
      <c r="G1692" s="258">
        <f>SUMIFS('Previsão Potência Instalada'!$C$4:$C$87,'Previsão Potência Instalada'!$B$4:$B$87,PrevisaoGD[[#This Row],[Mês/Ano]])*SUMIFS(RelPotInst[PU_PI],RelPotInst[Barra],PrevisaoGD[[#This Row],[Nº Barra]])</f>
        <v>24.372181753512479</v>
      </c>
      <c r="H1692" s="136">
        <f>$G1692*SUMIFS(FatorHorario[Fator],FatorHorario[Meses],TEXT($D1692,"MMM"),FatorHorario[UF],'Curva Tipica'!$E$1,FatorHorario[Hora],$F1692)</f>
        <v>13.432463111536347</v>
      </c>
      <c r="I1692" s="45">
        <v>0.92</v>
      </c>
    </row>
    <row r="1693" spans="1:9" x14ac:dyDescent="0.25">
      <c r="A1693" s="32">
        <v>5743</v>
      </c>
      <c r="B1693" s="32">
        <v>2</v>
      </c>
      <c r="C1693" s="134" t="s">
        <v>92</v>
      </c>
      <c r="D1693" s="33">
        <v>45200</v>
      </c>
      <c r="E1693" s="43" t="s">
        <v>71</v>
      </c>
      <c r="F1693" s="44">
        <f>SUMIFS(HoraCondCarga[Hora],HoraCondCarga[Condição de Carga],PrevisaoGD[[#This Row],[Condição de Carga]],HoraCondCarga[Mês],MONTH(PrevisaoGD[[#This Row],[Mês/Ano]]))</f>
        <v>11</v>
      </c>
      <c r="G1693" s="258">
        <f>SUMIFS('Previsão Potência Instalada'!$C$4:$C$87,'Previsão Potência Instalada'!$B$4:$B$87,PrevisaoGD[[#This Row],[Mês/Ano]])*SUMIFS(RelPotInst[PU_PI],RelPotInst[Barra],PrevisaoGD[[#This Row],[Nº Barra]])</f>
        <v>24.579050923710557</v>
      </c>
      <c r="H1693" s="136">
        <f>$G1693*SUMIFS(FatorHorario[Fator],FatorHorario[Meses],TEXT($D1693,"MMM"),FatorHorario[UF],'Curva Tipica'!$E$1,FatorHorario[Hora],$F1693)</f>
        <v>13.538806061592942</v>
      </c>
      <c r="I1693" s="45">
        <v>0.92</v>
      </c>
    </row>
    <row r="1694" spans="1:9" x14ac:dyDescent="0.25">
      <c r="A1694" s="32">
        <v>5743</v>
      </c>
      <c r="B1694" s="32">
        <v>2</v>
      </c>
      <c r="C1694" s="134" t="s">
        <v>92</v>
      </c>
      <c r="D1694" s="33">
        <v>45231</v>
      </c>
      <c r="E1694" s="43" t="s">
        <v>71</v>
      </c>
      <c r="F1694" s="44">
        <f>SUMIFS(HoraCondCarga[Hora],HoraCondCarga[Condição de Carga],PrevisaoGD[[#This Row],[Condição de Carga]],HoraCondCarga[Mês],MONTH(PrevisaoGD[[#This Row],[Mês/Ano]]))</f>
        <v>12</v>
      </c>
      <c r="G1694" s="258">
        <f>SUMIFS('Previsão Potência Instalada'!$C$4:$C$87,'Previsão Potência Instalada'!$B$4:$B$87,PrevisaoGD[[#This Row],[Mês/Ano]])*SUMIFS(RelPotInst[PU_PI],RelPotInst[Barra],PrevisaoGD[[#This Row],[Nº Barra]])</f>
        <v>24.785958704828051</v>
      </c>
      <c r="H1694" s="136">
        <f>$G1694*SUMIFS(FatorHorario[Fator],FatorHorario[Meses],TEXT($D1694,"MMM"),FatorHorario[UF],'Curva Tipica'!$E$1,FatorHorario[Hora],$F1694)</f>
        <v>14.946087773251994</v>
      </c>
      <c r="I1694" s="45">
        <v>0.92</v>
      </c>
    </row>
    <row r="1695" spans="1:9" x14ac:dyDescent="0.25">
      <c r="A1695" s="32">
        <v>5743</v>
      </c>
      <c r="B1695" s="32">
        <v>2</v>
      </c>
      <c r="C1695" s="134" t="s">
        <v>92</v>
      </c>
      <c r="D1695" s="33">
        <v>45261</v>
      </c>
      <c r="E1695" s="43" t="s">
        <v>71</v>
      </c>
      <c r="F1695" s="44">
        <f>SUMIFS(HoraCondCarga[Hora],HoraCondCarga[Condição de Carga],PrevisaoGD[[#This Row],[Condição de Carga]],HoraCondCarga[Mês],MONTH(PrevisaoGD[[#This Row],[Mês/Ano]]))</f>
        <v>12</v>
      </c>
      <c r="G1695" s="258">
        <f>SUMIFS('Previsão Potência Instalada'!$C$4:$C$87,'Previsão Potência Instalada'!$B$4:$B$87,PrevisaoGD[[#This Row],[Mês/Ano]])*SUMIFS(RelPotInst[PU_PI],RelPotInst[Barra],PrevisaoGD[[#This Row],[Nº Barra]])</f>
        <v>25.002695856945817</v>
      </c>
      <c r="H1695" s="136">
        <f>$G1695*SUMIFS(FatorHorario[Fator],FatorHorario[Meses],TEXT($D1695,"MMM"),FatorHorario[UF],'Curva Tipica'!$E$1,FatorHorario[Hora],$F1695)</f>
        <v>14.957977733740758</v>
      </c>
      <c r="I1695" s="45">
        <v>0.92</v>
      </c>
    </row>
    <row r="1696" spans="1:9" x14ac:dyDescent="0.25">
      <c r="A1696" s="32">
        <v>5743</v>
      </c>
      <c r="B1696" s="32">
        <v>2</v>
      </c>
      <c r="C1696" s="134" t="s">
        <v>92</v>
      </c>
      <c r="D1696" s="33">
        <v>45292</v>
      </c>
      <c r="E1696" s="43" t="s">
        <v>71</v>
      </c>
      <c r="F1696" s="44">
        <f>SUMIFS(HoraCondCarga[Hora],HoraCondCarga[Condição de Carga],PrevisaoGD[[#This Row],[Condição de Carga]],HoraCondCarga[Mês],MONTH(PrevisaoGD[[#This Row],[Mês/Ano]]))</f>
        <v>11</v>
      </c>
      <c r="G1696" s="258">
        <f>SUMIFS('Previsão Potência Instalada'!$C$4:$C$87,'Previsão Potência Instalada'!$B$4:$B$87,PrevisaoGD[[#This Row],[Mês/Ano]])*SUMIFS(RelPotInst[PU_PI],RelPotInst[Barra],PrevisaoGD[[#This Row],[Nº Barra]])</f>
        <v>25.447248205695324</v>
      </c>
      <c r="H1696" s="136">
        <f>$G1696*SUMIFS(FatorHorario[Fator],FatorHorario[Meses],TEXT($D1696,"MMM"),FatorHorario[UF],'Curva Tipica'!$E$1,FatorHorario[Hora],$F1696)</f>
        <v>14.5870487340026</v>
      </c>
      <c r="I1696" s="45">
        <v>0.92</v>
      </c>
    </row>
    <row r="1697" spans="1:9" x14ac:dyDescent="0.25">
      <c r="A1697" s="32">
        <v>5743</v>
      </c>
      <c r="B1697" s="32">
        <v>2</v>
      </c>
      <c r="C1697" s="134" t="s">
        <v>92</v>
      </c>
      <c r="D1697" s="33">
        <v>45323</v>
      </c>
      <c r="E1697" s="43" t="s">
        <v>71</v>
      </c>
      <c r="F1697" s="44">
        <f>SUMIFS(HoraCondCarga[Hora],HoraCondCarga[Condição de Carga],PrevisaoGD[[#This Row],[Condição de Carga]],HoraCondCarga[Mês],MONTH(PrevisaoGD[[#This Row],[Mês/Ano]]))</f>
        <v>12</v>
      </c>
      <c r="G1697" s="258">
        <f>SUMIFS('Previsão Potência Instalada'!$C$4:$C$87,'Previsão Potência Instalada'!$B$4:$B$87,PrevisaoGD[[#This Row],[Mês/Ano]])*SUMIFS(RelPotInst[PU_PI],RelPotInst[Barra],PrevisaoGD[[#This Row],[Nº Barra]])</f>
        <v>25.882113024950296</v>
      </c>
      <c r="H1697" s="136">
        <f>$G1697*SUMIFS(FatorHorario[Fator],FatorHorario[Meses],TEXT($D1697,"MMM"),FatorHorario[UF],'Curva Tipica'!$E$1,FatorHorario[Hora],$F1697)</f>
        <v>15.421852420213506</v>
      </c>
      <c r="I1697" s="45">
        <v>0.92</v>
      </c>
    </row>
    <row r="1698" spans="1:9" x14ac:dyDescent="0.25">
      <c r="A1698" s="32">
        <v>5743</v>
      </c>
      <c r="B1698" s="32">
        <v>2</v>
      </c>
      <c r="C1698" s="134" t="s">
        <v>92</v>
      </c>
      <c r="D1698" s="33">
        <v>45352</v>
      </c>
      <c r="E1698" s="43" t="s">
        <v>71</v>
      </c>
      <c r="F1698" s="44">
        <f>SUMIFS(HoraCondCarga[Hora],HoraCondCarga[Condição de Carga],PrevisaoGD[[#This Row],[Condição de Carga]],HoraCondCarga[Mês],MONTH(PrevisaoGD[[#This Row],[Mês/Ano]]))</f>
        <v>11</v>
      </c>
      <c r="G1698" s="258">
        <f>SUMIFS('Previsão Potência Instalada'!$C$4:$C$87,'Previsão Potência Instalada'!$B$4:$B$87,PrevisaoGD[[#This Row],[Mês/Ano]])*SUMIFS(RelPotInst[PU_PI],RelPotInst[Barra],PrevisaoGD[[#This Row],[Nº Barra]])</f>
        <v>26.3208882555322</v>
      </c>
      <c r="H1698" s="136">
        <f>$G1698*SUMIFS(FatorHorario[Fator],FatorHorario[Meses],TEXT($D1698,"MMM"),FatorHorario[UF],'Curva Tipica'!$E$1,FatorHorario[Hora],$F1698)</f>
        <v>15.469005416808676</v>
      </c>
      <c r="I1698" s="45">
        <v>0.92</v>
      </c>
    </row>
    <row r="1699" spans="1:9" x14ac:dyDescent="0.25">
      <c r="A1699" s="32">
        <v>5743</v>
      </c>
      <c r="B1699" s="32">
        <v>2</v>
      </c>
      <c r="C1699" s="134" t="s">
        <v>92</v>
      </c>
      <c r="D1699" s="33">
        <v>45383</v>
      </c>
      <c r="E1699" s="43" t="s">
        <v>71</v>
      </c>
      <c r="F1699" s="44">
        <f>SUMIFS(HoraCondCarga[Hora],HoraCondCarga[Condição de Carga],PrevisaoGD[[#This Row],[Condição de Carga]],HoraCondCarga[Mês],MONTH(PrevisaoGD[[#This Row],[Mês/Ano]]))</f>
        <v>11</v>
      </c>
      <c r="G1699" s="258">
        <f>SUMIFS('Previsão Potência Instalada'!$C$4:$C$87,'Previsão Potência Instalada'!$B$4:$B$87,PrevisaoGD[[#This Row],[Mês/Ano]])*SUMIFS(RelPotInst[PU_PI],RelPotInst[Barra],PrevisaoGD[[#This Row],[Nº Barra]])</f>
        <v>26.763036253669416</v>
      </c>
      <c r="H1699" s="136">
        <f>$G1699*SUMIFS(FatorHorario[Fator],FatorHorario[Meses],TEXT($D1699,"MMM"),FatorHorario[UF],'Curva Tipica'!$E$1,FatorHorario[Hora],$F1699)</f>
        <v>14.091004122176944</v>
      </c>
      <c r="I1699" s="45">
        <v>0.92</v>
      </c>
    </row>
    <row r="1700" spans="1:9" x14ac:dyDescent="0.25">
      <c r="A1700" s="32">
        <v>5743</v>
      </c>
      <c r="B1700" s="32">
        <v>2</v>
      </c>
      <c r="C1700" s="134" t="s">
        <v>92</v>
      </c>
      <c r="D1700" s="33">
        <v>45413</v>
      </c>
      <c r="E1700" s="43" t="s">
        <v>71</v>
      </c>
      <c r="F1700" s="44">
        <f>SUMIFS(HoraCondCarga[Hora],HoraCondCarga[Condição de Carga],PrevisaoGD[[#This Row],[Condição de Carga]],HoraCondCarga[Mês],MONTH(PrevisaoGD[[#This Row],[Mês/Ano]]))</f>
        <v>12</v>
      </c>
      <c r="G1700" s="258">
        <f>SUMIFS('Previsão Potência Instalada'!$C$4:$C$87,'Previsão Potência Instalada'!$B$4:$B$87,PrevisaoGD[[#This Row],[Mês/Ano]])*SUMIFS(RelPotInst[PU_PI],RelPotInst[Barra],PrevisaoGD[[#This Row],[Nº Barra]])</f>
        <v>27.241663594903322</v>
      </c>
      <c r="H1700" s="136">
        <f>$G1700*SUMIFS(FatorHorario[Fator],FatorHorario[Meses],TEXT($D1700,"MMM"),FatorHorario[UF],'Curva Tipica'!$E$1,FatorHorario[Hora],$F1700)</f>
        <v>12.863885843649079</v>
      </c>
      <c r="I1700" s="45">
        <v>0.92</v>
      </c>
    </row>
    <row r="1701" spans="1:9" x14ac:dyDescent="0.25">
      <c r="A1701" s="32">
        <v>5743</v>
      </c>
      <c r="B1701" s="32">
        <v>2</v>
      </c>
      <c r="C1701" s="134" t="s">
        <v>92</v>
      </c>
      <c r="D1701" s="33">
        <v>45444</v>
      </c>
      <c r="E1701" s="43" t="s">
        <v>71</v>
      </c>
      <c r="F1701" s="44">
        <f>SUMIFS(HoraCondCarga[Hora],HoraCondCarga[Condição de Carga],PrevisaoGD[[#This Row],[Condição de Carga]],HoraCondCarga[Mês],MONTH(PrevisaoGD[[#This Row],[Mês/Ano]]))</f>
        <v>12</v>
      </c>
      <c r="G1701" s="258">
        <f>SUMIFS('Previsão Potência Instalada'!$C$4:$C$87,'Previsão Potência Instalada'!$B$4:$B$87,PrevisaoGD[[#This Row],[Mês/Ano]])*SUMIFS(RelPotInst[PU_PI],RelPotInst[Barra],PrevisaoGD[[#This Row],[Nº Barra]])</f>
        <v>27.71028946909108</v>
      </c>
      <c r="H1701" s="136">
        <f>$G1701*SUMIFS(FatorHorario[Fator],FatorHorario[Meses],TEXT($D1701,"MMM"),FatorHorario[UF],'Curva Tipica'!$E$1,FatorHorario[Hora],$F1701)</f>
        <v>12.374974566488785</v>
      </c>
      <c r="I1701" s="45">
        <v>0.92</v>
      </c>
    </row>
    <row r="1702" spans="1:9" x14ac:dyDescent="0.25">
      <c r="A1702" s="32">
        <v>5743</v>
      </c>
      <c r="B1702" s="32">
        <v>2</v>
      </c>
      <c r="C1702" s="134" t="s">
        <v>92</v>
      </c>
      <c r="D1702" s="33">
        <v>45474</v>
      </c>
      <c r="E1702" s="43" t="s">
        <v>71</v>
      </c>
      <c r="F1702" s="44">
        <f>SUMIFS(HoraCondCarga[Hora],HoraCondCarga[Condição de Carga],PrevisaoGD[[#This Row],[Condição de Carga]],HoraCondCarga[Mês],MONTH(PrevisaoGD[[#This Row],[Mês/Ano]]))</f>
        <v>12</v>
      </c>
      <c r="G1702" s="258">
        <f>SUMIFS('Previsão Potência Instalada'!$C$4:$C$87,'Previsão Potência Instalada'!$B$4:$B$87,PrevisaoGD[[#This Row],[Mês/Ano]])*SUMIFS(RelPotInst[PU_PI],RelPotInst[Barra],PrevisaoGD[[#This Row],[Nº Barra]])</f>
        <v>28.155622077756725</v>
      </c>
      <c r="H1702" s="136">
        <f>$G1702*SUMIFS(FatorHorario[Fator],FatorHorario[Meses],TEXT($D1702,"MMM"),FatorHorario[UF],'Curva Tipica'!$E$1,FatorHorario[Hora],$F1702)</f>
        <v>12.68203528193537</v>
      </c>
      <c r="I1702" s="45">
        <v>0.92</v>
      </c>
    </row>
    <row r="1703" spans="1:9" x14ac:dyDescent="0.25">
      <c r="A1703" s="32">
        <v>5743</v>
      </c>
      <c r="B1703" s="32">
        <v>2</v>
      </c>
      <c r="C1703" s="134" t="s">
        <v>92</v>
      </c>
      <c r="D1703" s="33">
        <v>45505</v>
      </c>
      <c r="E1703" s="43" t="s">
        <v>71</v>
      </c>
      <c r="F1703" s="44">
        <f>SUMIFS(HoraCondCarga[Hora],HoraCondCarga[Condição de Carga],PrevisaoGD[[#This Row],[Condição de Carga]],HoraCondCarga[Mês],MONTH(PrevisaoGD[[#This Row],[Mês/Ano]]))</f>
        <v>11</v>
      </c>
      <c r="G1703" s="258">
        <f>SUMIFS('Previsão Potência Instalada'!$C$4:$C$87,'Previsão Potência Instalada'!$B$4:$B$87,PrevisaoGD[[#This Row],[Mês/Ano]])*SUMIFS(RelPotInst[PU_PI],RelPotInst[Barra],PrevisaoGD[[#This Row],[Nº Barra]])</f>
        <v>28.589574617830497</v>
      </c>
      <c r="H1703" s="136">
        <f>$G1703*SUMIFS(FatorHorario[Fator],FatorHorario[Meses],TEXT($D1703,"MMM"),FatorHorario[UF],'Curva Tipica'!$E$1,FatorHorario[Hora],$F1703)</f>
        <v>13.689911389280281</v>
      </c>
      <c r="I1703" s="45">
        <v>0.92</v>
      </c>
    </row>
    <row r="1704" spans="1:9" x14ac:dyDescent="0.25">
      <c r="A1704" s="32">
        <v>5743</v>
      </c>
      <c r="B1704" s="32">
        <v>2</v>
      </c>
      <c r="C1704" s="134" t="s">
        <v>92</v>
      </c>
      <c r="D1704" s="33">
        <v>45536</v>
      </c>
      <c r="E1704" s="43" t="s">
        <v>71</v>
      </c>
      <c r="F1704" s="44">
        <f>SUMIFS(HoraCondCarga[Hora],HoraCondCarga[Condição de Carga],PrevisaoGD[[#This Row],[Condição de Carga]],HoraCondCarga[Mês],MONTH(PrevisaoGD[[#This Row],[Mês/Ano]]))</f>
        <v>12</v>
      </c>
      <c r="G1704" s="258">
        <f>SUMIFS('Previsão Potência Instalada'!$C$4:$C$87,'Previsão Potência Instalada'!$B$4:$B$87,PrevisaoGD[[#This Row],[Mês/Ano]])*SUMIFS(RelPotInst[PU_PI],RelPotInst[Barra],PrevisaoGD[[#This Row],[Nº Barra]])</f>
        <v>29.021547521042223</v>
      </c>
      <c r="H1704" s="136">
        <f>$G1704*SUMIFS(FatorHorario[Fator],FatorHorario[Meses],TEXT($D1704,"MMM"),FatorHorario[UF],'Curva Tipica'!$E$1,FatorHorario[Hora],$F1704)</f>
        <v>15.994910527856907</v>
      </c>
      <c r="I1704" s="45">
        <v>0.92</v>
      </c>
    </row>
    <row r="1705" spans="1:9" x14ac:dyDescent="0.25">
      <c r="A1705" s="32">
        <v>5743</v>
      </c>
      <c r="B1705" s="32">
        <v>2</v>
      </c>
      <c r="C1705" s="134" t="s">
        <v>92</v>
      </c>
      <c r="D1705" s="33">
        <v>45566</v>
      </c>
      <c r="E1705" s="43" t="s">
        <v>71</v>
      </c>
      <c r="F1705" s="44">
        <f>SUMIFS(HoraCondCarga[Hora],HoraCondCarga[Condição de Carga],PrevisaoGD[[#This Row],[Condição de Carga]],HoraCondCarga[Mês],MONTH(PrevisaoGD[[#This Row],[Mês/Ano]]))</f>
        <v>11</v>
      </c>
      <c r="G1705" s="258">
        <f>SUMIFS('Previsão Potência Instalada'!$C$4:$C$87,'Previsão Potência Instalada'!$B$4:$B$87,PrevisaoGD[[#This Row],[Mês/Ano]])*SUMIFS(RelPotInst[PU_PI],RelPotInst[Barra],PrevisaoGD[[#This Row],[Nº Barra]])</f>
        <v>29.432283636730141</v>
      </c>
      <c r="H1705" s="136">
        <f>$G1705*SUMIFS(FatorHorario[Fator],FatorHorario[Meses],TEXT($D1705,"MMM"),FatorHorario[UF],'Curva Tipica'!$E$1,FatorHorario[Hora],$F1705)</f>
        <v>16.212097909894759</v>
      </c>
      <c r="I1705" s="45">
        <v>0.92</v>
      </c>
    </row>
    <row r="1706" spans="1:9" x14ac:dyDescent="0.25">
      <c r="A1706" s="32">
        <v>5743</v>
      </c>
      <c r="B1706" s="32">
        <v>2</v>
      </c>
      <c r="C1706" s="134" t="s">
        <v>92</v>
      </c>
      <c r="D1706" s="33">
        <v>45597</v>
      </c>
      <c r="E1706" s="43" t="s">
        <v>71</v>
      </c>
      <c r="F1706" s="44">
        <f>SUMIFS(HoraCondCarga[Hora],HoraCondCarga[Condição de Carga],PrevisaoGD[[#This Row],[Condição de Carga]],HoraCondCarga[Mês],MONTH(PrevisaoGD[[#This Row],[Mês/Ano]]))</f>
        <v>12</v>
      </c>
      <c r="G1706" s="258">
        <f>SUMIFS('Previsão Potência Instalada'!$C$4:$C$87,'Previsão Potência Instalada'!$B$4:$B$87,PrevisaoGD[[#This Row],[Mês/Ano]])*SUMIFS(RelPotInst[PU_PI],RelPotInst[Barra],PrevisaoGD[[#This Row],[Nº Barra]])</f>
        <v>29.843096413909219</v>
      </c>
      <c r="H1706" s="136">
        <f>$G1706*SUMIFS(FatorHorario[Fator],FatorHorario[Meses],TEXT($D1706,"MMM"),FatorHorario[UF],'Curva Tipica'!$E$1,FatorHorario[Hora],$F1706)</f>
        <v>17.995573370378668</v>
      </c>
      <c r="I1706" s="45">
        <v>0.92</v>
      </c>
    </row>
    <row r="1707" spans="1:9" x14ac:dyDescent="0.25">
      <c r="A1707" s="32">
        <v>5743</v>
      </c>
      <c r="B1707" s="32">
        <v>2</v>
      </c>
      <c r="C1707" s="134" t="s">
        <v>92</v>
      </c>
      <c r="D1707" s="33">
        <v>45627</v>
      </c>
      <c r="E1707" s="43" t="s">
        <v>71</v>
      </c>
      <c r="F1707" s="44">
        <f>SUMIFS(HoraCondCarga[Hora],HoraCondCarga[Condição de Carga],PrevisaoGD[[#This Row],[Condição de Carga]],HoraCondCarga[Mês],MONTH(PrevisaoGD[[#This Row],[Mês/Ano]]))</f>
        <v>12</v>
      </c>
      <c r="G1707" s="258">
        <f>SUMIFS('Previsão Potência Instalada'!$C$4:$C$87,'Previsão Potência Instalada'!$B$4:$B$87,PrevisaoGD[[#This Row],[Mês/Ano]])*SUMIFS(RelPotInst[PU_PI],RelPotInst[Barra],PrevisaoGD[[#This Row],[Nº Barra]])</f>
        <v>30.273425282637568</v>
      </c>
      <c r="H1707" s="136">
        <f>$G1707*SUMIFS(FatorHorario[Fator],FatorHorario[Meses],TEXT($D1707,"MMM"),FatorHorario[UF],'Curva Tipica'!$E$1,FatorHorario[Hora],$F1707)</f>
        <v>18.111215842189278</v>
      </c>
      <c r="I1707" s="45">
        <v>0.92</v>
      </c>
    </row>
    <row r="1708" spans="1:9" x14ac:dyDescent="0.25">
      <c r="A1708" s="32">
        <v>5743</v>
      </c>
      <c r="B1708" s="32">
        <v>2</v>
      </c>
      <c r="C1708" s="134" t="s">
        <v>92</v>
      </c>
      <c r="D1708" s="33">
        <v>45658</v>
      </c>
      <c r="E1708" s="43" t="s">
        <v>71</v>
      </c>
      <c r="F1708" s="44">
        <f>SUMIFS(HoraCondCarga[Hora],HoraCondCarga[Condição de Carga],PrevisaoGD[[#This Row],[Condição de Carga]],HoraCondCarga[Mês],MONTH(PrevisaoGD[[#This Row],[Mês/Ano]]))</f>
        <v>11</v>
      </c>
      <c r="G1708" s="258">
        <f>SUMIFS('Previsão Potência Instalada'!$C$4:$C$87,'Previsão Potência Instalada'!$B$4:$B$87,PrevisaoGD[[#This Row],[Mês/Ano]])*SUMIFS(RelPotInst[PU_PI],RelPotInst[Barra],PrevisaoGD[[#This Row],[Nº Barra]])</f>
        <v>30.782517757373313</v>
      </c>
      <c r="H1708" s="136">
        <f>$G1708*SUMIFS(FatorHorario[Fator],FatorHorario[Meses],TEXT($D1708,"MMM"),FatorHorario[UF],'Curva Tipica'!$E$1,FatorHorario[Hora],$F1708)</f>
        <v>17.64536908087409</v>
      </c>
      <c r="I1708" s="45">
        <v>0.92</v>
      </c>
    </row>
    <row r="1709" spans="1:9" x14ac:dyDescent="0.25">
      <c r="A1709" s="32">
        <v>5743</v>
      </c>
      <c r="B1709" s="32">
        <v>2</v>
      </c>
      <c r="C1709" s="134" t="s">
        <v>92</v>
      </c>
      <c r="D1709" s="33">
        <v>45689</v>
      </c>
      <c r="E1709" s="43" t="s">
        <v>71</v>
      </c>
      <c r="F1709" s="44">
        <f>SUMIFS(HoraCondCarga[Hora],HoraCondCarga[Condição de Carga],PrevisaoGD[[#This Row],[Condição de Carga]],HoraCondCarga[Mês],MONTH(PrevisaoGD[[#This Row],[Mês/Ano]]))</f>
        <v>12</v>
      </c>
      <c r="G1709" s="258">
        <f>SUMIFS('Previsão Potência Instalada'!$C$4:$C$87,'Previsão Potência Instalada'!$B$4:$B$87,PrevisaoGD[[#This Row],[Mês/Ano]])*SUMIFS(RelPotInst[PU_PI],RelPotInst[Barra],PrevisaoGD[[#This Row],[Nº Barra]])</f>
        <v>31.280516266733951</v>
      </c>
      <c r="H1709" s="136">
        <f>$G1709*SUMIFS(FatorHorario[Fator],FatorHorario[Meses],TEXT($D1709,"MMM"),FatorHorario[UF],'Curva Tipica'!$E$1,FatorHorario[Hora],$F1709)</f>
        <v>18.638490027016847</v>
      </c>
      <c r="I1709" s="45">
        <v>0.92</v>
      </c>
    </row>
    <row r="1710" spans="1:9" x14ac:dyDescent="0.25">
      <c r="A1710" s="32">
        <v>5743</v>
      </c>
      <c r="B1710" s="32">
        <v>2</v>
      </c>
      <c r="C1710" s="134" t="s">
        <v>92</v>
      </c>
      <c r="D1710" s="33">
        <v>45717</v>
      </c>
      <c r="E1710" s="43" t="s">
        <v>71</v>
      </c>
      <c r="F1710" s="44">
        <f>SUMIFS(HoraCondCarga[Hora],HoraCondCarga[Condição de Carga],PrevisaoGD[[#This Row],[Condição de Carga]],HoraCondCarga[Mês],MONTH(PrevisaoGD[[#This Row],[Mês/Ano]]))</f>
        <v>11</v>
      </c>
      <c r="G1710" s="258">
        <f>SUMIFS('Previsão Potência Instalada'!$C$4:$C$87,'Previsão Potência Instalada'!$B$4:$B$87,PrevisaoGD[[#This Row],[Mês/Ano]])*SUMIFS(RelPotInst[PU_PI],RelPotInst[Barra],PrevisaoGD[[#This Row],[Nº Barra]])</f>
        <v>31.782992901078664</v>
      </c>
      <c r="H1710" s="136">
        <f>$G1710*SUMIFS(FatorHorario[Fator],FatorHorario[Meses],TEXT($D1710,"MMM"),FatorHorario[UF],'Curva Tipica'!$E$1,FatorHorario[Hora],$F1710)</f>
        <v>18.679129844557615</v>
      </c>
      <c r="I1710" s="45">
        <v>0.92</v>
      </c>
    </row>
    <row r="1711" spans="1:9" x14ac:dyDescent="0.25">
      <c r="A1711" s="32">
        <v>5743</v>
      </c>
      <c r="B1711" s="32">
        <v>2</v>
      </c>
      <c r="C1711" s="134" t="s">
        <v>92</v>
      </c>
      <c r="D1711" s="33">
        <v>45748</v>
      </c>
      <c r="E1711" s="43" t="s">
        <v>71</v>
      </c>
      <c r="F1711" s="44">
        <f>SUMIFS(HoraCondCarga[Hora],HoraCondCarga[Condição de Carga],PrevisaoGD[[#This Row],[Condição de Carga]],HoraCondCarga[Mês],MONTH(PrevisaoGD[[#This Row],[Mês/Ano]]))</f>
        <v>11</v>
      </c>
      <c r="G1711" s="258">
        <f>SUMIFS('Previsão Potência Instalada'!$C$4:$C$87,'Previsão Potência Instalada'!$B$4:$B$87,PrevisaoGD[[#This Row],[Mês/Ano]])*SUMIFS(RelPotInst[PU_PI],RelPotInst[Barra],PrevisaoGD[[#This Row],[Nº Barra]])</f>
        <v>32.289331961493716</v>
      </c>
      <c r="H1711" s="136">
        <f>$G1711*SUMIFS(FatorHorario[Fator],FatorHorario[Meses],TEXT($D1711,"MMM"),FatorHorario[UF],'Curva Tipica'!$E$1,FatorHorario[Hora],$F1711)</f>
        <v>17.000653642553925</v>
      </c>
      <c r="I1711" s="45">
        <v>0.92</v>
      </c>
    </row>
    <row r="1712" spans="1:9" x14ac:dyDescent="0.25">
      <c r="A1712" s="32">
        <v>5743</v>
      </c>
      <c r="B1712" s="32">
        <v>2</v>
      </c>
      <c r="C1712" s="134" t="s">
        <v>92</v>
      </c>
      <c r="D1712" s="33">
        <v>45778</v>
      </c>
      <c r="E1712" s="43" t="s">
        <v>71</v>
      </c>
      <c r="F1712" s="44">
        <f>SUMIFS(HoraCondCarga[Hora],HoraCondCarga[Condição de Carga],PrevisaoGD[[#This Row],[Condição de Carga]],HoraCondCarga[Mês],MONTH(PrevisaoGD[[#This Row],[Mês/Ano]]))</f>
        <v>12</v>
      </c>
      <c r="G1712" s="258">
        <f>SUMIFS('Previsão Potência Instalada'!$C$4:$C$87,'Previsão Potência Instalada'!$B$4:$B$87,PrevisaoGD[[#This Row],[Mês/Ano]])*SUMIFS(RelPotInst[PU_PI],RelPotInst[Barra],PrevisaoGD[[#This Row],[Nº Barra]])</f>
        <v>32.837446437348746</v>
      </c>
      <c r="H1712" s="136">
        <f>$G1712*SUMIFS(FatorHorario[Fator],FatorHorario[Meses],TEXT($D1712,"MMM"),FatorHorario[UF],'Curva Tipica'!$E$1,FatorHorario[Hora],$F1712)</f>
        <v>15.506290975784093</v>
      </c>
      <c r="I1712" s="45">
        <v>0.92</v>
      </c>
    </row>
    <row r="1713" spans="1:9" x14ac:dyDescent="0.25">
      <c r="A1713" s="32">
        <v>5743</v>
      </c>
      <c r="B1713" s="32">
        <v>2</v>
      </c>
      <c r="C1713" s="134" t="s">
        <v>92</v>
      </c>
      <c r="D1713" s="33">
        <v>45809</v>
      </c>
      <c r="E1713" s="43" t="s">
        <v>71</v>
      </c>
      <c r="F1713" s="44">
        <f>SUMIFS(HoraCondCarga[Hora],HoraCondCarga[Condição de Carga],PrevisaoGD[[#This Row],[Condição de Carga]],HoraCondCarga[Mês],MONTH(PrevisaoGD[[#This Row],[Mês/Ano]]))</f>
        <v>12</v>
      </c>
      <c r="G1713" s="258">
        <f>SUMIFS('Previsão Potência Instalada'!$C$4:$C$87,'Previsão Potência Instalada'!$B$4:$B$87,PrevisaoGD[[#This Row],[Mês/Ano]])*SUMIFS(RelPotInst[PU_PI],RelPotInst[Barra],PrevisaoGD[[#This Row],[Nº Barra]])</f>
        <v>33.374107432812025</v>
      </c>
      <c r="H1713" s="136">
        <f>$G1713*SUMIFS(FatorHorario[Fator],FatorHorario[Meses],TEXT($D1713,"MMM"),FatorHorario[UF],'Curva Tipica'!$E$1,FatorHorario[Hora],$F1713)</f>
        <v>14.904345590506745</v>
      </c>
      <c r="I1713" s="45">
        <v>0.92</v>
      </c>
    </row>
    <row r="1714" spans="1:9" x14ac:dyDescent="0.25">
      <c r="A1714" s="32">
        <v>5743</v>
      </c>
      <c r="B1714" s="32">
        <v>2</v>
      </c>
      <c r="C1714" s="134" t="s">
        <v>92</v>
      </c>
      <c r="D1714" s="33">
        <v>45839</v>
      </c>
      <c r="E1714" s="43" t="s">
        <v>71</v>
      </c>
      <c r="F1714" s="44">
        <f>SUMIFS(HoraCondCarga[Hora],HoraCondCarga[Condição de Carga],PrevisaoGD[[#This Row],[Condição de Carga]],HoraCondCarga[Mês],MONTH(PrevisaoGD[[#This Row],[Mês/Ano]]))</f>
        <v>12</v>
      </c>
      <c r="G1714" s="258">
        <f>SUMIFS('Previsão Potência Instalada'!$C$4:$C$87,'Previsão Potência Instalada'!$B$4:$B$87,PrevisaoGD[[#This Row],[Mês/Ano]])*SUMIFS(RelPotInst[PU_PI],RelPotInst[Barra],PrevisaoGD[[#This Row],[Nº Barra]])</f>
        <v>33.884093445626604</v>
      </c>
      <c r="H1714" s="136">
        <f>$G1714*SUMIFS(FatorHorario[Fator],FatorHorario[Meses],TEXT($D1714,"MMM"),FatorHorario[UF],'Curva Tipica'!$E$1,FatorHorario[Hora],$F1714)</f>
        <v>15.262289974879117</v>
      </c>
      <c r="I1714" s="45">
        <v>0.92</v>
      </c>
    </row>
    <row r="1715" spans="1:9" x14ac:dyDescent="0.25">
      <c r="A1715" s="32">
        <v>5743</v>
      </c>
      <c r="B1715" s="32">
        <v>2</v>
      </c>
      <c r="C1715" s="134" t="s">
        <v>92</v>
      </c>
      <c r="D1715" s="33">
        <v>45870</v>
      </c>
      <c r="E1715" s="43" t="s">
        <v>71</v>
      </c>
      <c r="F1715" s="44">
        <f>SUMIFS(HoraCondCarga[Hora],HoraCondCarga[Condição de Carga],PrevisaoGD[[#This Row],[Condição de Carga]],HoraCondCarga[Mês],MONTH(PrevisaoGD[[#This Row],[Mês/Ano]]))</f>
        <v>11</v>
      </c>
      <c r="G1715" s="258">
        <f>SUMIFS('Previsão Potência Instalada'!$C$4:$C$87,'Previsão Potência Instalada'!$B$4:$B$87,PrevisaoGD[[#This Row],[Mês/Ano]])*SUMIFS(RelPotInst[PU_PI],RelPotInst[Barra],PrevisaoGD[[#This Row],[Nº Barra]])</f>
        <v>34.381047231081695</v>
      </c>
      <c r="H1715" s="136">
        <f>$G1715*SUMIFS(FatorHorario[Fator],FatorHorario[Meses],TEXT($D1715,"MMM"),FatorHorario[UF],'Curva Tipica'!$E$1,FatorHorario[Hora],$F1715)</f>
        <v>16.463116235756196</v>
      </c>
      <c r="I1715" s="45">
        <v>0.92</v>
      </c>
    </row>
    <row r="1716" spans="1:9" x14ac:dyDescent="0.25">
      <c r="A1716" s="32">
        <v>5743</v>
      </c>
      <c r="B1716" s="32">
        <v>2</v>
      </c>
      <c r="C1716" s="134" t="s">
        <v>92</v>
      </c>
      <c r="D1716" s="33">
        <v>45901</v>
      </c>
      <c r="E1716" s="43" t="s">
        <v>71</v>
      </c>
      <c r="F1716" s="44">
        <f>SUMIFS(HoraCondCarga[Hora],HoraCondCarga[Condição de Carga],PrevisaoGD[[#This Row],[Condição de Carga]],HoraCondCarga[Mês],MONTH(PrevisaoGD[[#This Row],[Mês/Ano]]))</f>
        <v>12</v>
      </c>
      <c r="G1716" s="258">
        <f>SUMIFS('Previsão Potência Instalada'!$C$4:$C$87,'Previsão Potência Instalada'!$B$4:$B$87,PrevisaoGD[[#This Row],[Mês/Ano]])*SUMIFS(RelPotInst[PU_PI],RelPotInst[Barra],PrevisaoGD[[#This Row],[Nº Barra]])</f>
        <v>34.875733975923879</v>
      </c>
      <c r="H1716" s="136">
        <f>$G1716*SUMIFS(FatorHorario[Fator],FatorHorario[Meses],TEXT($D1716,"MMM"),FatorHorario[UF],'Curva Tipica'!$E$1,FatorHorario[Hora],$F1716)</f>
        <v>19.221381772759745</v>
      </c>
      <c r="I1716" s="45">
        <v>0.92</v>
      </c>
    </row>
    <row r="1717" spans="1:9" x14ac:dyDescent="0.25">
      <c r="A1717" s="32">
        <v>5743</v>
      </c>
      <c r="B1717" s="32">
        <v>2</v>
      </c>
      <c r="C1717" s="134" t="s">
        <v>92</v>
      </c>
      <c r="D1717" s="33">
        <v>45931</v>
      </c>
      <c r="E1717" s="43" t="s">
        <v>71</v>
      </c>
      <c r="F1717" s="44">
        <f>SUMIFS(HoraCondCarga[Hora],HoraCondCarga[Condição de Carga],PrevisaoGD[[#This Row],[Condição de Carga]],HoraCondCarga[Mês],MONTH(PrevisaoGD[[#This Row],[Mês/Ano]]))</f>
        <v>11</v>
      </c>
      <c r="G1717" s="258">
        <f>SUMIFS('Previsão Potência Instalada'!$C$4:$C$87,'Previsão Potência Instalada'!$B$4:$B$87,PrevisaoGD[[#This Row],[Mês/Ano]])*SUMIFS(RelPotInst[PU_PI],RelPotInst[Barra],PrevisaoGD[[#This Row],[Nº Barra]])</f>
        <v>35.346100775665462</v>
      </c>
      <c r="H1717" s="136">
        <f>$G1717*SUMIFS(FatorHorario[Fator],FatorHorario[Meses],TEXT($D1717,"MMM"),FatorHorario[UF],'Curva Tipica'!$E$1,FatorHorario[Hora],$F1717)</f>
        <v>19.469588346619997</v>
      </c>
      <c r="I1717" s="45">
        <v>0.92</v>
      </c>
    </row>
    <row r="1718" spans="1:9" x14ac:dyDescent="0.25">
      <c r="A1718" s="32">
        <v>5743</v>
      </c>
      <c r="B1718" s="32">
        <v>2</v>
      </c>
      <c r="C1718" s="134" t="s">
        <v>92</v>
      </c>
      <c r="D1718" s="33">
        <v>45962</v>
      </c>
      <c r="E1718" s="43" t="s">
        <v>71</v>
      </c>
      <c r="F1718" s="44">
        <f>SUMIFS(HoraCondCarga[Hora],HoraCondCarga[Condição de Carga],PrevisaoGD[[#This Row],[Condição de Carga]],HoraCondCarga[Mês],MONTH(PrevisaoGD[[#This Row],[Mês/Ano]]))</f>
        <v>12</v>
      </c>
      <c r="G1718" s="258">
        <f>SUMIFS('Previsão Potência Instalada'!$C$4:$C$87,'Previsão Potência Instalada'!$B$4:$B$87,PrevisaoGD[[#This Row],[Mês/Ano]])*SUMIFS(RelPotInst[PU_PI],RelPotInst[Barra],PrevisaoGD[[#This Row],[Nº Barra]])</f>
        <v>35.81655536661625</v>
      </c>
      <c r="H1718" s="136">
        <f>$G1718*SUMIFS(FatorHorario[Fator],FatorHorario[Meses],TEXT($D1718,"MMM"),FatorHorario[UF],'Curva Tipica'!$E$1,FatorHorario[Hora],$F1718)</f>
        <v>21.597606395620755</v>
      </c>
      <c r="I1718" s="45">
        <v>0.92</v>
      </c>
    </row>
    <row r="1719" spans="1:9" x14ac:dyDescent="0.25">
      <c r="A1719" s="32">
        <v>5743</v>
      </c>
      <c r="B1719" s="32">
        <v>2</v>
      </c>
      <c r="C1719" s="134" t="s">
        <v>92</v>
      </c>
      <c r="D1719" s="33">
        <v>45992</v>
      </c>
      <c r="E1719" s="43" t="s">
        <v>71</v>
      </c>
      <c r="F1719" s="44">
        <f>SUMIFS(HoraCondCarga[Hora],HoraCondCarga[Condição de Carga],PrevisaoGD[[#This Row],[Condição de Carga]],HoraCondCarga[Mês],MONTH(PrevisaoGD[[#This Row],[Mês/Ano]]))</f>
        <v>12</v>
      </c>
      <c r="G1719" s="258">
        <f>SUMIFS('Previsão Potência Instalada'!$C$4:$C$87,'Previsão Potência Instalada'!$B$4:$B$87,PrevisaoGD[[#This Row],[Mês/Ano]])*SUMIFS(RelPotInst[PU_PI],RelPotInst[Barra],PrevisaoGD[[#This Row],[Nº Barra]])</f>
        <v>36.30935939598961</v>
      </c>
      <c r="H1719" s="136">
        <f>$G1719*SUMIFS(FatorHorario[Fator],FatorHorario[Meses],TEXT($D1719,"MMM"),FatorHorario[UF],'Curva Tipica'!$E$1,FatorHorario[Hora],$F1719)</f>
        <v>21.722241172674373</v>
      </c>
      <c r="I1719" s="45">
        <v>0.92</v>
      </c>
    </row>
    <row r="1720" spans="1:9" x14ac:dyDescent="0.25">
      <c r="A1720" s="32">
        <v>5743</v>
      </c>
      <c r="B1720" s="32">
        <v>2</v>
      </c>
      <c r="C1720" s="134" t="s">
        <v>92</v>
      </c>
      <c r="D1720" s="33">
        <v>46023</v>
      </c>
      <c r="E1720" s="43" t="s">
        <v>71</v>
      </c>
      <c r="F1720" s="44">
        <f>SUMIFS(HoraCondCarga[Hora],HoraCondCarga[Condição de Carga],PrevisaoGD[[#This Row],[Condição de Carga]],HoraCondCarga[Mês],MONTH(PrevisaoGD[[#This Row],[Mês/Ano]]))</f>
        <v>11</v>
      </c>
      <c r="G1720" s="258">
        <f>SUMIFS('Previsão Potência Instalada'!$C$4:$C$87,'Previsão Potência Instalada'!$B$4:$B$87,PrevisaoGD[[#This Row],[Mês/Ano]])*SUMIFS(RelPotInst[PU_PI],RelPotInst[Barra],PrevisaoGD[[#This Row],[Nº Barra]])</f>
        <v>36.464204517492504</v>
      </c>
      <c r="H1720" s="136">
        <f>$G1720*SUMIFS(FatorHorario[Fator],FatorHorario[Meses],TEXT($D1720,"MMM"),FatorHorario[UF],'Curva Tipica'!$E$1,FatorHorario[Hora],$F1720)</f>
        <v>20.902265111095815</v>
      </c>
      <c r="I1720" s="45">
        <v>0.92</v>
      </c>
    </row>
    <row r="1721" spans="1:9" x14ac:dyDescent="0.25">
      <c r="A1721" s="32">
        <v>5743</v>
      </c>
      <c r="B1721" s="32">
        <v>2</v>
      </c>
      <c r="C1721" s="134" t="s">
        <v>92</v>
      </c>
      <c r="D1721" s="33">
        <v>46054</v>
      </c>
      <c r="E1721" s="43" t="s">
        <v>71</v>
      </c>
      <c r="F1721" s="44">
        <f>SUMIFS(HoraCondCarga[Hora],HoraCondCarga[Condição de Carga],PrevisaoGD[[#This Row],[Condição de Carga]],HoraCondCarga[Mês],MONTH(PrevisaoGD[[#This Row],[Mês/Ano]]))</f>
        <v>12</v>
      </c>
      <c r="G1721" s="258">
        <f>SUMIFS('Previsão Potência Instalada'!$C$4:$C$87,'Previsão Potência Instalada'!$B$4:$B$87,PrevisaoGD[[#This Row],[Mês/Ano]])*SUMIFS(RelPotInst[PU_PI],RelPotInst[Barra],PrevisaoGD[[#This Row],[Nº Barra]])</f>
        <v>36.615675308197538</v>
      </c>
      <c r="H1721" s="136">
        <f>$G1721*SUMIFS(FatorHorario[Fator],FatorHorario[Meses],TEXT($D1721,"MMM"),FatorHorario[UF],'Curva Tipica'!$E$1,FatorHorario[Hora],$F1721)</f>
        <v>21.817443588362607</v>
      </c>
      <c r="I1721" s="45">
        <v>0.92</v>
      </c>
    </row>
    <row r="1722" spans="1:9" x14ac:dyDescent="0.25">
      <c r="A1722" s="32">
        <v>5743</v>
      </c>
      <c r="B1722" s="32">
        <v>2</v>
      </c>
      <c r="C1722" s="134" t="s">
        <v>92</v>
      </c>
      <c r="D1722" s="33">
        <v>46082</v>
      </c>
      <c r="E1722" s="43" t="s">
        <v>71</v>
      </c>
      <c r="F1722" s="44">
        <f>SUMIFS(HoraCondCarga[Hora],HoraCondCarga[Condição de Carga],PrevisaoGD[[#This Row],[Condição de Carga]],HoraCondCarga[Mês],MONTH(PrevisaoGD[[#This Row],[Mês/Ano]]))</f>
        <v>11</v>
      </c>
      <c r="G1722" s="258">
        <f>SUMIFS('Previsão Potência Instalada'!$C$4:$C$87,'Previsão Potência Instalada'!$B$4:$B$87,PrevisaoGD[[#This Row],[Mês/Ano]])*SUMIFS(RelPotInst[PU_PI],RelPotInst[Barra],PrevisaoGD[[#This Row],[Nº Barra]])</f>
        <v>36.768508161477996</v>
      </c>
      <c r="H1722" s="136">
        <f>$G1722*SUMIFS(FatorHorario[Fator],FatorHorario[Meses],TEXT($D1722,"MMM"),FatorHorario[UF],'Curva Tipica'!$E$1,FatorHorario[Hora],$F1722)</f>
        <v>21.609158718202867</v>
      </c>
      <c r="I1722" s="45">
        <v>0.92</v>
      </c>
    </row>
    <row r="1723" spans="1:9" x14ac:dyDescent="0.25">
      <c r="A1723" s="32">
        <v>5743</v>
      </c>
      <c r="B1723" s="32">
        <v>2</v>
      </c>
      <c r="C1723" s="134" t="s">
        <v>92</v>
      </c>
      <c r="D1723" s="33">
        <v>46113</v>
      </c>
      <c r="E1723" s="43" t="s">
        <v>71</v>
      </c>
      <c r="F1723" s="44">
        <f>SUMIFS(HoraCondCarga[Hora],HoraCondCarga[Condição de Carga],PrevisaoGD[[#This Row],[Condição de Carga]],HoraCondCarga[Mês],MONTH(PrevisaoGD[[#This Row],[Mês/Ano]]))</f>
        <v>11</v>
      </c>
      <c r="G1723" s="258">
        <f>SUMIFS('Previsão Potência Instalada'!$C$4:$C$87,'Previsão Potência Instalada'!$B$4:$B$87,PrevisaoGD[[#This Row],[Mês/Ano]])*SUMIFS(RelPotInst[PU_PI],RelPotInst[Barra],PrevisaoGD[[#This Row],[Nº Barra]])</f>
        <v>36.922515806891191</v>
      </c>
      <c r="H1723" s="136">
        <f>$G1723*SUMIFS(FatorHorario[Fator],FatorHorario[Meses],TEXT($D1723,"MMM"),FatorHorario[UF],'Curva Tipica'!$E$1,FatorHorario[Hora],$F1723)</f>
        <v>19.440070906181784</v>
      </c>
      <c r="I1723" s="45">
        <v>0.92</v>
      </c>
    </row>
    <row r="1724" spans="1:9" x14ac:dyDescent="0.25">
      <c r="A1724" s="32">
        <v>5743</v>
      </c>
      <c r="B1724" s="32">
        <v>2</v>
      </c>
      <c r="C1724" s="134" t="s">
        <v>92</v>
      </c>
      <c r="D1724" s="33">
        <v>46143</v>
      </c>
      <c r="E1724" s="43" t="s">
        <v>71</v>
      </c>
      <c r="F1724" s="44">
        <f>SUMIFS(HoraCondCarga[Hora],HoraCondCarga[Condição de Carga],PrevisaoGD[[#This Row],[Condição de Carga]],HoraCondCarga[Mês],MONTH(PrevisaoGD[[#This Row],[Mês/Ano]]))</f>
        <v>12</v>
      </c>
      <c r="G1724" s="258">
        <f>SUMIFS('Previsão Potência Instalada'!$C$4:$C$87,'Previsão Potência Instalada'!$B$4:$B$87,PrevisaoGD[[#This Row],[Mês/Ano]])*SUMIFS(RelPotInst[PU_PI],RelPotInst[Barra],PrevisaoGD[[#This Row],[Nº Barra]])</f>
        <v>37.089229826098261</v>
      </c>
      <c r="H1724" s="136">
        <f>$G1724*SUMIFS(FatorHorario[Fator],FatorHorario[Meses],TEXT($D1724,"MMM"),FatorHorario[UF],'Curva Tipica'!$E$1,FatorHorario[Hora],$F1724)</f>
        <v>17.51404119831566</v>
      </c>
      <c r="I1724" s="45">
        <v>0.92</v>
      </c>
    </row>
    <row r="1725" spans="1:9" x14ac:dyDescent="0.25">
      <c r="A1725" s="32">
        <v>5743</v>
      </c>
      <c r="B1725" s="32">
        <v>2</v>
      </c>
      <c r="C1725" s="134" t="s">
        <v>92</v>
      </c>
      <c r="D1725" s="33">
        <v>46174</v>
      </c>
      <c r="E1725" s="43" t="s">
        <v>71</v>
      </c>
      <c r="F1725" s="44">
        <f>SUMIFS(HoraCondCarga[Hora],HoraCondCarga[Condição de Carga],PrevisaoGD[[#This Row],[Condição de Carga]],HoraCondCarga[Mês],MONTH(PrevisaoGD[[#This Row],[Mês/Ano]]))</f>
        <v>12</v>
      </c>
      <c r="G1725" s="258">
        <f>SUMIFS('Previsão Potência Instalada'!$C$4:$C$87,'Previsão Potência Instalada'!$B$4:$B$87,PrevisaoGD[[#This Row],[Mês/Ano]])*SUMIFS(RelPotInst[PU_PI],RelPotInst[Barra],PrevisaoGD[[#This Row],[Nº Barra]])</f>
        <v>37.252460164734693</v>
      </c>
      <c r="H1725" s="136">
        <f>$G1725*SUMIFS(FatorHorario[Fator],FatorHorario[Meses],TEXT($D1725,"MMM"),FatorHorario[UF],'Curva Tipica'!$E$1,FatorHorario[Hora],$F1725)</f>
        <v>16.636356238426892</v>
      </c>
      <c r="I1725" s="45">
        <v>0.92</v>
      </c>
    </row>
    <row r="1726" spans="1:9" x14ac:dyDescent="0.25">
      <c r="A1726" s="32">
        <v>5743</v>
      </c>
      <c r="B1726" s="32">
        <v>2</v>
      </c>
      <c r="C1726" s="134" t="s">
        <v>92</v>
      </c>
      <c r="D1726" s="33">
        <v>46204</v>
      </c>
      <c r="E1726" s="43" t="s">
        <v>71</v>
      </c>
      <c r="F1726" s="44">
        <f>SUMIFS(HoraCondCarga[Hora],HoraCondCarga[Condição de Carga],PrevisaoGD[[#This Row],[Condição de Carga]],HoraCondCarga[Mês],MONTH(PrevisaoGD[[#This Row],[Mês/Ano]]))</f>
        <v>12</v>
      </c>
      <c r="G1726" s="258">
        <f>SUMIFS('Previsão Potência Instalada'!$C$4:$C$87,'Previsão Potência Instalada'!$B$4:$B$87,PrevisaoGD[[#This Row],[Mês/Ano]])*SUMIFS(RelPotInst[PU_PI],RelPotInst[Barra],PrevisaoGD[[#This Row],[Nº Barra]])</f>
        <v>37.407577063997522</v>
      </c>
      <c r="H1726" s="136">
        <f>$G1726*SUMIFS(FatorHorario[Fator],FatorHorario[Meses],TEXT($D1726,"MMM"),FatorHorario[UF],'Curva Tipica'!$E$1,FatorHorario[Hora],$F1726)</f>
        <v>16.849359990242156</v>
      </c>
      <c r="I1726" s="45">
        <v>0.92</v>
      </c>
    </row>
    <row r="1727" spans="1:9" x14ac:dyDescent="0.25">
      <c r="A1727" s="32">
        <v>5743</v>
      </c>
      <c r="B1727" s="32">
        <v>2</v>
      </c>
      <c r="C1727" s="134" t="s">
        <v>92</v>
      </c>
      <c r="D1727" s="33">
        <v>46235</v>
      </c>
      <c r="E1727" s="43" t="s">
        <v>71</v>
      </c>
      <c r="F1727" s="44">
        <f>SUMIFS(HoraCondCarga[Hora],HoraCondCarga[Condição de Carga],PrevisaoGD[[#This Row],[Condição de Carga]],HoraCondCarga[Mês],MONTH(PrevisaoGD[[#This Row],[Mês/Ano]]))</f>
        <v>11</v>
      </c>
      <c r="G1727" s="258">
        <f>SUMIFS('Previsão Potência Instalada'!$C$4:$C$87,'Previsão Potência Instalada'!$B$4:$B$87,PrevisaoGD[[#This Row],[Mês/Ano]])*SUMIFS(RelPotInst[PU_PI],RelPotInst[Barra],PrevisaoGD[[#This Row],[Nº Barra]])</f>
        <v>37.558730092393908</v>
      </c>
      <c r="H1727" s="136">
        <f>$G1727*SUMIFS(FatorHorario[Fator],FatorHorario[Meses],TEXT($D1727,"MMM"),FatorHorario[UF],'Curva Tipica'!$E$1,FatorHorario[Hora],$F1727)</f>
        <v>17.984726731054291</v>
      </c>
      <c r="I1727" s="45">
        <v>0.92</v>
      </c>
    </row>
    <row r="1728" spans="1:9" x14ac:dyDescent="0.25">
      <c r="A1728" s="32">
        <v>5743</v>
      </c>
      <c r="B1728" s="32">
        <v>2</v>
      </c>
      <c r="C1728" s="134" t="s">
        <v>92</v>
      </c>
      <c r="D1728" s="33">
        <v>46266</v>
      </c>
      <c r="E1728" s="43" t="s">
        <v>71</v>
      </c>
      <c r="F1728" s="44">
        <f>SUMIFS(HoraCondCarga[Hora],HoraCondCarga[Condição de Carga],PrevisaoGD[[#This Row],[Condição de Carga]],HoraCondCarga[Mês],MONTH(PrevisaoGD[[#This Row],[Mês/Ano]]))</f>
        <v>12</v>
      </c>
      <c r="G1728" s="258">
        <f>SUMIFS('Previsão Potência Instalada'!$C$4:$C$87,'Previsão Potência Instalada'!$B$4:$B$87,PrevisaoGD[[#This Row],[Mês/Ano]])*SUMIFS(RelPotInst[PU_PI],RelPotInst[Barra],PrevisaoGD[[#This Row],[Nº Barra]])</f>
        <v>37.709193579701825</v>
      </c>
      <c r="H1728" s="136">
        <f>$G1728*SUMIFS(FatorHorario[Fator],FatorHorario[Meses],TEXT($D1728,"MMM"),FatorHorario[UF],'Curva Tipica'!$E$1,FatorHorario[Hora],$F1728)</f>
        <v>20.783012241082115</v>
      </c>
      <c r="I1728" s="45">
        <v>0.92</v>
      </c>
    </row>
    <row r="1729" spans="1:9" x14ac:dyDescent="0.25">
      <c r="A1729" s="32">
        <v>5743</v>
      </c>
      <c r="B1729" s="32">
        <v>2</v>
      </c>
      <c r="C1729" s="134" t="s">
        <v>92</v>
      </c>
      <c r="D1729" s="33">
        <v>46296</v>
      </c>
      <c r="E1729" s="43" t="s">
        <v>71</v>
      </c>
      <c r="F1729" s="44">
        <f>SUMIFS(HoraCondCarga[Hora],HoraCondCarga[Condição de Carga],PrevisaoGD[[#This Row],[Condição de Carga]],HoraCondCarga[Mês],MONTH(PrevisaoGD[[#This Row],[Mês/Ano]]))</f>
        <v>11</v>
      </c>
      <c r="G1729" s="258">
        <f>SUMIFS('Previsão Potência Instalada'!$C$4:$C$87,'Previsão Potência Instalada'!$B$4:$B$87,PrevisaoGD[[#This Row],[Mês/Ano]])*SUMIFS(RelPotInst[PU_PI],RelPotInst[Barra],PrevisaoGD[[#This Row],[Nº Barra]])</f>
        <v>37.852259933795388</v>
      </c>
      <c r="H1729" s="136">
        <f>$G1729*SUMIFS(FatorHorario[Fator],FatorHorario[Meses],TEXT($D1729,"MMM"),FatorHorario[UF],'Curva Tipica'!$E$1,FatorHorario[Hora],$F1729)</f>
        <v>20.850048597372584</v>
      </c>
      <c r="I1729" s="45">
        <v>0.92</v>
      </c>
    </row>
    <row r="1730" spans="1:9" x14ac:dyDescent="0.25">
      <c r="A1730" s="32">
        <v>5743</v>
      </c>
      <c r="B1730" s="32">
        <v>2</v>
      </c>
      <c r="C1730" s="134" t="s">
        <v>92</v>
      </c>
      <c r="D1730" s="33">
        <v>46327</v>
      </c>
      <c r="E1730" s="43" t="s">
        <v>71</v>
      </c>
      <c r="F1730" s="44">
        <f>SUMIFS(HoraCondCarga[Hora],HoraCondCarga[Condição de Carga],PrevisaoGD[[#This Row],[Condição de Carga]],HoraCondCarga[Mês],MONTH(PrevisaoGD[[#This Row],[Mês/Ano]]))</f>
        <v>12</v>
      </c>
      <c r="G1730" s="258">
        <f>SUMIFS('Previsão Potência Instalada'!$C$4:$C$87,'Previsão Potência Instalada'!$B$4:$B$87,PrevisaoGD[[#This Row],[Mês/Ano]])*SUMIFS(RelPotInst[PU_PI],RelPotInst[Barra],PrevisaoGD[[#This Row],[Nº Barra]])</f>
        <v>37.995352990386301</v>
      </c>
      <c r="H1730" s="136">
        <f>$G1730*SUMIFS(FatorHorario[Fator],FatorHorario[Meses],TEXT($D1730,"MMM"),FatorHorario[UF],'Curva Tipica'!$E$1,FatorHorario[Hora],$F1730)</f>
        <v>22.911434959317862</v>
      </c>
      <c r="I1730" s="45">
        <v>0.92</v>
      </c>
    </row>
    <row r="1731" spans="1:9" x14ac:dyDescent="0.25">
      <c r="A1731" s="32">
        <v>5743</v>
      </c>
      <c r="B1731" s="32">
        <v>2</v>
      </c>
      <c r="C1731" s="134" t="s">
        <v>92</v>
      </c>
      <c r="D1731" s="33">
        <v>46357</v>
      </c>
      <c r="E1731" s="43" t="s">
        <v>71</v>
      </c>
      <c r="F1731" s="44">
        <f>SUMIFS(HoraCondCarga[Hora],HoraCondCarga[Condição de Carga],PrevisaoGD[[#This Row],[Condição de Carga]],HoraCondCarga[Mês],MONTH(PrevisaoGD[[#This Row],[Mês/Ano]]))</f>
        <v>12</v>
      </c>
      <c r="G1731" s="258">
        <f>SUMIFS('Previsão Potência Instalada'!$C$4:$C$87,'Previsão Potência Instalada'!$B$4:$B$87,PrevisaoGD[[#This Row],[Mês/Ano]])*SUMIFS(RelPotInst[PU_PI],RelPotInst[Barra],PrevisaoGD[[#This Row],[Nº Barra]])</f>
        <v>38.145243832605182</v>
      </c>
      <c r="H1731" s="136">
        <f>$G1731*SUMIFS(FatorHorario[Fator],FatorHorario[Meses],TEXT($D1731,"MMM"),FatorHorario[UF],'Curva Tipica'!$E$1,FatorHorario[Hora],$F1731)</f>
        <v>22.820567476435258</v>
      </c>
      <c r="I1731" s="45">
        <v>0.92</v>
      </c>
    </row>
    <row r="1732" spans="1:9" x14ac:dyDescent="0.25">
      <c r="A1732" s="32">
        <v>5743</v>
      </c>
      <c r="B1732" s="32">
        <v>2</v>
      </c>
      <c r="C1732" s="134" t="s">
        <v>92</v>
      </c>
      <c r="D1732" s="33">
        <v>46388</v>
      </c>
      <c r="E1732" s="43" t="s">
        <v>71</v>
      </c>
      <c r="F1732" s="44">
        <f>SUMIFS(HoraCondCarga[Hora],HoraCondCarga[Condição de Carga],PrevisaoGD[[#This Row],[Condição de Carga]],HoraCondCarga[Mês],MONTH(PrevisaoGD[[#This Row],[Mês/Ano]]))</f>
        <v>11</v>
      </c>
      <c r="G1732" s="258">
        <f>SUMIFS('Previsão Potência Instalada'!$C$4:$C$87,'Previsão Potência Instalada'!$B$4:$B$87,PrevisaoGD[[#This Row],[Mês/Ano]])*SUMIFS(RelPotInst[PU_PI],RelPotInst[Barra],PrevisaoGD[[#This Row],[Nº Barra]])</f>
        <v>38.322929490549299</v>
      </c>
      <c r="H1732" s="136">
        <f>$G1732*SUMIFS(FatorHorario[Fator],FatorHorario[Meses],TEXT($D1732,"MMM"),FatorHorario[UF],'Curva Tipica'!$E$1,FatorHorario[Hora],$F1732)</f>
        <v>21.967736377219548</v>
      </c>
      <c r="I1732" s="45">
        <v>0.92</v>
      </c>
    </row>
    <row r="1733" spans="1:9" x14ac:dyDescent="0.25">
      <c r="A1733" s="32">
        <v>5743</v>
      </c>
      <c r="B1733" s="32">
        <v>2</v>
      </c>
      <c r="C1733" s="134" t="s">
        <v>92</v>
      </c>
      <c r="D1733" s="33">
        <v>46419</v>
      </c>
      <c r="E1733" s="43" t="s">
        <v>71</v>
      </c>
      <c r="F1733" s="44">
        <f>SUMIFS(HoraCondCarga[Hora],HoraCondCarga[Condição de Carga],PrevisaoGD[[#This Row],[Condição de Carga]],HoraCondCarga[Mês],MONTH(PrevisaoGD[[#This Row],[Mês/Ano]]))</f>
        <v>12</v>
      </c>
      <c r="G1733" s="258">
        <f>SUMIFS('Previsão Potência Instalada'!$C$4:$C$87,'Previsão Potência Instalada'!$B$4:$B$87,PrevisaoGD[[#This Row],[Mês/Ano]])*SUMIFS(RelPotInst[PU_PI],RelPotInst[Barra],PrevisaoGD[[#This Row],[Nº Barra]])</f>
        <v>38.496743084704015</v>
      </c>
      <c r="H1733" s="136">
        <f>$G1733*SUMIFS(FatorHorario[Fator],FatorHorario[Meses],TEXT($D1733,"MMM"),FatorHorario[UF],'Curva Tipica'!$E$1,FatorHorario[Hora],$F1733)</f>
        <v>22.938277486805788</v>
      </c>
      <c r="I1733" s="45">
        <v>0.92</v>
      </c>
    </row>
    <row r="1734" spans="1:9" x14ac:dyDescent="0.25">
      <c r="A1734" s="32">
        <v>5743</v>
      </c>
      <c r="B1734" s="32">
        <v>2</v>
      </c>
      <c r="C1734" s="134" t="s">
        <v>92</v>
      </c>
      <c r="D1734" s="33">
        <v>46447</v>
      </c>
      <c r="E1734" s="43" t="s">
        <v>71</v>
      </c>
      <c r="F1734" s="44">
        <f>SUMIFS(HoraCondCarga[Hora],HoraCondCarga[Condição de Carga],PrevisaoGD[[#This Row],[Condição de Carga]],HoraCondCarga[Mês],MONTH(PrevisaoGD[[#This Row],[Mês/Ano]]))</f>
        <v>11</v>
      </c>
      <c r="G1734" s="258">
        <f>SUMIFS('Previsão Potência Instalada'!$C$4:$C$87,'Previsão Potência Instalada'!$B$4:$B$87,PrevisaoGD[[#This Row],[Mês/Ano]])*SUMIFS(RelPotInst[PU_PI],RelPotInst[Barra],PrevisaoGD[[#This Row],[Nº Barra]])</f>
        <v>38.672119653413723</v>
      </c>
      <c r="H1734" s="136">
        <f>$G1734*SUMIFS(FatorHorario[Fator],FatorHorario[Meses],TEXT($D1734,"MMM"),FatorHorario[UF],'Curva Tipica'!$E$1,FatorHorario[Hora],$F1734)</f>
        <v>22.727927058935585</v>
      </c>
      <c r="I1734" s="45">
        <v>0.92</v>
      </c>
    </row>
    <row r="1735" spans="1:9" x14ac:dyDescent="0.25">
      <c r="A1735" s="32">
        <v>5743</v>
      </c>
      <c r="B1735" s="32">
        <v>2</v>
      </c>
      <c r="C1735" s="134" t="s">
        <v>92</v>
      </c>
      <c r="D1735" s="33">
        <v>46478</v>
      </c>
      <c r="E1735" s="43" t="s">
        <v>71</v>
      </c>
      <c r="F1735" s="44">
        <f>SUMIFS(HoraCondCarga[Hora],HoraCondCarga[Condição de Carga],PrevisaoGD[[#This Row],[Condição de Carga]],HoraCondCarga[Mês],MONTH(PrevisaoGD[[#This Row],[Mês/Ano]]))</f>
        <v>11</v>
      </c>
      <c r="G1735" s="258">
        <f>SUMIFS('Previsão Potência Instalada'!$C$4:$C$87,'Previsão Potência Instalada'!$B$4:$B$87,PrevisaoGD[[#This Row],[Mês/Ano]])*SUMIFS(RelPotInst[PU_PI],RelPotInst[Barra],PrevisaoGD[[#This Row],[Nº Barra]])</f>
        <v>38.848844302779945</v>
      </c>
      <c r="H1735" s="136">
        <f>$G1735*SUMIFS(FatorHorario[Fator],FatorHorario[Meses],TEXT($D1735,"MMM"),FatorHorario[UF],'Curva Tipica'!$E$1,FatorHorario[Hora],$F1735)</f>
        <v>20.454301971706485</v>
      </c>
      <c r="I1735" s="45">
        <v>0.92</v>
      </c>
    </row>
    <row r="1736" spans="1:9" x14ac:dyDescent="0.25">
      <c r="A1736" s="32">
        <v>5743</v>
      </c>
      <c r="B1736" s="32">
        <v>2</v>
      </c>
      <c r="C1736" s="134" t="s">
        <v>92</v>
      </c>
      <c r="D1736" s="33">
        <v>46508</v>
      </c>
      <c r="E1736" s="43" t="s">
        <v>71</v>
      </c>
      <c r="F1736" s="44">
        <f>SUMIFS(HoraCondCarga[Hora],HoraCondCarga[Condição de Carga],PrevisaoGD[[#This Row],[Condição de Carga]],HoraCondCarga[Mês],MONTH(PrevisaoGD[[#This Row],[Mês/Ano]]))</f>
        <v>12</v>
      </c>
      <c r="G1736" s="258">
        <f>SUMIFS('Previsão Potência Instalada'!$C$4:$C$87,'Previsão Potência Instalada'!$B$4:$B$87,PrevisaoGD[[#This Row],[Mês/Ano]])*SUMIFS(RelPotInst[PU_PI],RelPotInst[Barra],PrevisaoGD[[#This Row],[Nº Barra]])</f>
        <v>39.040149588369857</v>
      </c>
      <c r="H1736" s="136">
        <f>$G1736*SUMIFS(FatorHorario[Fator],FatorHorario[Meses],TEXT($D1736,"MMM"),FatorHorario[UF],'Curva Tipica'!$E$1,FatorHorario[Hora],$F1736)</f>
        <v>18.435292172014496</v>
      </c>
      <c r="I1736" s="45">
        <v>0.92</v>
      </c>
    </row>
    <row r="1737" spans="1:9" x14ac:dyDescent="0.25">
      <c r="A1737" s="32">
        <v>5743</v>
      </c>
      <c r="B1737" s="32">
        <v>2</v>
      </c>
      <c r="C1737" s="134" t="s">
        <v>92</v>
      </c>
      <c r="D1737" s="33">
        <v>46539</v>
      </c>
      <c r="E1737" s="43" t="s">
        <v>71</v>
      </c>
      <c r="F1737" s="44">
        <f>SUMIFS(HoraCondCarga[Hora],HoraCondCarga[Condição de Carga],PrevisaoGD[[#This Row],[Condição de Carga]],HoraCondCarga[Mês],MONTH(PrevisaoGD[[#This Row],[Mês/Ano]]))</f>
        <v>12</v>
      </c>
      <c r="G1737" s="258">
        <f>SUMIFS('Previsão Potência Instalada'!$C$4:$C$87,'Previsão Potência Instalada'!$B$4:$B$87,PrevisaoGD[[#This Row],[Mês/Ano]])*SUMIFS(RelPotInst[PU_PI],RelPotInst[Barra],PrevisaoGD[[#This Row],[Nº Barra]])</f>
        <v>39.22745733068394</v>
      </c>
      <c r="H1737" s="136">
        <f>$G1737*SUMIFS(FatorHorario[Fator],FatorHorario[Meses],TEXT($D1737,"MMM"),FatorHorario[UF],'Curva Tipica'!$E$1,FatorHorario[Hora],$F1737)</f>
        <v>17.518358561959857</v>
      </c>
      <c r="I1737" s="45">
        <v>0.92</v>
      </c>
    </row>
    <row r="1738" spans="1:9" x14ac:dyDescent="0.25">
      <c r="A1738" s="32">
        <v>5743</v>
      </c>
      <c r="B1738" s="32">
        <v>2</v>
      </c>
      <c r="C1738" s="134" t="s">
        <v>92</v>
      </c>
      <c r="D1738" s="33">
        <v>46569</v>
      </c>
      <c r="E1738" s="43" t="s">
        <v>71</v>
      </c>
      <c r="F1738" s="44">
        <f>SUMIFS(HoraCondCarga[Hora],HoraCondCarga[Condição de Carga],PrevisaoGD[[#This Row],[Condição de Carga]],HoraCondCarga[Mês],MONTH(PrevisaoGD[[#This Row],[Mês/Ano]]))</f>
        <v>12</v>
      </c>
      <c r="G1738" s="258">
        <f>SUMIFS('Previsão Potência Instalada'!$C$4:$C$87,'Previsão Potência Instalada'!$B$4:$B$87,PrevisaoGD[[#This Row],[Mês/Ano]])*SUMIFS(RelPotInst[PU_PI],RelPotInst[Barra],PrevisaoGD[[#This Row],[Nº Barra]])</f>
        <v>39.40545485515392</v>
      </c>
      <c r="H1738" s="136">
        <f>$G1738*SUMIFS(FatorHorario[Fator],FatorHorario[Meses],TEXT($D1738,"MMM"),FatorHorario[UF],'Curva Tipica'!$E$1,FatorHorario[Hora],$F1738)</f>
        <v>17.749256876429488</v>
      </c>
      <c r="I1738" s="45">
        <v>0.92</v>
      </c>
    </row>
    <row r="1739" spans="1:9" x14ac:dyDescent="0.25">
      <c r="A1739" s="32">
        <v>5743</v>
      </c>
      <c r="B1739" s="32">
        <v>2</v>
      </c>
      <c r="C1739" s="134" t="s">
        <v>92</v>
      </c>
      <c r="D1739" s="33">
        <v>46600</v>
      </c>
      <c r="E1739" s="43" t="s">
        <v>71</v>
      </c>
      <c r="F1739" s="44">
        <f>SUMIFS(HoraCondCarga[Hora],HoraCondCarga[Condição de Carga],PrevisaoGD[[#This Row],[Condição de Carga]],HoraCondCarga[Mês],MONTH(PrevisaoGD[[#This Row],[Mês/Ano]]))</f>
        <v>11</v>
      </c>
      <c r="G1739" s="258">
        <f>SUMIFS('Previsão Potência Instalada'!$C$4:$C$87,'Previsão Potência Instalada'!$B$4:$B$87,PrevisaoGD[[#This Row],[Mês/Ano]])*SUMIFS(RelPotInst[PU_PI],RelPotInst[Barra],PrevisaoGD[[#This Row],[Nº Barra]])</f>
        <v>39.578903815251479</v>
      </c>
      <c r="H1739" s="136">
        <f>$G1739*SUMIFS(FatorHorario[Fator],FatorHorario[Meses],TEXT($D1739,"MMM"),FatorHorario[UF],'Curva Tipica'!$E$1,FatorHorario[Hora],$F1739)</f>
        <v>18.952072332608793</v>
      </c>
      <c r="I1739" s="45">
        <v>0.92</v>
      </c>
    </row>
    <row r="1740" spans="1:9" x14ac:dyDescent="0.25">
      <c r="A1740" s="32">
        <v>5743</v>
      </c>
      <c r="B1740" s="32">
        <v>2</v>
      </c>
      <c r="C1740" s="134" t="s">
        <v>92</v>
      </c>
      <c r="D1740" s="33">
        <v>46631</v>
      </c>
      <c r="E1740" s="43" t="s">
        <v>71</v>
      </c>
      <c r="F1740" s="44">
        <f>SUMIFS(HoraCondCarga[Hora],HoraCondCarga[Condição de Carga],PrevisaoGD[[#This Row],[Condição de Carga]],HoraCondCarga[Mês],MONTH(PrevisaoGD[[#This Row],[Mês/Ano]]))</f>
        <v>12</v>
      </c>
      <c r="G1740" s="258">
        <f>SUMIFS('Previsão Potência Instalada'!$C$4:$C$87,'Previsão Potência Instalada'!$B$4:$B$87,PrevisaoGD[[#This Row],[Mês/Ano]])*SUMIFS(RelPotInst[PU_PI],RelPotInst[Barra],PrevisaoGD[[#This Row],[Nº Barra]])</f>
        <v>39.751561523026766</v>
      </c>
      <c r="H1740" s="136">
        <f>$G1740*SUMIFS(FatorHorario[Fator],FatorHorario[Meses],TEXT($D1740,"MMM"),FatorHorario[UF],'Curva Tipica'!$E$1,FatorHorario[Hora],$F1740)</f>
        <v>21.90864113784442</v>
      </c>
      <c r="I1740" s="45">
        <v>0.92</v>
      </c>
    </row>
    <row r="1741" spans="1:9" x14ac:dyDescent="0.25">
      <c r="A1741" s="32">
        <v>5743</v>
      </c>
      <c r="B1741" s="32">
        <v>2</v>
      </c>
      <c r="C1741" s="134" t="s">
        <v>92</v>
      </c>
      <c r="D1741" s="33">
        <v>46661</v>
      </c>
      <c r="E1741" s="43" t="s">
        <v>71</v>
      </c>
      <c r="F1741" s="44">
        <f>SUMIFS(HoraCondCarga[Hora],HoraCondCarga[Condição de Carga],PrevisaoGD[[#This Row],[Condição de Carga]],HoraCondCarga[Mês],MONTH(PrevisaoGD[[#This Row],[Mês/Ano]]))</f>
        <v>11</v>
      </c>
      <c r="G1741" s="258">
        <f>SUMIFS('Previsão Potência Instalada'!$C$4:$C$87,'Previsão Potência Instalada'!$B$4:$B$87,PrevisaoGD[[#This Row],[Mês/Ano]])*SUMIFS(RelPotInst[PU_PI],RelPotInst[Barra],PrevisaoGD[[#This Row],[Nº Barra]])</f>
        <v>39.915730978351235</v>
      </c>
      <c r="H1741" s="136">
        <f>$G1741*SUMIFS(FatorHorario[Fator],FatorHorario[Meses],TEXT($D1741,"MMM"),FatorHorario[UF],'Curva Tipica'!$E$1,FatorHorario[Hora],$F1741)</f>
        <v>21.986664261364901</v>
      </c>
      <c r="I1741" s="45">
        <v>0.92</v>
      </c>
    </row>
    <row r="1742" spans="1:9" x14ac:dyDescent="0.25">
      <c r="A1742" s="32">
        <v>5743</v>
      </c>
      <c r="B1742" s="32">
        <v>2</v>
      </c>
      <c r="C1742" s="134" t="s">
        <v>92</v>
      </c>
      <c r="D1742" s="33">
        <v>46692</v>
      </c>
      <c r="E1742" s="43" t="s">
        <v>71</v>
      </c>
      <c r="F1742" s="44">
        <f>SUMIFS(HoraCondCarga[Hora],HoraCondCarga[Condição de Carga],PrevisaoGD[[#This Row],[Condição de Carga]],HoraCondCarga[Mês],MONTH(PrevisaoGD[[#This Row],[Mês/Ano]]))</f>
        <v>12</v>
      </c>
      <c r="G1742" s="258">
        <f>SUMIFS('Previsão Potência Instalada'!$C$4:$C$87,'Previsão Potência Instalada'!$B$4:$B$87,PrevisaoGD[[#This Row],[Mês/Ano]])*SUMIFS(RelPotInst[PU_PI],RelPotInst[Barra],PrevisaoGD[[#This Row],[Nº Barra]])</f>
        <v>40.079931074943339</v>
      </c>
      <c r="H1742" s="136">
        <f>$G1742*SUMIFS(FatorHorario[Fator],FatorHorario[Meses],TEXT($D1742,"MMM"),FatorHorario[UF],'Curva Tipica'!$E$1,FatorHorario[Hora],$F1742)</f>
        <v>24.168448552902124</v>
      </c>
      <c r="I1742" s="45">
        <v>0.92</v>
      </c>
    </row>
    <row r="1743" spans="1:9" x14ac:dyDescent="0.25">
      <c r="A1743" s="32">
        <v>5743</v>
      </c>
      <c r="B1743" s="32">
        <v>2</v>
      </c>
      <c r="C1743" s="134" t="s">
        <v>92</v>
      </c>
      <c r="D1743" s="33">
        <v>46722</v>
      </c>
      <c r="E1743" s="43" t="s">
        <v>71</v>
      </c>
      <c r="F1743" s="44">
        <f>SUMIFS(HoraCondCarga[Hora],HoraCondCarga[Condição de Carga],PrevisaoGD[[#This Row],[Condição de Carga]],HoraCondCarga[Mês],MONTH(PrevisaoGD[[#This Row],[Mês/Ano]]))</f>
        <v>12</v>
      </c>
      <c r="G1743" s="258">
        <f>SUMIFS('Previsão Potência Instalada'!$C$4:$C$87,'Previsão Potência Instalada'!$B$4:$B$87,PrevisaoGD[[#This Row],[Mês/Ano]])*SUMIFS(RelPotInst[PU_PI],RelPotInst[Barra],PrevisaoGD[[#This Row],[Nº Barra]])</f>
        <v>40.251931669220774</v>
      </c>
      <c r="H1743" s="136">
        <f>$G1743*SUMIFS(FatorHorario[Fator],FatorHorario[Meses],TEXT($D1743,"MMM"),FatorHorario[UF],'Curva Tipica'!$E$1,FatorHorario[Hora],$F1743)</f>
        <v>24.080903159128628</v>
      </c>
      <c r="I1743" s="45">
        <v>0.92</v>
      </c>
    </row>
    <row r="1744" spans="1:9" x14ac:dyDescent="0.25">
      <c r="A1744" s="32">
        <v>5743</v>
      </c>
      <c r="B1744" s="32">
        <v>2</v>
      </c>
      <c r="C1744" s="134" t="s">
        <v>92</v>
      </c>
      <c r="D1744" s="33">
        <v>46753</v>
      </c>
      <c r="E1744" s="43" t="s">
        <v>71</v>
      </c>
      <c r="F1744" s="44">
        <f>SUMIFS(HoraCondCarga[Hora],HoraCondCarga[Condição de Carga],PrevisaoGD[[#This Row],[Condição de Carga]],HoraCondCarga[Mês],MONTH(PrevisaoGD[[#This Row],[Mês/Ano]]))</f>
        <v>11</v>
      </c>
      <c r="G1744" s="258">
        <f>SUMIFS('Previsão Potência Instalada'!$C$4:$C$87,'Previsão Potência Instalada'!$B$4:$B$87,PrevisaoGD[[#This Row],[Mês/Ano]])*SUMIFS(RelPotInst[PU_PI],RelPotInst[Barra],PrevisaoGD[[#This Row],[Nº Barra]])</f>
        <v>40.539151103415023</v>
      </c>
      <c r="H1744" s="136">
        <f>$G1744*SUMIFS(FatorHorario[Fator],FatorHorario[Meses],TEXT($D1744,"MMM"),FatorHorario[UF],'Curva Tipica'!$E$1,FatorHorario[Hora],$F1744)</f>
        <v>23.23813435545701</v>
      </c>
      <c r="I1744" s="45">
        <v>0.92</v>
      </c>
    </row>
    <row r="1745" spans="1:9" x14ac:dyDescent="0.25">
      <c r="A1745" s="32">
        <v>5743</v>
      </c>
      <c r="B1745" s="32">
        <v>2</v>
      </c>
      <c r="C1745" s="134" t="s">
        <v>92</v>
      </c>
      <c r="D1745" s="33">
        <v>46784</v>
      </c>
      <c r="E1745" s="43" t="s">
        <v>71</v>
      </c>
      <c r="F1745" s="44">
        <f>SUMIFS(HoraCondCarga[Hora],HoraCondCarga[Condição de Carga],PrevisaoGD[[#This Row],[Condição de Carga]],HoraCondCarga[Mês],MONTH(PrevisaoGD[[#This Row],[Mês/Ano]]))</f>
        <v>12</v>
      </c>
      <c r="G1745" s="258">
        <f>SUMIFS('Previsão Potência Instalada'!$C$4:$C$87,'Previsão Potência Instalada'!$B$4:$B$87,PrevisaoGD[[#This Row],[Mês/Ano]])*SUMIFS(RelPotInst[PU_PI],RelPotInst[Barra],PrevisaoGD[[#This Row],[Nº Barra]])</f>
        <v>40.820111552029758</v>
      </c>
      <c r="H1745" s="136">
        <f>$G1745*SUMIFS(FatorHorario[Fator],FatorHorario[Meses],TEXT($D1745,"MMM"),FatorHorario[UF],'Curva Tipica'!$E$1,FatorHorario[Hora],$F1745)</f>
        <v>24.322656172824761</v>
      </c>
      <c r="I1745" s="45">
        <v>0.92</v>
      </c>
    </row>
    <row r="1746" spans="1:9" x14ac:dyDescent="0.25">
      <c r="A1746" s="32">
        <v>5743</v>
      </c>
      <c r="B1746" s="32">
        <v>2</v>
      </c>
      <c r="C1746" s="134" t="s">
        <v>92</v>
      </c>
      <c r="D1746" s="33">
        <v>46813</v>
      </c>
      <c r="E1746" s="43" t="s">
        <v>71</v>
      </c>
      <c r="F1746" s="44">
        <f>SUMIFS(HoraCondCarga[Hora],HoraCondCarga[Condição de Carga],PrevisaoGD[[#This Row],[Condição de Carga]],HoraCondCarga[Mês],MONTH(PrevisaoGD[[#This Row],[Mês/Ano]]))</f>
        <v>11</v>
      </c>
      <c r="G1746" s="258">
        <f>SUMIFS('Previsão Potência Instalada'!$C$4:$C$87,'Previsão Potência Instalada'!$B$4:$B$87,PrevisaoGD[[#This Row],[Mês/Ano]])*SUMIFS(RelPotInst[PU_PI],RelPotInst[Barra],PrevisaoGD[[#This Row],[Nº Barra]])</f>
        <v>41.103598466047167</v>
      </c>
      <c r="H1746" s="136">
        <f>$G1746*SUMIFS(FatorHorario[Fator],FatorHorario[Meses],TEXT($D1746,"MMM"),FatorHorario[UF],'Curva Tipica'!$E$1,FatorHorario[Hora],$F1746)</f>
        <v>24.156927423905287</v>
      </c>
      <c r="I1746" s="45">
        <v>0.92</v>
      </c>
    </row>
    <row r="1747" spans="1:9" x14ac:dyDescent="0.25">
      <c r="A1747" s="32">
        <v>5743</v>
      </c>
      <c r="B1747" s="32">
        <v>2</v>
      </c>
      <c r="C1747" s="134" t="s">
        <v>92</v>
      </c>
      <c r="D1747" s="33">
        <v>46844</v>
      </c>
      <c r="E1747" s="43" t="s">
        <v>71</v>
      </c>
      <c r="F1747" s="44">
        <f>SUMIFS(HoraCondCarga[Hora],HoraCondCarga[Condição de Carga],PrevisaoGD[[#This Row],[Condição de Carga]],HoraCondCarga[Mês],MONTH(PrevisaoGD[[#This Row],[Mês/Ano]]))</f>
        <v>11</v>
      </c>
      <c r="G1747" s="258">
        <f>SUMIFS('Previsão Potência Instalada'!$C$4:$C$87,'Previsão Potência Instalada'!$B$4:$B$87,PrevisaoGD[[#This Row],[Mês/Ano]])*SUMIFS(RelPotInst[PU_PI],RelPotInst[Barra],PrevisaoGD[[#This Row],[Nº Barra]])</f>
        <v>41.389264480887292</v>
      </c>
      <c r="H1747" s="136">
        <f>$G1747*SUMIFS(FatorHorario[Fator],FatorHorario[Meses],TEXT($D1747,"MMM"),FatorHorario[UF],'Curva Tipica'!$E$1,FatorHorario[Hora],$F1747)</f>
        <v>21.791858400748204</v>
      </c>
      <c r="I1747" s="45">
        <v>0.92</v>
      </c>
    </row>
    <row r="1748" spans="1:9" x14ac:dyDescent="0.25">
      <c r="A1748" s="32">
        <v>5743</v>
      </c>
      <c r="B1748" s="32">
        <v>2</v>
      </c>
      <c r="C1748" s="134" t="s">
        <v>92</v>
      </c>
      <c r="D1748" s="33">
        <v>46874</v>
      </c>
      <c r="E1748" s="43" t="s">
        <v>71</v>
      </c>
      <c r="F1748" s="44">
        <f>SUMIFS(HoraCondCarga[Hora],HoraCondCarga[Condição de Carga],PrevisaoGD[[#This Row],[Condição de Carga]],HoraCondCarga[Mês],MONTH(PrevisaoGD[[#This Row],[Mês/Ano]]))</f>
        <v>12</v>
      </c>
      <c r="G1748" s="258">
        <f>SUMIFS('Previsão Potência Instalada'!$C$4:$C$87,'Previsão Potência Instalada'!$B$4:$B$87,PrevisaoGD[[#This Row],[Mês/Ano]])*SUMIFS(RelPotInst[PU_PI],RelPotInst[Barra],PrevisaoGD[[#This Row],[Nº Barra]])</f>
        <v>41.698499320216783</v>
      </c>
      <c r="H1748" s="136">
        <f>$G1748*SUMIFS(FatorHorario[Fator],FatorHorario[Meses],TEXT($D1748,"MMM"),FatorHorario[UF],'Curva Tipica'!$E$1,FatorHorario[Hora],$F1748)</f>
        <v>19.690601245333053</v>
      </c>
      <c r="I1748" s="45">
        <v>0.92</v>
      </c>
    </row>
    <row r="1749" spans="1:9" x14ac:dyDescent="0.25">
      <c r="A1749" s="32">
        <v>5743</v>
      </c>
      <c r="B1749" s="32">
        <v>2</v>
      </c>
      <c r="C1749" s="134" t="s">
        <v>92</v>
      </c>
      <c r="D1749" s="33">
        <v>46905</v>
      </c>
      <c r="E1749" s="43" t="s">
        <v>71</v>
      </c>
      <c r="F1749" s="44">
        <f>SUMIFS(HoraCondCarga[Hora],HoraCondCarga[Condição de Carga],PrevisaoGD[[#This Row],[Condição de Carga]],HoraCondCarga[Mês],MONTH(PrevisaoGD[[#This Row],[Mês/Ano]]))</f>
        <v>12</v>
      </c>
      <c r="G1749" s="258">
        <f>SUMIFS('Previsão Potência Instalada'!$C$4:$C$87,'Previsão Potência Instalada'!$B$4:$B$87,PrevisaoGD[[#This Row],[Mês/Ano]])*SUMIFS(RelPotInst[PU_PI],RelPotInst[Barra],PrevisaoGD[[#This Row],[Nº Barra]])</f>
        <v>42.001272343037627</v>
      </c>
      <c r="H1749" s="136">
        <f>$G1749*SUMIFS(FatorHorario[Fator],FatorHorario[Meses],TEXT($D1749,"MMM"),FatorHorario[UF],'Curva Tipica'!$E$1,FatorHorario[Hora],$F1749)</f>
        <v>18.757100231126099</v>
      </c>
      <c r="I1749" s="45">
        <v>0.92</v>
      </c>
    </row>
    <row r="1750" spans="1:9" x14ac:dyDescent="0.25">
      <c r="A1750" s="32">
        <v>5743</v>
      </c>
      <c r="B1750" s="32">
        <v>2</v>
      </c>
      <c r="C1750" s="134" t="s">
        <v>92</v>
      </c>
      <c r="D1750" s="33">
        <v>46935</v>
      </c>
      <c r="E1750" s="43" t="s">
        <v>71</v>
      </c>
      <c r="F1750" s="44">
        <f>SUMIFS(HoraCondCarga[Hora],HoraCondCarga[Condição de Carga],PrevisaoGD[[#This Row],[Condição de Carga]],HoraCondCarga[Mês],MONTH(PrevisaoGD[[#This Row],[Mês/Ano]]))</f>
        <v>12</v>
      </c>
      <c r="G1750" s="258">
        <f>SUMIFS('Previsão Potência Instalada'!$C$4:$C$87,'Previsão Potência Instalada'!$B$4:$B$87,PrevisaoGD[[#This Row],[Mês/Ano]])*SUMIFS(RelPotInst[PU_PI],RelPotInst[Barra],PrevisaoGD[[#This Row],[Nº Barra]])</f>
        <v>42.288995892916489</v>
      </c>
      <c r="H1750" s="136">
        <f>$G1750*SUMIFS(FatorHorario[Fator],FatorHorario[Meses],TEXT($D1750,"MMM"),FatorHorario[UF],'Curva Tipica'!$E$1,FatorHorario[Hora],$F1750)</f>
        <v>19.048079863782466</v>
      </c>
      <c r="I1750" s="45">
        <v>0.92</v>
      </c>
    </row>
    <row r="1751" spans="1:9" x14ac:dyDescent="0.25">
      <c r="A1751" s="32">
        <v>5743</v>
      </c>
      <c r="B1751" s="32">
        <v>2</v>
      </c>
      <c r="C1751" s="134" t="s">
        <v>92</v>
      </c>
      <c r="D1751" s="33">
        <v>46966</v>
      </c>
      <c r="E1751" s="43" t="s">
        <v>71</v>
      </c>
      <c r="F1751" s="44">
        <f>SUMIFS(HoraCondCarga[Hora],HoraCondCarga[Condição de Carga],PrevisaoGD[[#This Row],[Condição de Carga]],HoraCondCarga[Mês],MONTH(PrevisaoGD[[#This Row],[Mês/Ano]]))</f>
        <v>11</v>
      </c>
      <c r="G1751" s="258">
        <f>SUMIFS('Previsão Potência Instalada'!$C$4:$C$87,'Previsão Potência Instalada'!$B$4:$B$87,PrevisaoGD[[#This Row],[Mês/Ano]])*SUMIFS(RelPotInst[PU_PI],RelPotInst[Barra],PrevisaoGD[[#This Row],[Nº Barra]])</f>
        <v>42.569366929933274</v>
      </c>
      <c r="H1751" s="136">
        <f>$G1751*SUMIFS(FatorHorario[Fator],FatorHorario[Meses],TEXT($D1751,"MMM"),FatorHorario[UF],'Curva Tipica'!$E$1,FatorHorario[Hora],$F1751)</f>
        <v>20.384034003957773</v>
      </c>
      <c r="I1751" s="45">
        <v>0.92</v>
      </c>
    </row>
    <row r="1752" spans="1:9" x14ac:dyDescent="0.25">
      <c r="A1752" s="32">
        <v>5743</v>
      </c>
      <c r="B1752" s="32">
        <v>2</v>
      </c>
      <c r="C1752" s="134" t="s">
        <v>92</v>
      </c>
      <c r="D1752" s="33">
        <v>46997</v>
      </c>
      <c r="E1752" s="43" t="s">
        <v>71</v>
      </c>
      <c r="F1752" s="44">
        <f>SUMIFS(HoraCondCarga[Hora],HoraCondCarga[Condição de Carga],PrevisaoGD[[#This Row],[Condição de Carga]],HoraCondCarga[Mês],MONTH(PrevisaoGD[[#This Row],[Mês/Ano]]))</f>
        <v>12</v>
      </c>
      <c r="G1752" s="258">
        <f>SUMIFS('Previsão Potência Instalada'!$C$4:$C$87,'Previsão Potência Instalada'!$B$4:$B$87,PrevisaoGD[[#This Row],[Mês/Ano]])*SUMIFS(RelPotInst[PU_PI],RelPotInst[Barra],PrevisaoGD[[#This Row],[Nº Barra]])</f>
        <v>42.848458949572176</v>
      </c>
      <c r="H1752" s="136">
        <f>$G1752*SUMIFS(FatorHorario[Fator],FatorHorario[Meses],TEXT($D1752,"MMM"),FatorHorario[UF],'Curva Tipica'!$E$1,FatorHorario[Hora],$F1752)</f>
        <v>23.615462499304517</v>
      </c>
      <c r="I1752" s="45">
        <v>0.92</v>
      </c>
    </row>
    <row r="1753" spans="1:9" x14ac:dyDescent="0.25">
      <c r="A1753" s="32">
        <v>5743</v>
      </c>
      <c r="B1753" s="32">
        <v>2</v>
      </c>
      <c r="C1753" s="134" t="s">
        <v>92</v>
      </c>
      <c r="D1753" s="33">
        <v>47027</v>
      </c>
      <c r="E1753" s="43" t="s">
        <v>71</v>
      </c>
      <c r="F1753" s="44">
        <f>SUMIFS(HoraCondCarga[Hora],HoraCondCarga[Condição de Carga],PrevisaoGD[[#This Row],[Condição de Carga]],HoraCondCarga[Mês],MONTH(PrevisaoGD[[#This Row],[Mês/Ano]]))</f>
        <v>11</v>
      </c>
      <c r="G1753" s="258">
        <f>SUMIFS('Previsão Potência Instalada'!$C$4:$C$87,'Previsão Potência Instalada'!$B$4:$B$87,PrevisaoGD[[#This Row],[Mês/Ano]])*SUMIFS(RelPotInst[PU_PI],RelPotInst[Barra],PrevisaoGD[[#This Row],[Nº Barra]])</f>
        <v>43.113830159695958</v>
      </c>
      <c r="H1753" s="136">
        <f>$G1753*SUMIFS(FatorHorario[Fator],FatorHorario[Meses],TEXT($D1753,"MMM"),FatorHorario[UF],'Curva Tipica'!$E$1,FatorHorario[Hora],$F1753)</f>
        <v>23.748263792459767</v>
      </c>
      <c r="I1753" s="45">
        <v>0.92</v>
      </c>
    </row>
    <row r="1754" spans="1:9" x14ac:dyDescent="0.25">
      <c r="A1754" s="32">
        <v>5743</v>
      </c>
      <c r="B1754" s="32">
        <v>2</v>
      </c>
      <c r="C1754" s="134" t="s">
        <v>92</v>
      </c>
      <c r="D1754" s="33">
        <v>47058</v>
      </c>
      <c r="E1754" s="43" t="s">
        <v>71</v>
      </c>
      <c r="F1754" s="44">
        <f>SUMIFS(HoraCondCarga[Hora],HoraCondCarga[Condição de Carga],PrevisaoGD[[#This Row],[Condição de Carga]],HoraCondCarga[Mês],MONTH(PrevisaoGD[[#This Row],[Mês/Ano]]))</f>
        <v>12</v>
      </c>
      <c r="G1754" s="258">
        <f>SUMIFS('Previsão Potência Instalada'!$C$4:$C$87,'Previsão Potência Instalada'!$B$4:$B$87,PrevisaoGD[[#This Row],[Mês/Ano]])*SUMIFS(RelPotInst[PU_PI],RelPotInst[Barra],PrevisaoGD[[#This Row],[Nº Barra]])</f>
        <v>43.379250899802386</v>
      </c>
      <c r="H1754" s="136">
        <f>$G1754*SUMIFS(FatorHorario[Fator],FatorHorario[Meses],TEXT($D1754,"MMM"),FatorHorario[UF],'Curva Tipica'!$E$1,FatorHorario[Hora],$F1754)</f>
        <v>26.157958996360108</v>
      </c>
      <c r="I1754" s="45">
        <v>0.92</v>
      </c>
    </row>
    <row r="1755" spans="1:9" x14ac:dyDescent="0.25">
      <c r="A1755" s="32">
        <v>5743</v>
      </c>
      <c r="B1755" s="32">
        <v>2</v>
      </c>
      <c r="C1755" s="134" t="s">
        <v>92</v>
      </c>
      <c r="D1755" s="33">
        <v>47088</v>
      </c>
      <c r="E1755" s="43" t="s">
        <v>71</v>
      </c>
      <c r="F1755" s="44">
        <f>SUMIFS(HoraCondCarga[Hora],HoraCondCarga[Condição de Carga],PrevisaoGD[[#This Row],[Condição de Carga]],HoraCondCarga[Mês],MONTH(PrevisaoGD[[#This Row],[Mês/Ano]]))</f>
        <v>12</v>
      </c>
      <c r="G1755" s="258">
        <f>SUMIFS('Previsão Potência Instalada'!$C$4:$C$87,'Previsão Potência Instalada'!$B$4:$B$87,PrevisaoGD[[#This Row],[Mês/Ano]])*SUMIFS(RelPotInst[PU_PI],RelPotInst[Barra],PrevisaoGD[[#This Row],[Nº Barra]])</f>
        <v>43.657280730352781</v>
      </c>
      <c r="H1755" s="136">
        <f>$G1755*SUMIFS(FatorHorario[Fator],FatorHorario[Meses],TEXT($D1755,"MMM"),FatorHorario[UF],'Curva Tipica'!$E$1,FatorHorario[Hora],$F1755)</f>
        <v>26.118168889330963</v>
      </c>
      <c r="I1755" s="45">
        <v>0.92</v>
      </c>
    </row>
    <row r="1756" spans="1:9" x14ac:dyDescent="0.25">
      <c r="A1756" s="32">
        <v>5743</v>
      </c>
      <c r="B1756" s="32">
        <v>2</v>
      </c>
      <c r="C1756" s="134" t="s">
        <v>92</v>
      </c>
      <c r="D1756" s="33">
        <v>44562</v>
      </c>
      <c r="E1756" s="43" t="s">
        <v>72</v>
      </c>
      <c r="F1756" s="44">
        <f>SUMIFS(HoraCondCarga[Hora],HoraCondCarga[Condição de Carga],PrevisaoGD[[#This Row],[Condição de Carga]],HoraCondCarga[Mês],MONTH(PrevisaoGD[[#This Row],[Mês/Ano]]))</f>
        <v>22</v>
      </c>
      <c r="G1756" s="258">
        <f>SUMIFS('Previsão Potência Instalada'!$C$4:$C$87,'Previsão Potência Instalada'!$B$4:$B$87,PrevisaoGD[[#This Row],[Mês/Ano]])*SUMIFS(RelPotInst[PU_PI],RelPotInst[Barra],PrevisaoGD[[#This Row],[Nº Barra]])</f>
        <v>15.023445587279532</v>
      </c>
      <c r="H1756" s="136">
        <f>$G1756*SUMIFS(FatorHorario[Fator],FatorHorario[Meses],TEXT($D1756,"MMM"),FatorHorario[UF],'Curva Tipica'!$E$1,FatorHorario[Hora],$F1756)</f>
        <v>0</v>
      </c>
      <c r="I1756" s="45">
        <v>0.92</v>
      </c>
    </row>
    <row r="1757" spans="1:9" x14ac:dyDescent="0.25">
      <c r="A1757" s="32">
        <v>5743</v>
      </c>
      <c r="B1757" s="32">
        <v>2</v>
      </c>
      <c r="C1757" s="134" t="s">
        <v>92</v>
      </c>
      <c r="D1757" s="33">
        <v>44593</v>
      </c>
      <c r="E1757" s="43" t="s">
        <v>72</v>
      </c>
      <c r="F1757" s="44">
        <f>SUMIFS(HoraCondCarga[Hora],HoraCondCarga[Condição de Carga],PrevisaoGD[[#This Row],[Condição de Carga]],HoraCondCarga[Mês],MONTH(PrevisaoGD[[#This Row],[Mês/Ano]]))</f>
        <v>22</v>
      </c>
      <c r="G1757" s="258">
        <f>SUMIFS('Previsão Potência Instalada'!$C$4:$C$87,'Previsão Potência Instalada'!$B$4:$B$87,PrevisaoGD[[#This Row],[Mês/Ano]])*SUMIFS(RelPotInst[PU_PI],RelPotInst[Barra],PrevisaoGD[[#This Row],[Nº Barra]])</f>
        <v>15.683433952675207</v>
      </c>
      <c r="H1757" s="136">
        <f>$G1757*SUMIFS(FatorHorario[Fator],FatorHorario[Meses],TEXT($D1757,"MMM"),FatorHorario[UF],'Curva Tipica'!$E$1,FatorHorario[Hora],$F1757)</f>
        <v>0</v>
      </c>
      <c r="I1757" s="45">
        <v>0.92</v>
      </c>
    </row>
    <row r="1758" spans="1:9" x14ac:dyDescent="0.25">
      <c r="A1758" s="32">
        <v>5743</v>
      </c>
      <c r="B1758" s="32">
        <v>2</v>
      </c>
      <c r="C1758" s="134" t="s">
        <v>92</v>
      </c>
      <c r="D1758" s="33">
        <v>44621</v>
      </c>
      <c r="E1758" s="43" t="s">
        <v>72</v>
      </c>
      <c r="F1758" s="44">
        <f>SUMIFS(HoraCondCarga[Hora],HoraCondCarga[Condição de Carga],PrevisaoGD[[#This Row],[Condição de Carga]],HoraCondCarga[Mês],MONTH(PrevisaoGD[[#This Row],[Mês/Ano]]))</f>
        <v>22</v>
      </c>
      <c r="G1758" s="258">
        <f>SUMIFS('Previsão Potência Instalada'!$C$4:$C$87,'Previsão Potência Instalada'!$B$4:$B$87,PrevisaoGD[[#This Row],[Mês/Ano]])*SUMIFS(RelPotInst[PU_PI],RelPotInst[Barra],PrevisaoGD[[#This Row],[Nº Barra]])</f>
        <v>16.34935709565098</v>
      </c>
      <c r="H1758" s="136">
        <f>$G1758*SUMIFS(FatorHorario[Fator],FatorHorario[Meses],TEXT($D1758,"MMM"),FatorHorario[UF],'Curva Tipica'!$E$1,FatorHorario[Hora],$F1758)</f>
        <v>0</v>
      </c>
      <c r="I1758" s="45">
        <v>0.92</v>
      </c>
    </row>
    <row r="1759" spans="1:9" x14ac:dyDescent="0.25">
      <c r="A1759" s="32">
        <v>5743</v>
      </c>
      <c r="B1759" s="32">
        <v>2</v>
      </c>
      <c r="C1759" s="134" t="s">
        <v>92</v>
      </c>
      <c r="D1759" s="33">
        <v>44652</v>
      </c>
      <c r="E1759" s="43" t="s">
        <v>72</v>
      </c>
      <c r="F1759" s="44">
        <f>SUMIFS(HoraCondCarga[Hora],HoraCondCarga[Condição de Carga],PrevisaoGD[[#This Row],[Condição de Carga]],HoraCondCarga[Mês],MONTH(PrevisaoGD[[#This Row],[Mês/Ano]]))</f>
        <v>22</v>
      </c>
      <c r="G1759" s="258">
        <f>SUMIFS('Previsão Potência Instalada'!$C$4:$C$87,'Previsão Potência Instalada'!$B$4:$B$87,PrevisaoGD[[#This Row],[Mês/Ano]])*SUMIFS(RelPotInst[PU_PI],RelPotInst[Barra],PrevisaoGD[[#This Row],[Nº Barra]])</f>
        <v>17.020399041636615</v>
      </c>
      <c r="H1759" s="136">
        <f>$G1759*SUMIFS(FatorHorario[Fator],FatorHorario[Meses],TEXT($D1759,"MMM"),FatorHorario[UF],'Curva Tipica'!$E$1,FatorHorario[Hora],$F1759)</f>
        <v>0</v>
      </c>
      <c r="I1759" s="45">
        <v>0.92</v>
      </c>
    </row>
    <row r="1760" spans="1:9" x14ac:dyDescent="0.25">
      <c r="A1760" s="32">
        <v>5743</v>
      </c>
      <c r="B1760" s="32">
        <v>2</v>
      </c>
      <c r="C1760" s="134" t="s">
        <v>92</v>
      </c>
      <c r="D1760" s="33">
        <v>44682</v>
      </c>
      <c r="E1760" s="43" t="s">
        <v>72</v>
      </c>
      <c r="F1760" s="44">
        <f>SUMIFS(HoraCondCarga[Hora],HoraCondCarga[Condição de Carga],PrevisaoGD[[#This Row],[Condição de Carga]],HoraCondCarga[Mês],MONTH(PrevisaoGD[[#This Row],[Mês/Ano]]))</f>
        <v>19</v>
      </c>
      <c r="G1760" s="258">
        <f>SUMIFS('Previsão Potência Instalada'!$C$4:$C$87,'Previsão Potência Instalada'!$B$4:$B$87,PrevisaoGD[[#This Row],[Mês/Ano]])*SUMIFS(RelPotInst[PU_PI],RelPotInst[Barra],PrevisaoGD[[#This Row],[Nº Barra]])</f>
        <v>17.746805185770867</v>
      </c>
      <c r="H1760" s="136">
        <f>$G1760*SUMIFS(FatorHorario[Fator],FatorHorario[Meses],TEXT($D1760,"MMM"),FatorHorario[UF],'Curva Tipica'!$E$1,FatorHorario[Hora],$F1760)</f>
        <v>0</v>
      </c>
      <c r="I1760" s="45">
        <v>0.92</v>
      </c>
    </row>
    <row r="1761" spans="1:9" x14ac:dyDescent="0.25">
      <c r="A1761" s="32">
        <v>5743</v>
      </c>
      <c r="B1761" s="32">
        <v>2</v>
      </c>
      <c r="C1761" s="134" t="s">
        <v>92</v>
      </c>
      <c r="D1761" s="33">
        <v>44713</v>
      </c>
      <c r="E1761" s="43" t="s">
        <v>72</v>
      </c>
      <c r="F1761" s="44">
        <f>SUMIFS(HoraCondCarga[Hora],HoraCondCarga[Condição de Carga],PrevisaoGD[[#This Row],[Condição de Carga]],HoraCondCarga[Mês],MONTH(PrevisaoGD[[#This Row],[Mês/Ano]]))</f>
        <v>19</v>
      </c>
      <c r="G1761" s="258">
        <f>SUMIFS('Previsão Potência Instalada'!$C$4:$C$87,'Previsão Potência Instalada'!$B$4:$B$87,PrevisaoGD[[#This Row],[Mês/Ano]])*SUMIFS(RelPotInst[PU_PI],RelPotInst[Barra],PrevisaoGD[[#This Row],[Nº Barra]])</f>
        <v>18.458032240691484</v>
      </c>
      <c r="H1761" s="136">
        <f>$G1761*SUMIFS(FatorHorario[Fator],FatorHorario[Meses],TEXT($D1761,"MMM"),FatorHorario[UF],'Curva Tipica'!$E$1,FatorHorario[Hora],$F1761)</f>
        <v>0</v>
      </c>
      <c r="I1761" s="45">
        <v>0.92</v>
      </c>
    </row>
    <row r="1762" spans="1:9" x14ac:dyDescent="0.25">
      <c r="A1762" s="32">
        <v>5743</v>
      </c>
      <c r="B1762" s="32">
        <v>2</v>
      </c>
      <c r="C1762" s="134" t="s">
        <v>92</v>
      </c>
      <c r="D1762" s="33">
        <v>44743</v>
      </c>
      <c r="E1762" s="43" t="s">
        <v>72</v>
      </c>
      <c r="F1762" s="44">
        <f>SUMIFS(HoraCondCarga[Hora],HoraCondCarga[Condição de Carga],PrevisaoGD[[#This Row],[Condição de Carga]],HoraCondCarga[Mês],MONTH(PrevisaoGD[[#This Row],[Mês/Ano]]))</f>
        <v>19</v>
      </c>
      <c r="G1762" s="258">
        <f>SUMIFS('Previsão Potência Instalada'!$C$4:$C$87,'Previsão Potência Instalada'!$B$4:$B$87,PrevisaoGD[[#This Row],[Mês/Ano]])*SUMIFS(RelPotInst[PU_PI],RelPotInst[Barra],PrevisaoGD[[#This Row],[Nº Barra]])</f>
        <v>19.133907426350735</v>
      </c>
      <c r="H1762" s="136">
        <f>$G1762*SUMIFS(FatorHorario[Fator],FatorHorario[Meses],TEXT($D1762,"MMM"),FatorHorario[UF],'Curva Tipica'!$E$1,FatorHorario[Hora],$F1762)</f>
        <v>0</v>
      </c>
      <c r="I1762" s="45">
        <v>0.92</v>
      </c>
    </row>
    <row r="1763" spans="1:9" x14ac:dyDescent="0.25">
      <c r="A1763" s="32">
        <v>5743</v>
      </c>
      <c r="B1763" s="32">
        <v>2</v>
      </c>
      <c r="C1763" s="134" t="s">
        <v>92</v>
      </c>
      <c r="D1763" s="33">
        <v>44774</v>
      </c>
      <c r="E1763" s="43" t="s">
        <v>72</v>
      </c>
      <c r="F1763" s="44">
        <f>SUMIFS(HoraCondCarga[Hora],HoraCondCarga[Condição de Carga],PrevisaoGD[[#This Row],[Condição de Carga]],HoraCondCarga[Mês],MONTH(PrevisaoGD[[#This Row],[Mês/Ano]]))</f>
        <v>19</v>
      </c>
      <c r="G1763" s="258">
        <f>SUMIFS('Previsão Potência Instalada'!$C$4:$C$87,'Previsão Potência Instalada'!$B$4:$B$87,PrevisaoGD[[#This Row],[Mês/Ano]])*SUMIFS(RelPotInst[PU_PI],RelPotInst[Barra],PrevisaoGD[[#This Row],[Nº Barra]])</f>
        <v>19.792511238158891</v>
      </c>
      <c r="H1763" s="136">
        <f>$G1763*SUMIFS(FatorHorario[Fator],FatorHorario[Meses],TEXT($D1763,"MMM"),FatorHorario[UF],'Curva Tipica'!$E$1,FatorHorario[Hora],$F1763)</f>
        <v>0</v>
      </c>
      <c r="I1763" s="45">
        <v>0.92</v>
      </c>
    </row>
    <row r="1764" spans="1:9" x14ac:dyDescent="0.25">
      <c r="A1764" s="32">
        <v>5743</v>
      </c>
      <c r="B1764" s="32">
        <v>2</v>
      </c>
      <c r="C1764" s="134" t="s">
        <v>92</v>
      </c>
      <c r="D1764" s="33">
        <v>44805</v>
      </c>
      <c r="E1764" s="43" t="s">
        <v>72</v>
      </c>
      <c r="F1764" s="44">
        <f>SUMIFS(HoraCondCarga[Hora],HoraCondCarga[Condição de Carga],PrevisaoGD[[#This Row],[Condição de Carga]],HoraCondCarga[Mês],MONTH(PrevisaoGD[[#This Row],[Mês/Ano]]))</f>
        <v>19</v>
      </c>
      <c r="G1764" s="258">
        <f>SUMIFS('Previsão Potência Instalada'!$C$4:$C$87,'Previsão Potência Instalada'!$B$4:$B$87,PrevisaoGD[[#This Row],[Mês/Ano]])*SUMIFS(RelPotInst[PU_PI],RelPotInst[Barra],PrevisaoGD[[#This Row],[Nº Barra]])</f>
        <v>20.448110582282368</v>
      </c>
      <c r="H1764" s="136">
        <f>$G1764*SUMIFS(FatorHorario[Fator],FatorHorario[Meses],TEXT($D1764,"MMM"),FatorHorario[UF],'Curva Tipica'!$E$1,FatorHorario[Hora],$F1764)</f>
        <v>0</v>
      </c>
      <c r="I1764" s="45">
        <v>0.92</v>
      </c>
    </row>
    <row r="1765" spans="1:9" x14ac:dyDescent="0.25">
      <c r="A1765" s="32">
        <v>5743</v>
      </c>
      <c r="B1765" s="32">
        <v>2</v>
      </c>
      <c r="C1765" s="134" t="s">
        <v>92</v>
      </c>
      <c r="D1765" s="33">
        <v>44835</v>
      </c>
      <c r="E1765" s="43" t="s">
        <v>72</v>
      </c>
      <c r="F1765" s="44">
        <f>SUMIFS(HoraCondCarga[Hora],HoraCondCarga[Condição de Carga],PrevisaoGD[[#This Row],[Condição de Carga]],HoraCondCarga[Mês],MONTH(PrevisaoGD[[#This Row],[Mês/Ano]]))</f>
        <v>19</v>
      </c>
      <c r="G1765" s="258">
        <f>SUMIFS('Previsão Potência Instalada'!$C$4:$C$87,'Previsão Potência Instalada'!$B$4:$B$87,PrevisaoGD[[#This Row],[Mês/Ano]])*SUMIFS(RelPotInst[PU_PI],RelPotInst[Barra],PrevisaoGD[[#This Row],[Nº Barra]])</f>
        <v>21.071479145566613</v>
      </c>
      <c r="H1765" s="136">
        <f>$G1765*SUMIFS(FatorHorario[Fator],FatorHorario[Meses],TEXT($D1765,"MMM"),FatorHorario[UF],'Curva Tipica'!$E$1,FatorHorario[Hora],$F1765)</f>
        <v>0</v>
      </c>
      <c r="I1765" s="45">
        <v>0.92</v>
      </c>
    </row>
    <row r="1766" spans="1:9" x14ac:dyDescent="0.25">
      <c r="A1766" s="32">
        <v>5743</v>
      </c>
      <c r="B1766" s="32">
        <v>2</v>
      </c>
      <c r="C1766" s="134" t="s">
        <v>92</v>
      </c>
      <c r="D1766" s="33">
        <v>44866</v>
      </c>
      <c r="E1766" s="43" t="s">
        <v>72</v>
      </c>
      <c r="F1766" s="44">
        <f>SUMIFS(HoraCondCarga[Hora],HoraCondCarga[Condição de Carga],PrevisaoGD[[#This Row],[Condição de Carga]],HoraCondCarga[Mês],MONTH(PrevisaoGD[[#This Row],[Mês/Ano]]))</f>
        <v>22</v>
      </c>
      <c r="G1766" s="258">
        <f>SUMIFS('Previsão Potência Instalada'!$C$4:$C$87,'Previsão Potência Instalada'!$B$4:$B$87,PrevisaoGD[[#This Row],[Mês/Ano]])*SUMIFS(RelPotInst[PU_PI],RelPotInst[Barra],PrevisaoGD[[#This Row],[Nº Barra]])</f>
        <v>21.694964056943423</v>
      </c>
      <c r="H1766" s="136">
        <f>$G1766*SUMIFS(FatorHorario[Fator],FatorHorario[Meses],TEXT($D1766,"MMM"),FatorHorario[UF],'Curva Tipica'!$E$1,FatorHorario[Hora],$F1766)</f>
        <v>0</v>
      </c>
      <c r="I1766" s="45">
        <v>0.92</v>
      </c>
    </row>
    <row r="1767" spans="1:9" x14ac:dyDescent="0.25">
      <c r="A1767" s="32">
        <v>5743</v>
      </c>
      <c r="B1767" s="32">
        <v>2</v>
      </c>
      <c r="C1767" s="134" t="s">
        <v>92</v>
      </c>
      <c r="D1767" s="33">
        <v>44896</v>
      </c>
      <c r="E1767" s="43" t="s">
        <v>72</v>
      </c>
      <c r="F1767" s="44">
        <f>SUMIFS(HoraCondCarga[Hora],HoraCondCarga[Condição de Carga],PrevisaoGD[[#This Row],[Condição de Carga]],HoraCondCarga[Mês],MONTH(PrevisaoGD[[#This Row],[Mês/Ano]]))</f>
        <v>22</v>
      </c>
      <c r="G1767" s="258">
        <f>SUMIFS('Previsão Potência Instalada'!$C$4:$C$87,'Previsão Potência Instalada'!$B$4:$B$87,PrevisaoGD[[#This Row],[Mês/Ano]])*SUMIFS(RelPotInst[PU_PI],RelPotInst[Barra],PrevisaoGD[[#This Row],[Nº Barra]])</f>
        <v>22.348068272504417</v>
      </c>
      <c r="H1767" s="136">
        <f>$G1767*SUMIFS(FatorHorario[Fator],FatorHorario[Meses],TEXT($D1767,"MMM"),FatorHorario[UF],'Curva Tipica'!$E$1,FatorHorario[Hora],$F1767)</f>
        <v>0</v>
      </c>
      <c r="I1767" s="45">
        <v>0.92</v>
      </c>
    </row>
    <row r="1768" spans="1:9" x14ac:dyDescent="0.25">
      <c r="A1768" s="32">
        <v>5743</v>
      </c>
      <c r="B1768" s="32">
        <v>2</v>
      </c>
      <c r="C1768" s="134" t="s">
        <v>92</v>
      </c>
      <c r="D1768" s="33">
        <v>44927</v>
      </c>
      <c r="E1768" s="43" t="s">
        <v>72</v>
      </c>
      <c r="F1768" s="44">
        <f>SUMIFS(HoraCondCarga[Hora],HoraCondCarga[Condição de Carga],PrevisaoGD[[#This Row],[Condição de Carga]],HoraCondCarga[Mês],MONTH(PrevisaoGD[[#This Row],[Mês/Ano]]))</f>
        <v>22</v>
      </c>
      <c r="G1768" s="258">
        <f>SUMIFS('Previsão Potência Instalada'!$C$4:$C$87,'Previsão Potência Instalada'!$B$4:$B$87,PrevisaoGD[[#This Row],[Mês/Ano]])*SUMIFS(RelPotInst[PU_PI],RelPotInst[Barra],PrevisaoGD[[#This Row],[Nº Barra]])</f>
        <v>22.571969147014546</v>
      </c>
      <c r="H1768" s="136">
        <f>$G1768*SUMIFS(FatorHorario[Fator],FatorHorario[Meses],TEXT($D1768,"MMM"),FatorHorario[UF],'Curva Tipica'!$E$1,FatorHorario[Hora],$F1768)</f>
        <v>0</v>
      </c>
      <c r="I1768" s="45">
        <v>0.92</v>
      </c>
    </row>
    <row r="1769" spans="1:9" x14ac:dyDescent="0.25">
      <c r="A1769" s="32">
        <v>5743</v>
      </c>
      <c r="B1769" s="32">
        <v>2</v>
      </c>
      <c r="C1769" s="134" t="s">
        <v>92</v>
      </c>
      <c r="D1769" s="33">
        <v>44958</v>
      </c>
      <c r="E1769" s="43" t="s">
        <v>72</v>
      </c>
      <c r="F1769" s="44">
        <f>SUMIFS(HoraCondCarga[Hora],HoraCondCarga[Condição de Carga],PrevisaoGD[[#This Row],[Condição de Carga]],HoraCondCarga[Mês],MONTH(PrevisaoGD[[#This Row],[Mês/Ano]]))</f>
        <v>22</v>
      </c>
      <c r="G1769" s="258">
        <f>SUMIFS('Previsão Potência Instalada'!$C$4:$C$87,'Previsão Potência Instalada'!$B$4:$B$87,PrevisaoGD[[#This Row],[Mês/Ano]])*SUMIFS(RelPotInst[PU_PI],RelPotInst[Barra],PrevisaoGD[[#This Row],[Nº Barra]])</f>
        <v>22.790990851879595</v>
      </c>
      <c r="H1769" s="136">
        <f>$G1769*SUMIFS(FatorHorario[Fator],FatorHorario[Meses],TEXT($D1769,"MMM"),FatorHorario[UF],'Curva Tipica'!$E$1,FatorHorario[Hora],$F1769)</f>
        <v>0</v>
      </c>
      <c r="I1769" s="45">
        <v>0.92</v>
      </c>
    </row>
    <row r="1770" spans="1:9" x14ac:dyDescent="0.25">
      <c r="A1770" s="32">
        <v>5743</v>
      </c>
      <c r="B1770" s="32">
        <v>2</v>
      </c>
      <c r="C1770" s="134" t="s">
        <v>92</v>
      </c>
      <c r="D1770" s="33">
        <v>44986</v>
      </c>
      <c r="E1770" s="43" t="s">
        <v>72</v>
      </c>
      <c r="F1770" s="44">
        <f>SUMIFS(HoraCondCarga[Hora],HoraCondCarga[Condição de Carga],PrevisaoGD[[#This Row],[Condição de Carga]],HoraCondCarga[Mês],MONTH(PrevisaoGD[[#This Row],[Mês/Ano]]))</f>
        <v>22</v>
      </c>
      <c r="G1770" s="258">
        <f>SUMIFS('Previsão Potência Instalada'!$C$4:$C$87,'Previsão Potência Instalada'!$B$4:$B$87,PrevisaoGD[[#This Row],[Mês/Ano]])*SUMIFS(RelPotInst[PU_PI],RelPotInst[Barra],PrevisaoGD[[#This Row],[Nº Barra]])</f>
        <v>23.01198205374147</v>
      </c>
      <c r="H1770" s="136">
        <f>$G1770*SUMIFS(FatorHorario[Fator],FatorHorario[Meses],TEXT($D1770,"MMM"),FatorHorario[UF],'Curva Tipica'!$E$1,FatorHorario[Hora],$F1770)</f>
        <v>0</v>
      </c>
      <c r="I1770" s="45">
        <v>0.92</v>
      </c>
    </row>
    <row r="1771" spans="1:9" x14ac:dyDescent="0.25">
      <c r="A1771" s="32">
        <v>5743</v>
      </c>
      <c r="B1771" s="32">
        <v>2</v>
      </c>
      <c r="C1771" s="134" t="s">
        <v>92</v>
      </c>
      <c r="D1771" s="33">
        <v>45017</v>
      </c>
      <c r="E1771" s="43" t="s">
        <v>72</v>
      </c>
      <c r="F1771" s="44">
        <f>SUMIFS(HoraCondCarga[Hora],HoraCondCarga[Condição de Carga],PrevisaoGD[[#This Row],[Condição de Carga]],HoraCondCarga[Mês],MONTH(PrevisaoGD[[#This Row],[Mês/Ano]]))</f>
        <v>22</v>
      </c>
      <c r="G1771" s="258">
        <f>SUMIFS('Previsão Potência Instalada'!$C$4:$C$87,'Previsão Potência Instalada'!$B$4:$B$87,PrevisaoGD[[#This Row],[Mês/Ano]])*SUMIFS(RelPotInst[PU_PI],RelPotInst[Barra],PrevisaoGD[[#This Row],[Nº Barra]])</f>
        <v>23.234671965794114</v>
      </c>
      <c r="H1771" s="136">
        <f>$G1771*SUMIFS(FatorHorario[Fator],FatorHorario[Meses],TEXT($D1771,"MMM"),FatorHorario[UF],'Curva Tipica'!$E$1,FatorHorario[Hora],$F1771)</f>
        <v>0</v>
      </c>
      <c r="I1771" s="45">
        <v>0.92</v>
      </c>
    </row>
    <row r="1772" spans="1:9" x14ac:dyDescent="0.25">
      <c r="A1772" s="32">
        <v>5743</v>
      </c>
      <c r="B1772" s="32">
        <v>2</v>
      </c>
      <c r="C1772" s="134" t="s">
        <v>92</v>
      </c>
      <c r="D1772" s="33">
        <v>45047</v>
      </c>
      <c r="E1772" s="43" t="s">
        <v>72</v>
      </c>
      <c r="F1772" s="44">
        <f>SUMIFS(HoraCondCarga[Hora],HoraCondCarga[Condição de Carga],PrevisaoGD[[#This Row],[Condição de Carga]],HoraCondCarga[Mês],MONTH(PrevisaoGD[[#This Row],[Mês/Ano]]))</f>
        <v>19</v>
      </c>
      <c r="G1772" s="258">
        <f>SUMIFS('Previsão Potência Instalada'!$C$4:$C$87,'Previsão Potência Instalada'!$B$4:$B$87,PrevisaoGD[[#This Row],[Mês/Ano]])*SUMIFS(RelPotInst[PU_PI],RelPotInst[Barra],PrevisaoGD[[#This Row],[Nº Barra]])</f>
        <v>23.475734870012655</v>
      </c>
      <c r="H1772" s="136">
        <f>$G1772*SUMIFS(FatorHorario[Fator],FatorHorario[Meses],TEXT($D1772,"MMM"),FatorHorario[UF],'Curva Tipica'!$E$1,FatorHorario[Hora],$F1772)</f>
        <v>0</v>
      </c>
      <c r="I1772" s="45">
        <v>0.92</v>
      </c>
    </row>
    <row r="1773" spans="1:9" x14ac:dyDescent="0.25">
      <c r="A1773" s="32">
        <v>5743</v>
      </c>
      <c r="B1773" s="32">
        <v>2</v>
      </c>
      <c r="C1773" s="134" t="s">
        <v>92</v>
      </c>
      <c r="D1773" s="33">
        <v>45078</v>
      </c>
      <c r="E1773" s="43" t="s">
        <v>72</v>
      </c>
      <c r="F1773" s="44">
        <f>SUMIFS(HoraCondCarga[Hora],HoraCondCarga[Condição de Carga],PrevisaoGD[[#This Row],[Condição de Carga]],HoraCondCarga[Mês],MONTH(PrevisaoGD[[#This Row],[Mês/Ano]]))</f>
        <v>19</v>
      </c>
      <c r="G1773" s="258">
        <f>SUMIFS('Previsão Potência Instalada'!$C$4:$C$87,'Previsão Potência Instalada'!$B$4:$B$87,PrevisaoGD[[#This Row],[Mês/Ano]])*SUMIFS(RelPotInst[PU_PI],RelPotInst[Barra],PrevisaoGD[[#This Row],[Nº Barra]])</f>
        <v>23.711760488466503</v>
      </c>
      <c r="H1773" s="136">
        <f>$G1773*SUMIFS(FatorHorario[Fator],FatorHorario[Meses],TEXT($D1773,"MMM"),FatorHorario[UF],'Curva Tipica'!$E$1,FatorHorario[Hora],$F1773)</f>
        <v>0</v>
      </c>
      <c r="I1773" s="45">
        <v>0.92</v>
      </c>
    </row>
    <row r="1774" spans="1:9" x14ac:dyDescent="0.25">
      <c r="A1774" s="32">
        <v>5743</v>
      </c>
      <c r="B1774" s="32">
        <v>2</v>
      </c>
      <c r="C1774" s="134" t="s">
        <v>92</v>
      </c>
      <c r="D1774" s="33">
        <v>45108</v>
      </c>
      <c r="E1774" s="43" t="s">
        <v>72</v>
      </c>
      <c r="F1774" s="44">
        <f>SUMIFS(HoraCondCarga[Hora],HoraCondCarga[Condição de Carga],PrevisaoGD[[#This Row],[Condição de Carga]],HoraCondCarga[Mês],MONTH(PrevisaoGD[[#This Row],[Mês/Ano]]))</f>
        <v>19</v>
      </c>
      <c r="G1774" s="258">
        <f>SUMIFS('Previsão Potência Instalada'!$C$4:$C$87,'Previsão Potência Instalada'!$B$4:$B$87,PrevisaoGD[[#This Row],[Mês/Ano]])*SUMIFS(RelPotInst[PU_PI],RelPotInst[Barra],PrevisaoGD[[#This Row],[Nº Barra]])</f>
        <v>23.936054344541255</v>
      </c>
      <c r="H1774" s="136">
        <f>$G1774*SUMIFS(FatorHorario[Fator],FatorHorario[Meses],TEXT($D1774,"MMM"),FatorHorario[UF],'Curva Tipica'!$E$1,FatorHorario[Hora],$F1774)</f>
        <v>0</v>
      </c>
      <c r="I1774" s="45">
        <v>0.92</v>
      </c>
    </row>
    <row r="1775" spans="1:9" x14ac:dyDescent="0.25">
      <c r="A1775" s="32">
        <v>5743</v>
      </c>
      <c r="B1775" s="32">
        <v>2</v>
      </c>
      <c r="C1775" s="134" t="s">
        <v>92</v>
      </c>
      <c r="D1775" s="33">
        <v>45139</v>
      </c>
      <c r="E1775" s="43" t="s">
        <v>72</v>
      </c>
      <c r="F1775" s="44">
        <f>SUMIFS(HoraCondCarga[Hora],HoraCondCarga[Condição de Carga],PrevisaoGD[[#This Row],[Condição de Carga]],HoraCondCarga[Mês],MONTH(PrevisaoGD[[#This Row],[Mês/Ano]]))</f>
        <v>19</v>
      </c>
      <c r="G1775" s="258">
        <f>SUMIFS('Previsão Potência Instalada'!$C$4:$C$87,'Previsão Potência Instalada'!$B$4:$B$87,PrevisaoGD[[#This Row],[Mês/Ano]])*SUMIFS(RelPotInst[PU_PI],RelPotInst[Barra],PrevisaoGD[[#This Row],[Nº Barra]])</f>
        <v>24.154616575719924</v>
      </c>
      <c r="H1775" s="136">
        <f>$G1775*SUMIFS(FatorHorario[Fator],FatorHorario[Meses],TEXT($D1775,"MMM"),FatorHorario[UF],'Curva Tipica'!$E$1,FatorHorario[Hora],$F1775)</f>
        <v>0</v>
      </c>
      <c r="I1775" s="45">
        <v>0.92</v>
      </c>
    </row>
    <row r="1776" spans="1:9" x14ac:dyDescent="0.25">
      <c r="A1776" s="32">
        <v>5743</v>
      </c>
      <c r="B1776" s="32">
        <v>2</v>
      </c>
      <c r="C1776" s="134" t="s">
        <v>92</v>
      </c>
      <c r="D1776" s="33">
        <v>45170</v>
      </c>
      <c r="E1776" s="43" t="s">
        <v>72</v>
      </c>
      <c r="F1776" s="44">
        <f>SUMIFS(HoraCondCarga[Hora],HoraCondCarga[Condição de Carga],PrevisaoGD[[#This Row],[Condição de Carga]],HoraCondCarga[Mês],MONTH(PrevisaoGD[[#This Row],[Mês/Ano]]))</f>
        <v>19</v>
      </c>
      <c r="G1776" s="258">
        <f>SUMIFS('Previsão Potência Instalada'!$C$4:$C$87,'Previsão Potência Instalada'!$B$4:$B$87,PrevisaoGD[[#This Row],[Mês/Ano]])*SUMIFS(RelPotInst[PU_PI],RelPotInst[Barra],PrevisaoGD[[#This Row],[Nº Barra]])</f>
        <v>24.372181753512479</v>
      </c>
      <c r="H1776" s="136">
        <f>$G1776*SUMIFS(FatorHorario[Fator],FatorHorario[Meses],TEXT($D1776,"MMM"),FatorHorario[UF],'Curva Tipica'!$E$1,FatorHorario[Hora],$F1776)</f>
        <v>0</v>
      </c>
      <c r="I1776" s="45">
        <v>0.92</v>
      </c>
    </row>
    <row r="1777" spans="1:9" x14ac:dyDescent="0.25">
      <c r="A1777" s="32">
        <v>5743</v>
      </c>
      <c r="B1777" s="32">
        <v>2</v>
      </c>
      <c r="C1777" s="134" t="s">
        <v>92</v>
      </c>
      <c r="D1777" s="33">
        <v>45200</v>
      </c>
      <c r="E1777" s="43" t="s">
        <v>72</v>
      </c>
      <c r="F1777" s="44">
        <f>SUMIFS(HoraCondCarga[Hora],HoraCondCarga[Condição de Carga],PrevisaoGD[[#This Row],[Condição de Carga]],HoraCondCarga[Mês],MONTH(PrevisaoGD[[#This Row],[Mês/Ano]]))</f>
        <v>19</v>
      </c>
      <c r="G1777" s="258">
        <f>SUMIFS('Previsão Potência Instalada'!$C$4:$C$87,'Previsão Potência Instalada'!$B$4:$B$87,PrevisaoGD[[#This Row],[Mês/Ano]])*SUMIFS(RelPotInst[PU_PI],RelPotInst[Barra],PrevisaoGD[[#This Row],[Nº Barra]])</f>
        <v>24.579050923710557</v>
      </c>
      <c r="H1777" s="136">
        <f>$G1777*SUMIFS(FatorHorario[Fator],FatorHorario[Meses],TEXT($D1777,"MMM"),FatorHorario[UF],'Curva Tipica'!$E$1,FatorHorario[Hora],$F1777)</f>
        <v>0</v>
      </c>
      <c r="I1777" s="45">
        <v>0.92</v>
      </c>
    </row>
    <row r="1778" spans="1:9" x14ac:dyDescent="0.25">
      <c r="A1778" s="32">
        <v>5743</v>
      </c>
      <c r="B1778" s="32">
        <v>2</v>
      </c>
      <c r="C1778" s="134" t="s">
        <v>92</v>
      </c>
      <c r="D1778" s="33">
        <v>45231</v>
      </c>
      <c r="E1778" s="43" t="s">
        <v>72</v>
      </c>
      <c r="F1778" s="44">
        <f>SUMIFS(HoraCondCarga[Hora],HoraCondCarga[Condição de Carga],PrevisaoGD[[#This Row],[Condição de Carga]],HoraCondCarga[Mês],MONTH(PrevisaoGD[[#This Row],[Mês/Ano]]))</f>
        <v>22</v>
      </c>
      <c r="G1778" s="258">
        <f>SUMIFS('Previsão Potência Instalada'!$C$4:$C$87,'Previsão Potência Instalada'!$B$4:$B$87,PrevisaoGD[[#This Row],[Mês/Ano]])*SUMIFS(RelPotInst[PU_PI],RelPotInst[Barra],PrevisaoGD[[#This Row],[Nº Barra]])</f>
        <v>24.785958704828051</v>
      </c>
      <c r="H1778" s="136">
        <f>$G1778*SUMIFS(FatorHorario[Fator],FatorHorario[Meses],TEXT($D1778,"MMM"),FatorHorario[UF],'Curva Tipica'!$E$1,FatorHorario[Hora],$F1778)</f>
        <v>0</v>
      </c>
      <c r="I1778" s="45">
        <v>0.92</v>
      </c>
    </row>
    <row r="1779" spans="1:9" x14ac:dyDescent="0.25">
      <c r="A1779" s="32">
        <v>5743</v>
      </c>
      <c r="B1779" s="32">
        <v>2</v>
      </c>
      <c r="C1779" s="134" t="s">
        <v>92</v>
      </c>
      <c r="D1779" s="33">
        <v>45261</v>
      </c>
      <c r="E1779" s="43" t="s">
        <v>72</v>
      </c>
      <c r="F1779" s="44">
        <f>SUMIFS(HoraCondCarga[Hora],HoraCondCarga[Condição de Carga],PrevisaoGD[[#This Row],[Condição de Carga]],HoraCondCarga[Mês],MONTH(PrevisaoGD[[#This Row],[Mês/Ano]]))</f>
        <v>22</v>
      </c>
      <c r="G1779" s="258">
        <f>SUMIFS('Previsão Potência Instalada'!$C$4:$C$87,'Previsão Potência Instalada'!$B$4:$B$87,PrevisaoGD[[#This Row],[Mês/Ano]])*SUMIFS(RelPotInst[PU_PI],RelPotInst[Barra],PrevisaoGD[[#This Row],[Nº Barra]])</f>
        <v>25.002695856945817</v>
      </c>
      <c r="H1779" s="136">
        <f>$G1779*SUMIFS(FatorHorario[Fator],FatorHorario[Meses],TEXT($D1779,"MMM"),FatorHorario[UF],'Curva Tipica'!$E$1,FatorHorario[Hora],$F1779)</f>
        <v>0</v>
      </c>
      <c r="I1779" s="45">
        <v>0.92</v>
      </c>
    </row>
    <row r="1780" spans="1:9" x14ac:dyDescent="0.25">
      <c r="A1780" s="32">
        <v>5743</v>
      </c>
      <c r="B1780" s="32">
        <v>2</v>
      </c>
      <c r="C1780" s="134" t="s">
        <v>92</v>
      </c>
      <c r="D1780" s="33">
        <v>45292</v>
      </c>
      <c r="E1780" s="43" t="s">
        <v>72</v>
      </c>
      <c r="F1780" s="44">
        <f>SUMIFS(HoraCondCarga[Hora],HoraCondCarga[Condição de Carga],PrevisaoGD[[#This Row],[Condição de Carga]],HoraCondCarga[Mês],MONTH(PrevisaoGD[[#This Row],[Mês/Ano]]))</f>
        <v>22</v>
      </c>
      <c r="G1780" s="258">
        <f>SUMIFS('Previsão Potência Instalada'!$C$4:$C$87,'Previsão Potência Instalada'!$B$4:$B$87,PrevisaoGD[[#This Row],[Mês/Ano]])*SUMIFS(RelPotInst[PU_PI],RelPotInst[Barra],PrevisaoGD[[#This Row],[Nº Barra]])</f>
        <v>25.447248205695324</v>
      </c>
      <c r="H1780" s="136">
        <f>$G1780*SUMIFS(FatorHorario[Fator],FatorHorario[Meses],TEXT($D1780,"MMM"),FatorHorario[UF],'Curva Tipica'!$E$1,FatorHorario[Hora],$F1780)</f>
        <v>0</v>
      </c>
      <c r="I1780" s="45">
        <v>0.92</v>
      </c>
    </row>
    <row r="1781" spans="1:9" x14ac:dyDescent="0.25">
      <c r="A1781" s="32">
        <v>5743</v>
      </c>
      <c r="B1781" s="32">
        <v>2</v>
      </c>
      <c r="C1781" s="134" t="s">
        <v>92</v>
      </c>
      <c r="D1781" s="33">
        <v>45323</v>
      </c>
      <c r="E1781" s="43" t="s">
        <v>72</v>
      </c>
      <c r="F1781" s="44">
        <f>SUMIFS(HoraCondCarga[Hora],HoraCondCarga[Condição de Carga],PrevisaoGD[[#This Row],[Condição de Carga]],HoraCondCarga[Mês],MONTH(PrevisaoGD[[#This Row],[Mês/Ano]]))</f>
        <v>22</v>
      </c>
      <c r="G1781" s="258">
        <f>SUMIFS('Previsão Potência Instalada'!$C$4:$C$87,'Previsão Potência Instalada'!$B$4:$B$87,PrevisaoGD[[#This Row],[Mês/Ano]])*SUMIFS(RelPotInst[PU_PI],RelPotInst[Barra],PrevisaoGD[[#This Row],[Nº Barra]])</f>
        <v>25.882113024950296</v>
      </c>
      <c r="H1781" s="136">
        <f>$G1781*SUMIFS(FatorHorario[Fator],FatorHorario[Meses],TEXT($D1781,"MMM"),FatorHorario[UF],'Curva Tipica'!$E$1,FatorHorario[Hora],$F1781)</f>
        <v>0</v>
      </c>
      <c r="I1781" s="45">
        <v>0.92</v>
      </c>
    </row>
    <row r="1782" spans="1:9" x14ac:dyDescent="0.25">
      <c r="A1782" s="32">
        <v>5743</v>
      </c>
      <c r="B1782" s="32">
        <v>2</v>
      </c>
      <c r="C1782" s="134" t="s">
        <v>92</v>
      </c>
      <c r="D1782" s="33">
        <v>45352</v>
      </c>
      <c r="E1782" s="43" t="s">
        <v>72</v>
      </c>
      <c r="F1782" s="44">
        <f>SUMIFS(HoraCondCarga[Hora],HoraCondCarga[Condição de Carga],PrevisaoGD[[#This Row],[Condição de Carga]],HoraCondCarga[Mês],MONTH(PrevisaoGD[[#This Row],[Mês/Ano]]))</f>
        <v>22</v>
      </c>
      <c r="G1782" s="258">
        <f>SUMIFS('Previsão Potência Instalada'!$C$4:$C$87,'Previsão Potência Instalada'!$B$4:$B$87,PrevisaoGD[[#This Row],[Mês/Ano]])*SUMIFS(RelPotInst[PU_PI],RelPotInst[Barra],PrevisaoGD[[#This Row],[Nº Barra]])</f>
        <v>26.3208882555322</v>
      </c>
      <c r="H1782" s="136">
        <f>$G1782*SUMIFS(FatorHorario[Fator],FatorHorario[Meses],TEXT($D1782,"MMM"),FatorHorario[UF],'Curva Tipica'!$E$1,FatorHorario[Hora],$F1782)</f>
        <v>0</v>
      </c>
      <c r="I1782" s="45">
        <v>0.92</v>
      </c>
    </row>
    <row r="1783" spans="1:9" x14ac:dyDescent="0.25">
      <c r="A1783" s="32">
        <v>5743</v>
      </c>
      <c r="B1783" s="32">
        <v>2</v>
      </c>
      <c r="C1783" s="134" t="s">
        <v>92</v>
      </c>
      <c r="D1783" s="33">
        <v>45383</v>
      </c>
      <c r="E1783" s="43" t="s">
        <v>72</v>
      </c>
      <c r="F1783" s="44">
        <f>SUMIFS(HoraCondCarga[Hora],HoraCondCarga[Condição de Carga],PrevisaoGD[[#This Row],[Condição de Carga]],HoraCondCarga[Mês],MONTH(PrevisaoGD[[#This Row],[Mês/Ano]]))</f>
        <v>22</v>
      </c>
      <c r="G1783" s="258">
        <f>SUMIFS('Previsão Potência Instalada'!$C$4:$C$87,'Previsão Potência Instalada'!$B$4:$B$87,PrevisaoGD[[#This Row],[Mês/Ano]])*SUMIFS(RelPotInst[PU_PI],RelPotInst[Barra],PrevisaoGD[[#This Row],[Nº Barra]])</f>
        <v>26.763036253669416</v>
      </c>
      <c r="H1783" s="136">
        <f>$G1783*SUMIFS(FatorHorario[Fator],FatorHorario[Meses],TEXT($D1783,"MMM"),FatorHorario[UF],'Curva Tipica'!$E$1,FatorHorario[Hora],$F1783)</f>
        <v>0</v>
      </c>
      <c r="I1783" s="45">
        <v>0.92</v>
      </c>
    </row>
    <row r="1784" spans="1:9" x14ac:dyDescent="0.25">
      <c r="A1784" s="32">
        <v>5743</v>
      </c>
      <c r="B1784" s="32">
        <v>2</v>
      </c>
      <c r="C1784" s="134" t="s">
        <v>92</v>
      </c>
      <c r="D1784" s="33">
        <v>45413</v>
      </c>
      <c r="E1784" s="43" t="s">
        <v>72</v>
      </c>
      <c r="F1784" s="44">
        <f>SUMIFS(HoraCondCarga[Hora],HoraCondCarga[Condição de Carga],PrevisaoGD[[#This Row],[Condição de Carga]],HoraCondCarga[Mês],MONTH(PrevisaoGD[[#This Row],[Mês/Ano]]))</f>
        <v>19</v>
      </c>
      <c r="G1784" s="258">
        <f>SUMIFS('Previsão Potência Instalada'!$C$4:$C$87,'Previsão Potência Instalada'!$B$4:$B$87,PrevisaoGD[[#This Row],[Mês/Ano]])*SUMIFS(RelPotInst[PU_PI],RelPotInst[Barra],PrevisaoGD[[#This Row],[Nº Barra]])</f>
        <v>27.241663594903322</v>
      </c>
      <c r="H1784" s="136">
        <f>$G1784*SUMIFS(FatorHorario[Fator],FatorHorario[Meses],TEXT($D1784,"MMM"),FatorHorario[UF],'Curva Tipica'!$E$1,FatorHorario[Hora],$F1784)</f>
        <v>0</v>
      </c>
      <c r="I1784" s="45">
        <v>0.92</v>
      </c>
    </row>
    <row r="1785" spans="1:9" x14ac:dyDescent="0.25">
      <c r="A1785" s="32">
        <v>5743</v>
      </c>
      <c r="B1785" s="32">
        <v>2</v>
      </c>
      <c r="C1785" s="134" t="s">
        <v>92</v>
      </c>
      <c r="D1785" s="33">
        <v>45444</v>
      </c>
      <c r="E1785" s="43" t="s">
        <v>72</v>
      </c>
      <c r="F1785" s="44">
        <f>SUMIFS(HoraCondCarga[Hora],HoraCondCarga[Condição de Carga],PrevisaoGD[[#This Row],[Condição de Carga]],HoraCondCarga[Mês],MONTH(PrevisaoGD[[#This Row],[Mês/Ano]]))</f>
        <v>19</v>
      </c>
      <c r="G1785" s="258">
        <f>SUMIFS('Previsão Potência Instalada'!$C$4:$C$87,'Previsão Potência Instalada'!$B$4:$B$87,PrevisaoGD[[#This Row],[Mês/Ano]])*SUMIFS(RelPotInst[PU_PI],RelPotInst[Barra],PrevisaoGD[[#This Row],[Nº Barra]])</f>
        <v>27.71028946909108</v>
      </c>
      <c r="H1785" s="136">
        <f>$G1785*SUMIFS(FatorHorario[Fator],FatorHorario[Meses],TEXT($D1785,"MMM"),FatorHorario[UF],'Curva Tipica'!$E$1,FatorHorario[Hora],$F1785)</f>
        <v>0</v>
      </c>
      <c r="I1785" s="45">
        <v>0.92</v>
      </c>
    </row>
    <row r="1786" spans="1:9" x14ac:dyDescent="0.25">
      <c r="A1786" s="32">
        <v>5743</v>
      </c>
      <c r="B1786" s="32">
        <v>2</v>
      </c>
      <c r="C1786" s="134" t="s">
        <v>92</v>
      </c>
      <c r="D1786" s="33">
        <v>45474</v>
      </c>
      <c r="E1786" s="43" t="s">
        <v>72</v>
      </c>
      <c r="F1786" s="44">
        <f>SUMIFS(HoraCondCarga[Hora],HoraCondCarga[Condição de Carga],PrevisaoGD[[#This Row],[Condição de Carga]],HoraCondCarga[Mês],MONTH(PrevisaoGD[[#This Row],[Mês/Ano]]))</f>
        <v>19</v>
      </c>
      <c r="G1786" s="258">
        <f>SUMIFS('Previsão Potência Instalada'!$C$4:$C$87,'Previsão Potência Instalada'!$B$4:$B$87,PrevisaoGD[[#This Row],[Mês/Ano]])*SUMIFS(RelPotInst[PU_PI],RelPotInst[Barra],PrevisaoGD[[#This Row],[Nº Barra]])</f>
        <v>28.155622077756725</v>
      </c>
      <c r="H1786" s="136">
        <f>$G1786*SUMIFS(FatorHorario[Fator],FatorHorario[Meses],TEXT($D1786,"MMM"),FatorHorario[UF],'Curva Tipica'!$E$1,FatorHorario[Hora],$F1786)</f>
        <v>0</v>
      </c>
      <c r="I1786" s="45">
        <v>0.92</v>
      </c>
    </row>
    <row r="1787" spans="1:9" x14ac:dyDescent="0.25">
      <c r="A1787" s="32">
        <v>5743</v>
      </c>
      <c r="B1787" s="32">
        <v>2</v>
      </c>
      <c r="C1787" s="134" t="s">
        <v>92</v>
      </c>
      <c r="D1787" s="33">
        <v>45505</v>
      </c>
      <c r="E1787" s="43" t="s">
        <v>72</v>
      </c>
      <c r="F1787" s="44">
        <f>SUMIFS(HoraCondCarga[Hora],HoraCondCarga[Condição de Carga],PrevisaoGD[[#This Row],[Condição de Carga]],HoraCondCarga[Mês],MONTH(PrevisaoGD[[#This Row],[Mês/Ano]]))</f>
        <v>19</v>
      </c>
      <c r="G1787" s="258">
        <f>SUMIFS('Previsão Potência Instalada'!$C$4:$C$87,'Previsão Potência Instalada'!$B$4:$B$87,PrevisaoGD[[#This Row],[Mês/Ano]])*SUMIFS(RelPotInst[PU_PI],RelPotInst[Barra],PrevisaoGD[[#This Row],[Nº Barra]])</f>
        <v>28.589574617830497</v>
      </c>
      <c r="H1787" s="136">
        <f>$G1787*SUMIFS(FatorHorario[Fator],FatorHorario[Meses],TEXT($D1787,"MMM"),FatorHorario[UF],'Curva Tipica'!$E$1,FatorHorario[Hora],$F1787)</f>
        <v>0</v>
      </c>
      <c r="I1787" s="45">
        <v>0.92</v>
      </c>
    </row>
    <row r="1788" spans="1:9" x14ac:dyDescent="0.25">
      <c r="A1788" s="32">
        <v>5743</v>
      </c>
      <c r="B1788" s="32">
        <v>2</v>
      </c>
      <c r="C1788" s="134" t="s">
        <v>92</v>
      </c>
      <c r="D1788" s="33">
        <v>45536</v>
      </c>
      <c r="E1788" s="43" t="s">
        <v>72</v>
      </c>
      <c r="F1788" s="44">
        <f>SUMIFS(HoraCondCarga[Hora],HoraCondCarga[Condição de Carga],PrevisaoGD[[#This Row],[Condição de Carga]],HoraCondCarga[Mês],MONTH(PrevisaoGD[[#This Row],[Mês/Ano]]))</f>
        <v>19</v>
      </c>
      <c r="G1788" s="258">
        <f>SUMIFS('Previsão Potência Instalada'!$C$4:$C$87,'Previsão Potência Instalada'!$B$4:$B$87,PrevisaoGD[[#This Row],[Mês/Ano]])*SUMIFS(RelPotInst[PU_PI],RelPotInst[Barra],PrevisaoGD[[#This Row],[Nº Barra]])</f>
        <v>29.021547521042223</v>
      </c>
      <c r="H1788" s="136">
        <f>$G1788*SUMIFS(FatorHorario[Fator],FatorHorario[Meses],TEXT($D1788,"MMM"),FatorHorario[UF],'Curva Tipica'!$E$1,FatorHorario[Hora],$F1788)</f>
        <v>0</v>
      </c>
      <c r="I1788" s="45">
        <v>0.92</v>
      </c>
    </row>
    <row r="1789" spans="1:9" x14ac:dyDescent="0.25">
      <c r="A1789" s="32">
        <v>5743</v>
      </c>
      <c r="B1789" s="32">
        <v>2</v>
      </c>
      <c r="C1789" s="134" t="s">
        <v>92</v>
      </c>
      <c r="D1789" s="33">
        <v>45566</v>
      </c>
      <c r="E1789" s="43" t="s">
        <v>72</v>
      </c>
      <c r="F1789" s="44">
        <f>SUMIFS(HoraCondCarga[Hora],HoraCondCarga[Condição de Carga],PrevisaoGD[[#This Row],[Condição de Carga]],HoraCondCarga[Mês],MONTH(PrevisaoGD[[#This Row],[Mês/Ano]]))</f>
        <v>19</v>
      </c>
      <c r="G1789" s="258">
        <f>SUMIFS('Previsão Potência Instalada'!$C$4:$C$87,'Previsão Potência Instalada'!$B$4:$B$87,PrevisaoGD[[#This Row],[Mês/Ano]])*SUMIFS(RelPotInst[PU_PI],RelPotInst[Barra],PrevisaoGD[[#This Row],[Nº Barra]])</f>
        <v>29.432283636730141</v>
      </c>
      <c r="H1789" s="136">
        <f>$G1789*SUMIFS(FatorHorario[Fator],FatorHorario[Meses],TEXT($D1789,"MMM"),FatorHorario[UF],'Curva Tipica'!$E$1,FatorHorario[Hora],$F1789)</f>
        <v>0</v>
      </c>
      <c r="I1789" s="45">
        <v>0.92</v>
      </c>
    </row>
    <row r="1790" spans="1:9" x14ac:dyDescent="0.25">
      <c r="A1790" s="32">
        <v>5743</v>
      </c>
      <c r="B1790" s="32">
        <v>2</v>
      </c>
      <c r="C1790" s="134" t="s">
        <v>92</v>
      </c>
      <c r="D1790" s="33">
        <v>45597</v>
      </c>
      <c r="E1790" s="43" t="s">
        <v>72</v>
      </c>
      <c r="F1790" s="44">
        <f>SUMIFS(HoraCondCarga[Hora],HoraCondCarga[Condição de Carga],PrevisaoGD[[#This Row],[Condição de Carga]],HoraCondCarga[Mês],MONTH(PrevisaoGD[[#This Row],[Mês/Ano]]))</f>
        <v>22</v>
      </c>
      <c r="G1790" s="258">
        <f>SUMIFS('Previsão Potência Instalada'!$C$4:$C$87,'Previsão Potência Instalada'!$B$4:$B$87,PrevisaoGD[[#This Row],[Mês/Ano]])*SUMIFS(RelPotInst[PU_PI],RelPotInst[Barra],PrevisaoGD[[#This Row],[Nº Barra]])</f>
        <v>29.843096413909219</v>
      </c>
      <c r="H1790" s="136">
        <f>$G1790*SUMIFS(FatorHorario[Fator],FatorHorario[Meses],TEXT($D1790,"MMM"),FatorHorario[UF],'Curva Tipica'!$E$1,FatorHorario[Hora],$F1790)</f>
        <v>0</v>
      </c>
      <c r="I1790" s="45">
        <v>0.92</v>
      </c>
    </row>
    <row r="1791" spans="1:9" x14ac:dyDescent="0.25">
      <c r="A1791" s="32">
        <v>5743</v>
      </c>
      <c r="B1791" s="32">
        <v>2</v>
      </c>
      <c r="C1791" s="134" t="s">
        <v>92</v>
      </c>
      <c r="D1791" s="33">
        <v>45627</v>
      </c>
      <c r="E1791" s="43" t="s">
        <v>72</v>
      </c>
      <c r="F1791" s="44">
        <f>SUMIFS(HoraCondCarga[Hora],HoraCondCarga[Condição de Carga],PrevisaoGD[[#This Row],[Condição de Carga]],HoraCondCarga[Mês],MONTH(PrevisaoGD[[#This Row],[Mês/Ano]]))</f>
        <v>22</v>
      </c>
      <c r="G1791" s="258">
        <f>SUMIFS('Previsão Potência Instalada'!$C$4:$C$87,'Previsão Potência Instalada'!$B$4:$B$87,PrevisaoGD[[#This Row],[Mês/Ano]])*SUMIFS(RelPotInst[PU_PI],RelPotInst[Barra],PrevisaoGD[[#This Row],[Nº Barra]])</f>
        <v>30.273425282637568</v>
      </c>
      <c r="H1791" s="136">
        <f>$G1791*SUMIFS(FatorHorario[Fator],FatorHorario[Meses],TEXT($D1791,"MMM"),FatorHorario[UF],'Curva Tipica'!$E$1,FatorHorario[Hora],$F1791)</f>
        <v>0</v>
      </c>
      <c r="I1791" s="45">
        <v>0.92</v>
      </c>
    </row>
    <row r="1792" spans="1:9" x14ac:dyDescent="0.25">
      <c r="A1792" s="32">
        <v>5743</v>
      </c>
      <c r="B1792" s="32">
        <v>2</v>
      </c>
      <c r="C1792" s="134" t="s">
        <v>92</v>
      </c>
      <c r="D1792" s="33">
        <v>45658</v>
      </c>
      <c r="E1792" s="43" t="s">
        <v>72</v>
      </c>
      <c r="F1792" s="44">
        <f>SUMIFS(HoraCondCarga[Hora],HoraCondCarga[Condição de Carga],PrevisaoGD[[#This Row],[Condição de Carga]],HoraCondCarga[Mês],MONTH(PrevisaoGD[[#This Row],[Mês/Ano]]))</f>
        <v>22</v>
      </c>
      <c r="G1792" s="258">
        <f>SUMIFS('Previsão Potência Instalada'!$C$4:$C$87,'Previsão Potência Instalada'!$B$4:$B$87,PrevisaoGD[[#This Row],[Mês/Ano]])*SUMIFS(RelPotInst[PU_PI],RelPotInst[Barra],PrevisaoGD[[#This Row],[Nº Barra]])</f>
        <v>30.782517757373313</v>
      </c>
      <c r="H1792" s="136">
        <f>$G1792*SUMIFS(FatorHorario[Fator],FatorHorario[Meses],TEXT($D1792,"MMM"),FatorHorario[UF],'Curva Tipica'!$E$1,FatorHorario[Hora],$F1792)</f>
        <v>0</v>
      </c>
      <c r="I1792" s="45">
        <v>0.92</v>
      </c>
    </row>
    <row r="1793" spans="1:9" x14ac:dyDescent="0.25">
      <c r="A1793" s="32">
        <v>5743</v>
      </c>
      <c r="B1793" s="32">
        <v>2</v>
      </c>
      <c r="C1793" s="134" t="s">
        <v>92</v>
      </c>
      <c r="D1793" s="33">
        <v>45689</v>
      </c>
      <c r="E1793" s="43" t="s">
        <v>72</v>
      </c>
      <c r="F1793" s="44">
        <f>SUMIFS(HoraCondCarga[Hora],HoraCondCarga[Condição de Carga],PrevisaoGD[[#This Row],[Condição de Carga]],HoraCondCarga[Mês],MONTH(PrevisaoGD[[#This Row],[Mês/Ano]]))</f>
        <v>22</v>
      </c>
      <c r="G1793" s="258">
        <f>SUMIFS('Previsão Potência Instalada'!$C$4:$C$87,'Previsão Potência Instalada'!$B$4:$B$87,PrevisaoGD[[#This Row],[Mês/Ano]])*SUMIFS(RelPotInst[PU_PI],RelPotInst[Barra],PrevisaoGD[[#This Row],[Nº Barra]])</f>
        <v>31.280516266733951</v>
      </c>
      <c r="H1793" s="136">
        <f>$G1793*SUMIFS(FatorHorario[Fator],FatorHorario[Meses],TEXT($D1793,"MMM"),FatorHorario[UF],'Curva Tipica'!$E$1,FatorHorario[Hora],$F1793)</f>
        <v>0</v>
      </c>
      <c r="I1793" s="45">
        <v>0.92</v>
      </c>
    </row>
    <row r="1794" spans="1:9" x14ac:dyDescent="0.25">
      <c r="A1794" s="32">
        <v>5743</v>
      </c>
      <c r="B1794" s="32">
        <v>2</v>
      </c>
      <c r="C1794" s="134" t="s">
        <v>92</v>
      </c>
      <c r="D1794" s="33">
        <v>45717</v>
      </c>
      <c r="E1794" s="43" t="s">
        <v>72</v>
      </c>
      <c r="F1794" s="44">
        <f>SUMIFS(HoraCondCarga[Hora],HoraCondCarga[Condição de Carga],PrevisaoGD[[#This Row],[Condição de Carga]],HoraCondCarga[Mês],MONTH(PrevisaoGD[[#This Row],[Mês/Ano]]))</f>
        <v>22</v>
      </c>
      <c r="G1794" s="258">
        <f>SUMIFS('Previsão Potência Instalada'!$C$4:$C$87,'Previsão Potência Instalada'!$B$4:$B$87,PrevisaoGD[[#This Row],[Mês/Ano]])*SUMIFS(RelPotInst[PU_PI],RelPotInst[Barra],PrevisaoGD[[#This Row],[Nº Barra]])</f>
        <v>31.782992901078664</v>
      </c>
      <c r="H1794" s="136">
        <f>$G1794*SUMIFS(FatorHorario[Fator],FatorHorario[Meses],TEXT($D1794,"MMM"),FatorHorario[UF],'Curva Tipica'!$E$1,FatorHorario[Hora],$F1794)</f>
        <v>0</v>
      </c>
      <c r="I1794" s="45">
        <v>0.92</v>
      </c>
    </row>
    <row r="1795" spans="1:9" x14ac:dyDescent="0.25">
      <c r="A1795" s="32">
        <v>5743</v>
      </c>
      <c r="B1795" s="32">
        <v>2</v>
      </c>
      <c r="C1795" s="134" t="s">
        <v>92</v>
      </c>
      <c r="D1795" s="33">
        <v>45748</v>
      </c>
      <c r="E1795" s="43" t="s">
        <v>72</v>
      </c>
      <c r="F1795" s="44">
        <f>SUMIFS(HoraCondCarga[Hora],HoraCondCarga[Condição de Carga],PrevisaoGD[[#This Row],[Condição de Carga]],HoraCondCarga[Mês],MONTH(PrevisaoGD[[#This Row],[Mês/Ano]]))</f>
        <v>22</v>
      </c>
      <c r="G1795" s="258">
        <f>SUMIFS('Previsão Potência Instalada'!$C$4:$C$87,'Previsão Potência Instalada'!$B$4:$B$87,PrevisaoGD[[#This Row],[Mês/Ano]])*SUMIFS(RelPotInst[PU_PI],RelPotInst[Barra],PrevisaoGD[[#This Row],[Nº Barra]])</f>
        <v>32.289331961493716</v>
      </c>
      <c r="H1795" s="136">
        <f>$G1795*SUMIFS(FatorHorario[Fator],FatorHorario[Meses],TEXT($D1795,"MMM"),FatorHorario[UF],'Curva Tipica'!$E$1,FatorHorario[Hora],$F1795)</f>
        <v>0</v>
      </c>
      <c r="I1795" s="45">
        <v>0.92</v>
      </c>
    </row>
    <row r="1796" spans="1:9" x14ac:dyDescent="0.25">
      <c r="A1796" s="32">
        <v>5743</v>
      </c>
      <c r="B1796" s="32">
        <v>2</v>
      </c>
      <c r="C1796" s="134" t="s">
        <v>92</v>
      </c>
      <c r="D1796" s="33">
        <v>45778</v>
      </c>
      <c r="E1796" s="43" t="s">
        <v>72</v>
      </c>
      <c r="F1796" s="44">
        <f>SUMIFS(HoraCondCarga[Hora],HoraCondCarga[Condição de Carga],PrevisaoGD[[#This Row],[Condição de Carga]],HoraCondCarga[Mês],MONTH(PrevisaoGD[[#This Row],[Mês/Ano]]))</f>
        <v>19</v>
      </c>
      <c r="G1796" s="258">
        <f>SUMIFS('Previsão Potência Instalada'!$C$4:$C$87,'Previsão Potência Instalada'!$B$4:$B$87,PrevisaoGD[[#This Row],[Mês/Ano]])*SUMIFS(RelPotInst[PU_PI],RelPotInst[Barra],PrevisaoGD[[#This Row],[Nº Barra]])</f>
        <v>32.837446437348746</v>
      </c>
      <c r="H1796" s="136">
        <f>$G1796*SUMIFS(FatorHorario[Fator],FatorHorario[Meses],TEXT($D1796,"MMM"),FatorHorario[UF],'Curva Tipica'!$E$1,FatorHorario[Hora],$F1796)</f>
        <v>0</v>
      </c>
      <c r="I1796" s="45">
        <v>0.92</v>
      </c>
    </row>
    <row r="1797" spans="1:9" x14ac:dyDescent="0.25">
      <c r="A1797" s="32">
        <v>5743</v>
      </c>
      <c r="B1797" s="32">
        <v>2</v>
      </c>
      <c r="C1797" s="134" t="s">
        <v>92</v>
      </c>
      <c r="D1797" s="33">
        <v>45809</v>
      </c>
      <c r="E1797" s="43" t="s">
        <v>72</v>
      </c>
      <c r="F1797" s="44">
        <f>SUMIFS(HoraCondCarga[Hora],HoraCondCarga[Condição de Carga],PrevisaoGD[[#This Row],[Condição de Carga]],HoraCondCarga[Mês],MONTH(PrevisaoGD[[#This Row],[Mês/Ano]]))</f>
        <v>19</v>
      </c>
      <c r="G1797" s="258">
        <f>SUMIFS('Previsão Potência Instalada'!$C$4:$C$87,'Previsão Potência Instalada'!$B$4:$B$87,PrevisaoGD[[#This Row],[Mês/Ano]])*SUMIFS(RelPotInst[PU_PI],RelPotInst[Barra],PrevisaoGD[[#This Row],[Nº Barra]])</f>
        <v>33.374107432812025</v>
      </c>
      <c r="H1797" s="136">
        <f>$G1797*SUMIFS(FatorHorario[Fator],FatorHorario[Meses],TEXT($D1797,"MMM"),FatorHorario[UF],'Curva Tipica'!$E$1,FatorHorario[Hora],$F1797)</f>
        <v>0</v>
      </c>
      <c r="I1797" s="45">
        <v>0.92</v>
      </c>
    </row>
    <row r="1798" spans="1:9" x14ac:dyDescent="0.25">
      <c r="A1798" s="32">
        <v>5743</v>
      </c>
      <c r="B1798" s="32">
        <v>2</v>
      </c>
      <c r="C1798" s="134" t="s">
        <v>92</v>
      </c>
      <c r="D1798" s="33">
        <v>45839</v>
      </c>
      <c r="E1798" s="43" t="s">
        <v>72</v>
      </c>
      <c r="F1798" s="44">
        <f>SUMIFS(HoraCondCarga[Hora],HoraCondCarga[Condição de Carga],PrevisaoGD[[#This Row],[Condição de Carga]],HoraCondCarga[Mês],MONTH(PrevisaoGD[[#This Row],[Mês/Ano]]))</f>
        <v>19</v>
      </c>
      <c r="G1798" s="258">
        <f>SUMIFS('Previsão Potência Instalada'!$C$4:$C$87,'Previsão Potência Instalada'!$B$4:$B$87,PrevisaoGD[[#This Row],[Mês/Ano]])*SUMIFS(RelPotInst[PU_PI],RelPotInst[Barra],PrevisaoGD[[#This Row],[Nº Barra]])</f>
        <v>33.884093445626604</v>
      </c>
      <c r="H1798" s="136">
        <f>$G1798*SUMIFS(FatorHorario[Fator],FatorHorario[Meses],TEXT($D1798,"MMM"),FatorHorario[UF],'Curva Tipica'!$E$1,FatorHorario[Hora],$F1798)</f>
        <v>0</v>
      </c>
      <c r="I1798" s="45">
        <v>0.92</v>
      </c>
    </row>
    <row r="1799" spans="1:9" x14ac:dyDescent="0.25">
      <c r="A1799" s="32">
        <v>5743</v>
      </c>
      <c r="B1799" s="32">
        <v>2</v>
      </c>
      <c r="C1799" s="134" t="s">
        <v>92</v>
      </c>
      <c r="D1799" s="33">
        <v>45870</v>
      </c>
      <c r="E1799" s="43" t="s">
        <v>72</v>
      </c>
      <c r="F1799" s="44">
        <f>SUMIFS(HoraCondCarga[Hora],HoraCondCarga[Condição de Carga],PrevisaoGD[[#This Row],[Condição de Carga]],HoraCondCarga[Mês],MONTH(PrevisaoGD[[#This Row],[Mês/Ano]]))</f>
        <v>19</v>
      </c>
      <c r="G1799" s="258">
        <f>SUMIFS('Previsão Potência Instalada'!$C$4:$C$87,'Previsão Potência Instalada'!$B$4:$B$87,PrevisaoGD[[#This Row],[Mês/Ano]])*SUMIFS(RelPotInst[PU_PI],RelPotInst[Barra],PrevisaoGD[[#This Row],[Nº Barra]])</f>
        <v>34.381047231081695</v>
      </c>
      <c r="H1799" s="136">
        <f>$G1799*SUMIFS(FatorHorario[Fator],FatorHorario[Meses],TEXT($D1799,"MMM"),FatorHorario[UF],'Curva Tipica'!$E$1,FatorHorario[Hora],$F1799)</f>
        <v>0</v>
      </c>
      <c r="I1799" s="45">
        <v>0.92</v>
      </c>
    </row>
    <row r="1800" spans="1:9" x14ac:dyDescent="0.25">
      <c r="A1800" s="32">
        <v>5743</v>
      </c>
      <c r="B1800" s="32">
        <v>2</v>
      </c>
      <c r="C1800" s="134" t="s">
        <v>92</v>
      </c>
      <c r="D1800" s="33">
        <v>45901</v>
      </c>
      <c r="E1800" s="43" t="s">
        <v>72</v>
      </c>
      <c r="F1800" s="44">
        <f>SUMIFS(HoraCondCarga[Hora],HoraCondCarga[Condição de Carga],PrevisaoGD[[#This Row],[Condição de Carga]],HoraCondCarga[Mês],MONTH(PrevisaoGD[[#This Row],[Mês/Ano]]))</f>
        <v>19</v>
      </c>
      <c r="G1800" s="258">
        <f>SUMIFS('Previsão Potência Instalada'!$C$4:$C$87,'Previsão Potência Instalada'!$B$4:$B$87,PrevisaoGD[[#This Row],[Mês/Ano]])*SUMIFS(RelPotInst[PU_PI],RelPotInst[Barra],PrevisaoGD[[#This Row],[Nº Barra]])</f>
        <v>34.875733975923879</v>
      </c>
      <c r="H1800" s="136">
        <f>$G1800*SUMIFS(FatorHorario[Fator],FatorHorario[Meses],TEXT($D1800,"MMM"),FatorHorario[UF],'Curva Tipica'!$E$1,FatorHorario[Hora],$F1800)</f>
        <v>0</v>
      </c>
      <c r="I1800" s="45">
        <v>0.92</v>
      </c>
    </row>
    <row r="1801" spans="1:9" x14ac:dyDescent="0.25">
      <c r="A1801" s="32">
        <v>5743</v>
      </c>
      <c r="B1801" s="32">
        <v>2</v>
      </c>
      <c r="C1801" s="134" t="s">
        <v>92</v>
      </c>
      <c r="D1801" s="33">
        <v>45931</v>
      </c>
      <c r="E1801" s="43" t="s">
        <v>72</v>
      </c>
      <c r="F1801" s="44">
        <f>SUMIFS(HoraCondCarga[Hora],HoraCondCarga[Condição de Carga],PrevisaoGD[[#This Row],[Condição de Carga]],HoraCondCarga[Mês],MONTH(PrevisaoGD[[#This Row],[Mês/Ano]]))</f>
        <v>19</v>
      </c>
      <c r="G1801" s="258">
        <f>SUMIFS('Previsão Potência Instalada'!$C$4:$C$87,'Previsão Potência Instalada'!$B$4:$B$87,PrevisaoGD[[#This Row],[Mês/Ano]])*SUMIFS(RelPotInst[PU_PI],RelPotInst[Barra],PrevisaoGD[[#This Row],[Nº Barra]])</f>
        <v>35.346100775665462</v>
      </c>
      <c r="H1801" s="136">
        <f>$G1801*SUMIFS(FatorHorario[Fator],FatorHorario[Meses],TEXT($D1801,"MMM"),FatorHorario[UF],'Curva Tipica'!$E$1,FatorHorario[Hora],$F1801)</f>
        <v>0</v>
      </c>
      <c r="I1801" s="45">
        <v>0.92</v>
      </c>
    </row>
    <row r="1802" spans="1:9" x14ac:dyDescent="0.25">
      <c r="A1802" s="32">
        <v>5743</v>
      </c>
      <c r="B1802" s="32">
        <v>2</v>
      </c>
      <c r="C1802" s="134" t="s">
        <v>92</v>
      </c>
      <c r="D1802" s="33">
        <v>45962</v>
      </c>
      <c r="E1802" s="43" t="s">
        <v>72</v>
      </c>
      <c r="F1802" s="44">
        <f>SUMIFS(HoraCondCarga[Hora],HoraCondCarga[Condição de Carga],PrevisaoGD[[#This Row],[Condição de Carga]],HoraCondCarga[Mês],MONTH(PrevisaoGD[[#This Row],[Mês/Ano]]))</f>
        <v>22</v>
      </c>
      <c r="G1802" s="258">
        <f>SUMIFS('Previsão Potência Instalada'!$C$4:$C$87,'Previsão Potência Instalada'!$B$4:$B$87,PrevisaoGD[[#This Row],[Mês/Ano]])*SUMIFS(RelPotInst[PU_PI],RelPotInst[Barra],PrevisaoGD[[#This Row],[Nº Barra]])</f>
        <v>35.81655536661625</v>
      </c>
      <c r="H1802" s="136">
        <f>$G1802*SUMIFS(FatorHorario[Fator],FatorHorario[Meses],TEXT($D1802,"MMM"),FatorHorario[UF],'Curva Tipica'!$E$1,FatorHorario[Hora],$F1802)</f>
        <v>0</v>
      </c>
      <c r="I1802" s="45">
        <v>0.92</v>
      </c>
    </row>
    <row r="1803" spans="1:9" x14ac:dyDescent="0.25">
      <c r="A1803" s="32">
        <v>5743</v>
      </c>
      <c r="B1803" s="32">
        <v>2</v>
      </c>
      <c r="C1803" s="134" t="s">
        <v>92</v>
      </c>
      <c r="D1803" s="33">
        <v>45992</v>
      </c>
      <c r="E1803" s="43" t="s">
        <v>72</v>
      </c>
      <c r="F1803" s="44">
        <f>SUMIFS(HoraCondCarga[Hora],HoraCondCarga[Condição de Carga],PrevisaoGD[[#This Row],[Condição de Carga]],HoraCondCarga[Mês],MONTH(PrevisaoGD[[#This Row],[Mês/Ano]]))</f>
        <v>22</v>
      </c>
      <c r="G1803" s="258">
        <f>SUMIFS('Previsão Potência Instalada'!$C$4:$C$87,'Previsão Potência Instalada'!$B$4:$B$87,PrevisaoGD[[#This Row],[Mês/Ano]])*SUMIFS(RelPotInst[PU_PI],RelPotInst[Barra],PrevisaoGD[[#This Row],[Nº Barra]])</f>
        <v>36.30935939598961</v>
      </c>
      <c r="H1803" s="136">
        <f>$G1803*SUMIFS(FatorHorario[Fator],FatorHorario[Meses],TEXT($D1803,"MMM"),FatorHorario[UF],'Curva Tipica'!$E$1,FatorHorario[Hora],$F1803)</f>
        <v>0</v>
      </c>
      <c r="I1803" s="45">
        <v>0.92</v>
      </c>
    </row>
    <row r="1804" spans="1:9" x14ac:dyDescent="0.25">
      <c r="A1804" s="32">
        <v>5743</v>
      </c>
      <c r="B1804" s="32">
        <v>2</v>
      </c>
      <c r="C1804" s="134" t="s">
        <v>92</v>
      </c>
      <c r="D1804" s="33">
        <v>46023</v>
      </c>
      <c r="E1804" s="43" t="s">
        <v>72</v>
      </c>
      <c r="F1804" s="44">
        <f>SUMIFS(HoraCondCarga[Hora],HoraCondCarga[Condição de Carga],PrevisaoGD[[#This Row],[Condição de Carga]],HoraCondCarga[Mês],MONTH(PrevisaoGD[[#This Row],[Mês/Ano]]))</f>
        <v>22</v>
      </c>
      <c r="G1804" s="258">
        <f>SUMIFS('Previsão Potência Instalada'!$C$4:$C$87,'Previsão Potência Instalada'!$B$4:$B$87,PrevisaoGD[[#This Row],[Mês/Ano]])*SUMIFS(RelPotInst[PU_PI],RelPotInst[Barra],PrevisaoGD[[#This Row],[Nº Barra]])</f>
        <v>36.464204517492504</v>
      </c>
      <c r="H1804" s="136">
        <f>$G1804*SUMIFS(FatorHorario[Fator],FatorHorario[Meses],TEXT($D1804,"MMM"),FatorHorario[UF],'Curva Tipica'!$E$1,FatorHorario[Hora],$F1804)</f>
        <v>0</v>
      </c>
      <c r="I1804" s="45">
        <v>0.92</v>
      </c>
    </row>
    <row r="1805" spans="1:9" x14ac:dyDescent="0.25">
      <c r="A1805" s="32">
        <v>5743</v>
      </c>
      <c r="B1805" s="32">
        <v>2</v>
      </c>
      <c r="C1805" s="134" t="s">
        <v>92</v>
      </c>
      <c r="D1805" s="33">
        <v>46054</v>
      </c>
      <c r="E1805" s="43" t="s">
        <v>72</v>
      </c>
      <c r="F1805" s="44">
        <f>SUMIFS(HoraCondCarga[Hora],HoraCondCarga[Condição de Carga],PrevisaoGD[[#This Row],[Condição de Carga]],HoraCondCarga[Mês],MONTH(PrevisaoGD[[#This Row],[Mês/Ano]]))</f>
        <v>22</v>
      </c>
      <c r="G1805" s="258">
        <f>SUMIFS('Previsão Potência Instalada'!$C$4:$C$87,'Previsão Potência Instalada'!$B$4:$B$87,PrevisaoGD[[#This Row],[Mês/Ano]])*SUMIFS(RelPotInst[PU_PI],RelPotInst[Barra],PrevisaoGD[[#This Row],[Nº Barra]])</f>
        <v>36.615675308197538</v>
      </c>
      <c r="H1805" s="136">
        <f>$G1805*SUMIFS(FatorHorario[Fator],FatorHorario[Meses],TEXT($D1805,"MMM"),FatorHorario[UF],'Curva Tipica'!$E$1,FatorHorario[Hora],$F1805)</f>
        <v>0</v>
      </c>
      <c r="I1805" s="45">
        <v>0.92</v>
      </c>
    </row>
    <row r="1806" spans="1:9" x14ac:dyDescent="0.25">
      <c r="A1806" s="32">
        <v>5743</v>
      </c>
      <c r="B1806" s="32">
        <v>2</v>
      </c>
      <c r="C1806" s="134" t="s">
        <v>92</v>
      </c>
      <c r="D1806" s="33">
        <v>46082</v>
      </c>
      <c r="E1806" s="43" t="s">
        <v>72</v>
      </c>
      <c r="F1806" s="44">
        <f>SUMIFS(HoraCondCarga[Hora],HoraCondCarga[Condição de Carga],PrevisaoGD[[#This Row],[Condição de Carga]],HoraCondCarga[Mês],MONTH(PrevisaoGD[[#This Row],[Mês/Ano]]))</f>
        <v>22</v>
      </c>
      <c r="G1806" s="258">
        <f>SUMIFS('Previsão Potência Instalada'!$C$4:$C$87,'Previsão Potência Instalada'!$B$4:$B$87,PrevisaoGD[[#This Row],[Mês/Ano]])*SUMIFS(RelPotInst[PU_PI],RelPotInst[Barra],PrevisaoGD[[#This Row],[Nº Barra]])</f>
        <v>36.768508161477996</v>
      </c>
      <c r="H1806" s="136">
        <f>$G1806*SUMIFS(FatorHorario[Fator],FatorHorario[Meses],TEXT($D1806,"MMM"),FatorHorario[UF],'Curva Tipica'!$E$1,FatorHorario[Hora],$F1806)</f>
        <v>0</v>
      </c>
      <c r="I1806" s="45">
        <v>0.92</v>
      </c>
    </row>
    <row r="1807" spans="1:9" x14ac:dyDescent="0.25">
      <c r="A1807" s="32">
        <v>5743</v>
      </c>
      <c r="B1807" s="32">
        <v>2</v>
      </c>
      <c r="C1807" s="134" t="s">
        <v>92</v>
      </c>
      <c r="D1807" s="33">
        <v>46113</v>
      </c>
      <c r="E1807" s="43" t="s">
        <v>72</v>
      </c>
      <c r="F1807" s="44">
        <f>SUMIFS(HoraCondCarga[Hora],HoraCondCarga[Condição de Carga],PrevisaoGD[[#This Row],[Condição de Carga]],HoraCondCarga[Mês],MONTH(PrevisaoGD[[#This Row],[Mês/Ano]]))</f>
        <v>22</v>
      </c>
      <c r="G1807" s="258">
        <f>SUMIFS('Previsão Potência Instalada'!$C$4:$C$87,'Previsão Potência Instalada'!$B$4:$B$87,PrevisaoGD[[#This Row],[Mês/Ano]])*SUMIFS(RelPotInst[PU_PI],RelPotInst[Barra],PrevisaoGD[[#This Row],[Nº Barra]])</f>
        <v>36.922515806891191</v>
      </c>
      <c r="H1807" s="136">
        <f>$G1807*SUMIFS(FatorHorario[Fator],FatorHorario[Meses],TEXT($D1807,"MMM"),FatorHorario[UF],'Curva Tipica'!$E$1,FatorHorario[Hora],$F1807)</f>
        <v>0</v>
      </c>
      <c r="I1807" s="45">
        <v>0.92</v>
      </c>
    </row>
    <row r="1808" spans="1:9" x14ac:dyDescent="0.25">
      <c r="A1808" s="32">
        <v>5743</v>
      </c>
      <c r="B1808" s="32">
        <v>2</v>
      </c>
      <c r="C1808" s="134" t="s">
        <v>92</v>
      </c>
      <c r="D1808" s="33">
        <v>46143</v>
      </c>
      <c r="E1808" s="43" t="s">
        <v>72</v>
      </c>
      <c r="F1808" s="44">
        <f>SUMIFS(HoraCondCarga[Hora],HoraCondCarga[Condição de Carga],PrevisaoGD[[#This Row],[Condição de Carga]],HoraCondCarga[Mês],MONTH(PrevisaoGD[[#This Row],[Mês/Ano]]))</f>
        <v>19</v>
      </c>
      <c r="G1808" s="258">
        <f>SUMIFS('Previsão Potência Instalada'!$C$4:$C$87,'Previsão Potência Instalada'!$B$4:$B$87,PrevisaoGD[[#This Row],[Mês/Ano]])*SUMIFS(RelPotInst[PU_PI],RelPotInst[Barra],PrevisaoGD[[#This Row],[Nº Barra]])</f>
        <v>37.089229826098261</v>
      </c>
      <c r="H1808" s="136">
        <f>$G1808*SUMIFS(FatorHorario[Fator],FatorHorario[Meses],TEXT($D1808,"MMM"),FatorHorario[UF],'Curva Tipica'!$E$1,FatorHorario[Hora],$F1808)</f>
        <v>0</v>
      </c>
      <c r="I1808" s="45">
        <v>0.92</v>
      </c>
    </row>
    <row r="1809" spans="1:9" x14ac:dyDescent="0.25">
      <c r="A1809" s="32">
        <v>5743</v>
      </c>
      <c r="B1809" s="32">
        <v>2</v>
      </c>
      <c r="C1809" s="134" t="s">
        <v>92</v>
      </c>
      <c r="D1809" s="33">
        <v>46174</v>
      </c>
      <c r="E1809" s="43" t="s">
        <v>72</v>
      </c>
      <c r="F1809" s="44">
        <f>SUMIFS(HoraCondCarga[Hora],HoraCondCarga[Condição de Carga],PrevisaoGD[[#This Row],[Condição de Carga]],HoraCondCarga[Mês],MONTH(PrevisaoGD[[#This Row],[Mês/Ano]]))</f>
        <v>19</v>
      </c>
      <c r="G1809" s="258">
        <f>SUMIFS('Previsão Potência Instalada'!$C$4:$C$87,'Previsão Potência Instalada'!$B$4:$B$87,PrevisaoGD[[#This Row],[Mês/Ano]])*SUMIFS(RelPotInst[PU_PI],RelPotInst[Barra],PrevisaoGD[[#This Row],[Nº Barra]])</f>
        <v>37.252460164734693</v>
      </c>
      <c r="H1809" s="136">
        <f>$G1809*SUMIFS(FatorHorario[Fator],FatorHorario[Meses],TEXT($D1809,"MMM"),FatorHorario[UF],'Curva Tipica'!$E$1,FatorHorario[Hora],$F1809)</f>
        <v>0</v>
      </c>
      <c r="I1809" s="45">
        <v>0.92</v>
      </c>
    </row>
    <row r="1810" spans="1:9" x14ac:dyDescent="0.25">
      <c r="A1810" s="32">
        <v>5743</v>
      </c>
      <c r="B1810" s="32">
        <v>2</v>
      </c>
      <c r="C1810" s="134" t="s">
        <v>92</v>
      </c>
      <c r="D1810" s="33">
        <v>46204</v>
      </c>
      <c r="E1810" s="43" t="s">
        <v>72</v>
      </c>
      <c r="F1810" s="44">
        <f>SUMIFS(HoraCondCarga[Hora],HoraCondCarga[Condição de Carga],PrevisaoGD[[#This Row],[Condição de Carga]],HoraCondCarga[Mês],MONTH(PrevisaoGD[[#This Row],[Mês/Ano]]))</f>
        <v>19</v>
      </c>
      <c r="G1810" s="258">
        <f>SUMIFS('Previsão Potência Instalada'!$C$4:$C$87,'Previsão Potência Instalada'!$B$4:$B$87,PrevisaoGD[[#This Row],[Mês/Ano]])*SUMIFS(RelPotInst[PU_PI],RelPotInst[Barra],PrevisaoGD[[#This Row],[Nº Barra]])</f>
        <v>37.407577063997522</v>
      </c>
      <c r="H1810" s="136">
        <f>$G1810*SUMIFS(FatorHorario[Fator],FatorHorario[Meses],TEXT($D1810,"MMM"),FatorHorario[UF],'Curva Tipica'!$E$1,FatorHorario[Hora],$F1810)</f>
        <v>0</v>
      </c>
      <c r="I1810" s="45">
        <v>0.92</v>
      </c>
    </row>
    <row r="1811" spans="1:9" x14ac:dyDescent="0.25">
      <c r="A1811" s="32">
        <v>5743</v>
      </c>
      <c r="B1811" s="32">
        <v>2</v>
      </c>
      <c r="C1811" s="134" t="s">
        <v>92</v>
      </c>
      <c r="D1811" s="33">
        <v>46235</v>
      </c>
      <c r="E1811" s="43" t="s">
        <v>72</v>
      </c>
      <c r="F1811" s="44">
        <f>SUMIFS(HoraCondCarga[Hora],HoraCondCarga[Condição de Carga],PrevisaoGD[[#This Row],[Condição de Carga]],HoraCondCarga[Mês],MONTH(PrevisaoGD[[#This Row],[Mês/Ano]]))</f>
        <v>19</v>
      </c>
      <c r="G1811" s="258">
        <f>SUMIFS('Previsão Potência Instalada'!$C$4:$C$87,'Previsão Potência Instalada'!$B$4:$B$87,PrevisaoGD[[#This Row],[Mês/Ano]])*SUMIFS(RelPotInst[PU_PI],RelPotInst[Barra],PrevisaoGD[[#This Row],[Nº Barra]])</f>
        <v>37.558730092393908</v>
      </c>
      <c r="H1811" s="136">
        <f>$G1811*SUMIFS(FatorHorario[Fator],FatorHorario[Meses],TEXT($D1811,"MMM"),FatorHorario[UF],'Curva Tipica'!$E$1,FatorHorario[Hora],$F1811)</f>
        <v>0</v>
      </c>
      <c r="I1811" s="45">
        <v>0.92</v>
      </c>
    </row>
    <row r="1812" spans="1:9" x14ac:dyDescent="0.25">
      <c r="A1812" s="32">
        <v>5743</v>
      </c>
      <c r="B1812" s="32">
        <v>2</v>
      </c>
      <c r="C1812" s="134" t="s">
        <v>92</v>
      </c>
      <c r="D1812" s="33">
        <v>46266</v>
      </c>
      <c r="E1812" s="43" t="s">
        <v>72</v>
      </c>
      <c r="F1812" s="44">
        <f>SUMIFS(HoraCondCarga[Hora],HoraCondCarga[Condição de Carga],PrevisaoGD[[#This Row],[Condição de Carga]],HoraCondCarga[Mês],MONTH(PrevisaoGD[[#This Row],[Mês/Ano]]))</f>
        <v>19</v>
      </c>
      <c r="G1812" s="258">
        <f>SUMIFS('Previsão Potência Instalada'!$C$4:$C$87,'Previsão Potência Instalada'!$B$4:$B$87,PrevisaoGD[[#This Row],[Mês/Ano]])*SUMIFS(RelPotInst[PU_PI],RelPotInst[Barra],PrevisaoGD[[#This Row],[Nº Barra]])</f>
        <v>37.709193579701825</v>
      </c>
      <c r="H1812" s="136">
        <f>$G1812*SUMIFS(FatorHorario[Fator],FatorHorario[Meses],TEXT($D1812,"MMM"),FatorHorario[UF],'Curva Tipica'!$E$1,FatorHorario[Hora],$F1812)</f>
        <v>0</v>
      </c>
      <c r="I1812" s="45">
        <v>0.92</v>
      </c>
    </row>
    <row r="1813" spans="1:9" x14ac:dyDescent="0.25">
      <c r="A1813" s="32">
        <v>5743</v>
      </c>
      <c r="B1813" s="32">
        <v>2</v>
      </c>
      <c r="C1813" s="134" t="s">
        <v>92</v>
      </c>
      <c r="D1813" s="33">
        <v>46296</v>
      </c>
      <c r="E1813" s="43" t="s">
        <v>72</v>
      </c>
      <c r="F1813" s="44">
        <f>SUMIFS(HoraCondCarga[Hora],HoraCondCarga[Condição de Carga],PrevisaoGD[[#This Row],[Condição de Carga]],HoraCondCarga[Mês],MONTH(PrevisaoGD[[#This Row],[Mês/Ano]]))</f>
        <v>19</v>
      </c>
      <c r="G1813" s="258">
        <f>SUMIFS('Previsão Potência Instalada'!$C$4:$C$87,'Previsão Potência Instalada'!$B$4:$B$87,PrevisaoGD[[#This Row],[Mês/Ano]])*SUMIFS(RelPotInst[PU_PI],RelPotInst[Barra],PrevisaoGD[[#This Row],[Nº Barra]])</f>
        <v>37.852259933795388</v>
      </c>
      <c r="H1813" s="136">
        <f>$G1813*SUMIFS(FatorHorario[Fator],FatorHorario[Meses],TEXT($D1813,"MMM"),FatorHorario[UF],'Curva Tipica'!$E$1,FatorHorario[Hora],$F1813)</f>
        <v>0</v>
      </c>
      <c r="I1813" s="45">
        <v>0.92</v>
      </c>
    </row>
    <row r="1814" spans="1:9" x14ac:dyDescent="0.25">
      <c r="A1814" s="32">
        <v>5743</v>
      </c>
      <c r="B1814" s="32">
        <v>2</v>
      </c>
      <c r="C1814" s="134" t="s">
        <v>92</v>
      </c>
      <c r="D1814" s="33">
        <v>46327</v>
      </c>
      <c r="E1814" s="43" t="s">
        <v>72</v>
      </c>
      <c r="F1814" s="44">
        <f>SUMIFS(HoraCondCarga[Hora],HoraCondCarga[Condição de Carga],PrevisaoGD[[#This Row],[Condição de Carga]],HoraCondCarga[Mês],MONTH(PrevisaoGD[[#This Row],[Mês/Ano]]))</f>
        <v>22</v>
      </c>
      <c r="G1814" s="258">
        <f>SUMIFS('Previsão Potência Instalada'!$C$4:$C$87,'Previsão Potência Instalada'!$B$4:$B$87,PrevisaoGD[[#This Row],[Mês/Ano]])*SUMIFS(RelPotInst[PU_PI],RelPotInst[Barra],PrevisaoGD[[#This Row],[Nº Barra]])</f>
        <v>37.995352990386301</v>
      </c>
      <c r="H1814" s="136">
        <f>$G1814*SUMIFS(FatorHorario[Fator],FatorHorario[Meses],TEXT($D1814,"MMM"),FatorHorario[UF],'Curva Tipica'!$E$1,FatorHorario[Hora],$F1814)</f>
        <v>0</v>
      </c>
      <c r="I1814" s="45">
        <v>0.92</v>
      </c>
    </row>
    <row r="1815" spans="1:9" x14ac:dyDescent="0.25">
      <c r="A1815" s="32">
        <v>5743</v>
      </c>
      <c r="B1815" s="32">
        <v>2</v>
      </c>
      <c r="C1815" s="134" t="s">
        <v>92</v>
      </c>
      <c r="D1815" s="33">
        <v>46357</v>
      </c>
      <c r="E1815" s="43" t="s">
        <v>72</v>
      </c>
      <c r="F1815" s="44">
        <f>SUMIFS(HoraCondCarga[Hora],HoraCondCarga[Condição de Carga],PrevisaoGD[[#This Row],[Condição de Carga]],HoraCondCarga[Mês],MONTH(PrevisaoGD[[#This Row],[Mês/Ano]]))</f>
        <v>22</v>
      </c>
      <c r="G1815" s="258">
        <f>SUMIFS('Previsão Potência Instalada'!$C$4:$C$87,'Previsão Potência Instalada'!$B$4:$B$87,PrevisaoGD[[#This Row],[Mês/Ano]])*SUMIFS(RelPotInst[PU_PI],RelPotInst[Barra],PrevisaoGD[[#This Row],[Nº Barra]])</f>
        <v>38.145243832605182</v>
      </c>
      <c r="H1815" s="136">
        <f>$G1815*SUMIFS(FatorHorario[Fator],FatorHorario[Meses],TEXT($D1815,"MMM"),FatorHorario[UF],'Curva Tipica'!$E$1,FatorHorario[Hora],$F1815)</f>
        <v>0</v>
      </c>
      <c r="I1815" s="45">
        <v>0.92</v>
      </c>
    </row>
    <row r="1816" spans="1:9" x14ac:dyDescent="0.25">
      <c r="A1816" s="32">
        <v>5743</v>
      </c>
      <c r="B1816" s="32">
        <v>2</v>
      </c>
      <c r="C1816" s="134" t="s">
        <v>92</v>
      </c>
      <c r="D1816" s="33">
        <v>46388</v>
      </c>
      <c r="E1816" s="43" t="s">
        <v>72</v>
      </c>
      <c r="F1816" s="44">
        <f>SUMIFS(HoraCondCarga[Hora],HoraCondCarga[Condição de Carga],PrevisaoGD[[#This Row],[Condição de Carga]],HoraCondCarga[Mês],MONTH(PrevisaoGD[[#This Row],[Mês/Ano]]))</f>
        <v>22</v>
      </c>
      <c r="G1816" s="258">
        <f>SUMIFS('Previsão Potência Instalada'!$C$4:$C$87,'Previsão Potência Instalada'!$B$4:$B$87,PrevisaoGD[[#This Row],[Mês/Ano]])*SUMIFS(RelPotInst[PU_PI],RelPotInst[Barra],PrevisaoGD[[#This Row],[Nº Barra]])</f>
        <v>38.322929490549299</v>
      </c>
      <c r="H1816" s="136">
        <f>$G1816*SUMIFS(FatorHorario[Fator],FatorHorario[Meses],TEXT($D1816,"MMM"),FatorHorario[UF],'Curva Tipica'!$E$1,FatorHorario[Hora],$F1816)</f>
        <v>0</v>
      </c>
      <c r="I1816" s="45">
        <v>0.92</v>
      </c>
    </row>
    <row r="1817" spans="1:9" x14ac:dyDescent="0.25">
      <c r="A1817" s="32">
        <v>5743</v>
      </c>
      <c r="B1817" s="32">
        <v>2</v>
      </c>
      <c r="C1817" s="134" t="s">
        <v>92</v>
      </c>
      <c r="D1817" s="33">
        <v>46419</v>
      </c>
      <c r="E1817" s="43" t="s">
        <v>72</v>
      </c>
      <c r="F1817" s="44">
        <f>SUMIFS(HoraCondCarga[Hora],HoraCondCarga[Condição de Carga],PrevisaoGD[[#This Row],[Condição de Carga]],HoraCondCarga[Mês],MONTH(PrevisaoGD[[#This Row],[Mês/Ano]]))</f>
        <v>22</v>
      </c>
      <c r="G1817" s="258">
        <f>SUMIFS('Previsão Potência Instalada'!$C$4:$C$87,'Previsão Potência Instalada'!$B$4:$B$87,PrevisaoGD[[#This Row],[Mês/Ano]])*SUMIFS(RelPotInst[PU_PI],RelPotInst[Barra],PrevisaoGD[[#This Row],[Nº Barra]])</f>
        <v>38.496743084704015</v>
      </c>
      <c r="H1817" s="136">
        <f>$G1817*SUMIFS(FatorHorario[Fator],FatorHorario[Meses],TEXT($D1817,"MMM"),FatorHorario[UF],'Curva Tipica'!$E$1,FatorHorario[Hora],$F1817)</f>
        <v>0</v>
      </c>
      <c r="I1817" s="45">
        <v>0.92</v>
      </c>
    </row>
    <row r="1818" spans="1:9" x14ac:dyDescent="0.25">
      <c r="A1818" s="32">
        <v>5743</v>
      </c>
      <c r="B1818" s="32">
        <v>2</v>
      </c>
      <c r="C1818" s="134" t="s">
        <v>92</v>
      </c>
      <c r="D1818" s="33">
        <v>46447</v>
      </c>
      <c r="E1818" s="43" t="s">
        <v>72</v>
      </c>
      <c r="F1818" s="44">
        <f>SUMIFS(HoraCondCarga[Hora],HoraCondCarga[Condição de Carga],PrevisaoGD[[#This Row],[Condição de Carga]],HoraCondCarga[Mês],MONTH(PrevisaoGD[[#This Row],[Mês/Ano]]))</f>
        <v>22</v>
      </c>
      <c r="G1818" s="258">
        <f>SUMIFS('Previsão Potência Instalada'!$C$4:$C$87,'Previsão Potência Instalada'!$B$4:$B$87,PrevisaoGD[[#This Row],[Mês/Ano]])*SUMIFS(RelPotInst[PU_PI],RelPotInst[Barra],PrevisaoGD[[#This Row],[Nº Barra]])</f>
        <v>38.672119653413723</v>
      </c>
      <c r="H1818" s="136">
        <f>$G1818*SUMIFS(FatorHorario[Fator],FatorHorario[Meses],TEXT($D1818,"MMM"),FatorHorario[UF],'Curva Tipica'!$E$1,FatorHorario[Hora],$F1818)</f>
        <v>0</v>
      </c>
      <c r="I1818" s="45">
        <v>0.92</v>
      </c>
    </row>
    <row r="1819" spans="1:9" x14ac:dyDescent="0.25">
      <c r="A1819" s="32">
        <v>5743</v>
      </c>
      <c r="B1819" s="32">
        <v>2</v>
      </c>
      <c r="C1819" s="134" t="s">
        <v>92</v>
      </c>
      <c r="D1819" s="33">
        <v>46478</v>
      </c>
      <c r="E1819" s="43" t="s">
        <v>72</v>
      </c>
      <c r="F1819" s="44">
        <f>SUMIFS(HoraCondCarga[Hora],HoraCondCarga[Condição de Carga],PrevisaoGD[[#This Row],[Condição de Carga]],HoraCondCarga[Mês],MONTH(PrevisaoGD[[#This Row],[Mês/Ano]]))</f>
        <v>22</v>
      </c>
      <c r="G1819" s="258">
        <f>SUMIFS('Previsão Potência Instalada'!$C$4:$C$87,'Previsão Potência Instalada'!$B$4:$B$87,PrevisaoGD[[#This Row],[Mês/Ano]])*SUMIFS(RelPotInst[PU_PI],RelPotInst[Barra],PrevisaoGD[[#This Row],[Nº Barra]])</f>
        <v>38.848844302779945</v>
      </c>
      <c r="H1819" s="136">
        <f>$G1819*SUMIFS(FatorHorario[Fator],FatorHorario[Meses],TEXT($D1819,"MMM"),FatorHorario[UF],'Curva Tipica'!$E$1,FatorHorario[Hora],$F1819)</f>
        <v>0</v>
      </c>
      <c r="I1819" s="45">
        <v>0.92</v>
      </c>
    </row>
    <row r="1820" spans="1:9" x14ac:dyDescent="0.25">
      <c r="A1820" s="32">
        <v>5743</v>
      </c>
      <c r="B1820" s="32">
        <v>2</v>
      </c>
      <c r="C1820" s="134" t="s">
        <v>92</v>
      </c>
      <c r="D1820" s="33">
        <v>46508</v>
      </c>
      <c r="E1820" s="43" t="s">
        <v>72</v>
      </c>
      <c r="F1820" s="44">
        <f>SUMIFS(HoraCondCarga[Hora],HoraCondCarga[Condição de Carga],PrevisaoGD[[#This Row],[Condição de Carga]],HoraCondCarga[Mês],MONTH(PrevisaoGD[[#This Row],[Mês/Ano]]))</f>
        <v>19</v>
      </c>
      <c r="G1820" s="258">
        <f>SUMIFS('Previsão Potência Instalada'!$C$4:$C$87,'Previsão Potência Instalada'!$B$4:$B$87,PrevisaoGD[[#This Row],[Mês/Ano]])*SUMIFS(RelPotInst[PU_PI],RelPotInst[Barra],PrevisaoGD[[#This Row],[Nº Barra]])</f>
        <v>39.040149588369857</v>
      </c>
      <c r="H1820" s="136">
        <f>$G1820*SUMIFS(FatorHorario[Fator],FatorHorario[Meses],TEXT($D1820,"MMM"),FatorHorario[UF],'Curva Tipica'!$E$1,FatorHorario[Hora],$F1820)</f>
        <v>0</v>
      </c>
      <c r="I1820" s="45">
        <v>0.92</v>
      </c>
    </row>
    <row r="1821" spans="1:9" x14ac:dyDescent="0.25">
      <c r="A1821" s="32">
        <v>5743</v>
      </c>
      <c r="B1821" s="32">
        <v>2</v>
      </c>
      <c r="C1821" s="134" t="s">
        <v>92</v>
      </c>
      <c r="D1821" s="33">
        <v>46539</v>
      </c>
      <c r="E1821" s="43" t="s">
        <v>72</v>
      </c>
      <c r="F1821" s="44">
        <f>SUMIFS(HoraCondCarga[Hora],HoraCondCarga[Condição de Carga],PrevisaoGD[[#This Row],[Condição de Carga]],HoraCondCarga[Mês],MONTH(PrevisaoGD[[#This Row],[Mês/Ano]]))</f>
        <v>19</v>
      </c>
      <c r="G1821" s="258">
        <f>SUMIFS('Previsão Potência Instalada'!$C$4:$C$87,'Previsão Potência Instalada'!$B$4:$B$87,PrevisaoGD[[#This Row],[Mês/Ano]])*SUMIFS(RelPotInst[PU_PI],RelPotInst[Barra],PrevisaoGD[[#This Row],[Nº Barra]])</f>
        <v>39.22745733068394</v>
      </c>
      <c r="H1821" s="136">
        <f>$G1821*SUMIFS(FatorHorario[Fator],FatorHorario[Meses],TEXT($D1821,"MMM"),FatorHorario[UF],'Curva Tipica'!$E$1,FatorHorario[Hora],$F1821)</f>
        <v>0</v>
      </c>
      <c r="I1821" s="45">
        <v>0.92</v>
      </c>
    </row>
    <row r="1822" spans="1:9" x14ac:dyDescent="0.25">
      <c r="A1822" s="32">
        <v>5743</v>
      </c>
      <c r="B1822" s="32">
        <v>2</v>
      </c>
      <c r="C1822" s="134" t="s">
        <v>92</v>
      </c>
      <c r="D1822" s="33">
        <v>46569</v>
      </c>
      <c r="E1822" s="43" t="s">
        <v>72</v>
      </c>
      <c r="F1822" s="44">
        <f>SUMIFS(HoraCondCarga[Hora],HoraCondCarga[Condição de Carga],PrevisaoGD[[#This Row],[Condição de Carga]],HoraCondCarga[Mês],MONTH(PrevisaoGD[[#This Row],[Mês/Ano]]))</f>
        <v>19</v>
      </c>
      <c r="G1822" s="258">
        <f>SUMIFS('Previsão Potência Instalada'!$C$4:$C$87,'Previsão Potência Instalada'!$B$4:$B$87,PrevisaoGD[[#This Row],[Mês/Ano]])*SUMIFS(RelPotInst[PU_PI],RelPotInst[Barra],PrevisaoGD[[#This Row],[Nº Barra]])</f>
        <v>39.40545485515392</v>
      </c>
      <c r="H1822" s="136">
        <f>$G1822*SUMIFS(FatorHorario[Fator],FatorHorario[Meses],TEXT($D1822,"MMM"),FatorHorario[UF],'Curva Tipica'!$E$1,FatorHorario[Hora],$F1822)</f>
        <v>0</v>
      </c>
      <c r="I1822" s="45">
        <v>0.92</v>
      </c>
    </row>
    <row r="1823" spans="1:9" x14ac:dyDescent="0.25">
      <c r="A1823" s="32">
        <v>5743</v>
      </c>
      <c r="B1823" s="32">
        <v>2</v>
      </c>
      <c r="C1823" s="134" t="s">
        <v>92</v>
      </c>
      <c r="D1823" s="33">
        <v>46600</v>
      </c>
      <c r="E1823" s="43" t="s">
        <v>72</v>
      </c>
      <c r="F1823" s="44">
        <f>SUMIFS(HoraCondCarga[Hora],HoraCondCarga[Condição de Carga],PrevisaoGD[[#This Row],[Condição de Carga]],HoraCondCarga[Mês],MONTH(PrevisaoGD[[#This Row],[Mês/Ano]]))</f>
        <v>19</v>
      </c>
      <c r="G1823" s="258">
        <f>SUMIFS('Previsão Potência Instalada'!$C$4:$C$87,'Previsão Potência Instalada'!$B$4:$B$87,PrevisaoGD[[#This Row],[Mês/Ano]])*SUMIFS(RelPotInst[PU_PI],RelPotInst[Barra],PrevisaoGD[[#This Row],[Nº Barra]])</f>
        <v>39.578903815251479</v>
      </c>
      <c r="H1823" s="136">
        <f>$G1823*SUMIFS(FatorHorario[Fator],FatorHorario[Meses],TEXT($D1823,"MMM"),FatorHorario[UF],'Curva Tipica'!$E$1,FatorHorario[Hora],$F1823)</f>
        <v>0</v>
      </c>
      <c r="I1823" s="45">
        <v>0.92</v>
      </c>
    </row>
    <row r="1824" spans="1:9" x14ac:dyDescent="0.25">
      <c r="A1824" s="32">
        <v>5743</v>
      </c>
      <c r="B1824" s="32">
        <v>2</v>
      </c>
      <c r="C1824" s="134" t="s">
        <v>92</v>
      </c>
      <c r="D1824" s="33">
        <v>46631</v>
      </c>
      <c r="E1824" s="43" t="s">
        <v>72</v>
      </c>
      <c r="F1824" s="44">
        <f>SUMIFS(HoraCondCarga[Hora],HoraCondCarga[Condição de Carga],PrevisaoGD[[#This Row],[Condição de Carga]],HoraCondCarga[Mês],MONTH(PrevisaoGD[[#This Row],[Mês/Ano]]))</f>
        <v>19</v>
      </c>
      <c r="G1824" s="258">
        <f>SUMIFS('Previsão Potência Instalada'!$C$4:$C$87,'Previsão Potência Instalada'!$B$4:$B$87,PrevisaoGD[[#This Row],[Mês/Ano]])*SUMIFS(RelPotInst[PU_PI],RelPotInst[Barra],PrevisaoGD[[#This Row],[Nº Barra]])</f>
        <v>39.751561523026766</v>
      </c>
      <c r="H1824" s="136">
        <f>$G1824*SUMIFS(FatorHorario[Fator],FatorHorario[Meses],TEXT($D1824,"MMM"),FatorHorario[UF],'Curva Tipica'!$E$1,FatorHorario[Hora],$F1824)</f>
        <v>0</v>
      </c>
      <c r="I1824" s="45">
        <v>0.92</v>
      </c>
    </row>
    <row r="1825" spans="1:9" x14ac:dyDescent="0.25">
      <c r="A1825" s="32">
        <v>5743</v>
      </c>
      <c r="B1825" s="32">
        <v>2</v>
      </c>
      <c r="C1825" s="134" t="s">
        <v>92</v>
      </c>
      <c r="D1825" s="33">
        <v>46661</v>
      </c>
      <c r="E1825" s="43" t="s">
        <v>72</v>
      </c>
      <c r="F1825" s="44">
        <f>SUMIFS(HoraCondCarga[Hora],HoraCondCarga[Condição de Carga],PrevisaoGD[[#This Row],[Condição de Carga]],HoraCondCarga[Mês],MONTH(PrevisaoGD[[#This Row],[Mês/Ano]]))</f>
        <v>19</v>
      </c>
      <c r="G1825" s="258">
        <f>SUMIFS('Previsão Potência Instalada'!$C$4:$C$87,'Previsão Potência Instalada'!$B$4:$B$87,PrevisaoGD[[#This Row],[Mês/Ano]])*SUMIFS(RelPotInst[PU_PI],RelPotInst[Barra],PrevisaoGD[[#This Row],[Nº Barra]])</f>
        <v>39.915730978351235</v>
      </c>
      <c r="H1825" s="136">
        <f>$G1825*SUMIFS(FatorHorario[Fator],FatorHorario[Meses],TEXT($D1825,"MMM"),FatorHorario[UF],'Curva Tipica'!$E$1,FatorHorario[Hora],$F1825)</f>
        <v>0</v>
      </c>
      <c r="I1825" s="45">
        <v>0.92</v>
      </c>
    </row>
    <row r="1826" spans="1:9" x14ac:dyDescent="0.25">
      <c r="A1826" s="32">
        <v>5743</v>
      </c>
      <c r="B1826" s="32">
        <v>2</v>
      </c>
      <c r="C1826" s="134" t="s">
        <v>92</v>
      </c>
      <c r="D1826" s="33">
        <v>46692</v>
      </c>
      <c r="E1826" s="43" t="s">
        <v>72</v>
      </c>
      <c r="F1826" s="44">
        <f>SUMIFS(HoraCondCarga[Hora],HoraCondCarga[Condição de Carga],PrevisaoGD[[#This Row],[Condição de Carga]],HoraCondCarga[Mês],MONTH(PrevisaoGD[[#This Row],[Mês/Ano]]))</f>
        <v>22</v>
      </c>
      <c r="G1826" s="258">
        <f>SUMIFS('Previsão Potência Instalada'!$C$4:$C$87,'Previsão Potência Instalada'!$B$4:$B$87,PrevisaoGD[[#This Row],[Mês/Ano]])*SUMIFS(RelPotInst[PU_PI],RelPotInst[Barra],PrevisaoGD[[#This Row],[Nº Barra]])</f>
        <v>40.079931074943339</v>
      </c>
      <c r="H1826" s="136">
        <f>$G1826*SUMIFS(FatorHorario[Fator],FatorHorario[Meses],TEXT($D1826,"MMM"),FatorHorario[UF],'Curva Tipica'!$E$1,FatorHorario[Hora],$F1826)</f>
        <v>0</v>
      </c>
      <c r="I1826" s="45">
        <v>0.92</v>
      </c>
    </row>
    <row r="1827" spans="1:9" x14ac:dyDescent="0.25">
      <c r="A1827" s="32">
        <v>5743</v>
      </c>
      <c r="B1827" s="32">
        <v>2</v>
      </c>
      <c r="C1827" s="134" t="s">
        <v>92</v>
      </c>
      <c r="D1827" s="33">
        <v>46722</v>
      </c>
      <c r="E1827" s="43" t="s">
        <v>72</v>
      </c>
      <c r="F1827" s="44">
        <f>SUMIFS(HoraCondCarga[Hora],HoraCondCarga[Condição de Carga],PrevisaoGD[[#This Row],[Condição de Carga]],HoraCondCarga[Mês],MONTH(PrevisaoGD[[#This Row],[Mês/Ano]]))</f>
        <v>22</v>
      </c>
      <c r="G1827" s="258">
        <f>SUMIFS('Previsão Potência Instalada'!$C$4:$C$87,'Previsão Potência Instalada'!$B$4:$B$87,PrevisaoGD[[#This Row],[Mês/Ano]])*SUMIFS(RelPotInst[PU_PI],RelPotInst[Barra],PrevisaoGD[[#This Row],[Nº Barra]])</f>
        <v>40.251931669220774</v>
      </c>
      <c r="H1827" s="136">
        <f>$G1827*SUMIFS(FatorHorario[Fator],FatorHorario[Meses],TEXT($D1827,"MMM"),FatorHorario[UF],'Curva Tipica'!$E$1,FatorHorario[Hora],$F1827)</f>
        <v>0</v>
      </c>
      <c r="I1827" s="45">
        <v>0.92</v>
      </c>
    </row>
    <row r="1828" spans="1:9" x14ac:dyDescent="0.25">
      <c r="A1828" s="32">
        <v>5743</v>
      </c>
      <c r="B1828" s="32">
        <v>2</v>
      </c>
      <c r="C1828" s="134" t="s">
        <v>92</v>
      </c>
      <c r="D1828" s="33">
        <v>46753</v>
      </c>
      <c r="E1828" s="43" t="s">
        <v>72</v>
      </c>
      <c r="F1828" s="44">
        <f>SUMIFS(HoraCondCarga[Hora],HoraCondCarga[Condição de Carga],PrevisaoGD[[#This Row],[Condição de Carga]],HoraCondCarga[Mês],MONTH(PrevisaoGD[[#This Row],[Mês/Ano]]))</f>
        <v>22</v>
      </c>
      <c r="G1828" s="258">
        <f>SUMIFS('Previsão Potência Instalada'!$C$4:$C$87,'Previsão Potência Instalada'!$B$4:$B$87,PrevisaoGD[[#This Row],[Mês/Ano]])*SUMIFS(RelPotInst[PU_PI],RelPotInst[Barra],PrevisaoGD[[#This Row],[Nº Barra]])</f>
        <v>40.539151103415023</v>
      </c>
      <c r="H1828" s="136">
        <f>$G1828*SUMIFS(FatorHorario[Fator],FatorHorario[Meses],TEXT($D1828,"MMM"),FatorHorario[UF],'Curva Tipica'!$E$1,FatorHorario[Hora],$F1828)</f>
        <v>0</v>
      </c>
      <c r="I1828" s="45">
        <v>0.92</v>
      </c>
    </row>
    <row r="1829" spans="1:9" x14ac:dyDescent="0.25">
      <c r="A1829" s="32">
        <v>5743</v>
      </c>
      <c r="B1829" s="32">
        <v>2</v>
      </c>
      <c r="C1829" s="134" t="s">
        <v>92</v>
      </c>
      <c r="D1829" s="33">
        <v>46784</v>
      </c>
      <c r="E1829" s="43" t="s">
        <v>72</v>
      </c>
      <c r="F1829" s="44">
        <f>SUMIFS(HoraCondCarga[Hora],HoraCondCarga[Condição de Carga],PrevisaoGD[[#This Row],[Condição de Carga]],HoraCondCarga[Mês],MONTH(PrevisaoGD[[#This Row],[Mês/Ano]]))</f>
        <v>22</v>
      </c>
      <c r="G1829" s="258">
        <f>SUMIFS('Previsão Potência Instalada'!$C$4:$C$87,'Previsão Potência Instalada'!$B$4:$B$87,PrevisaoGD[[#This Row],[Mês/Ano]])*SUMIFS(RelPotInst[PU_PI],RelPotInst[Barra],PrevisaoGD[[#This Row],[Nº Barra]])</f>
        <v>40.820111552029758</v>
      </c>
      <c r="H1829" s="136">
        <f>$G1829*SUMIFS(FatorHorario[Fator],FatorHorario[Meses],TEXT($D1829,"MMM"),FatorHorario[UF],'Curva Tipica'!$E$1,FatorHorario[Hora],$F1829)</f>
        <v>0</v>
      </c>
      <c r="I1829" s="45">
        <v>0.92</v>
      </c>
    </row>
    <row r="1830" spans="1:9" x14ac:dyDescent="0.25">
      <c r="A1830" s="32">
        <v>5743</v>
      </c>
      <c r="B1830" s="32">
        <v>2</v>
      </c>
      <c r="C1830" s="134" t="s">
        <v>92</v>
      </c>
      <c r="D1830" s="33">
        <v>46813</v>
      </c>
      <c r="E1830" s="43" t="s">
        <v>72</v>
      </c>
      <c r="F1830" s="44">
        <f>SUMIFS(HoraCondCarga[Hora],HoraCondCarga[Condição de Carga],PrevisaoGD[[#This Row],[Condição de Carga]],HoraCondCarga[Mês],MONTH(PrevisaoGD[[#This Row],[Mês/Ano]]))</f>
        <v>22</v>
      </c>
      <c r="G1830" s="258">
        <f>SUMIFS('Previsão Potência Instalada'!$C$4:$C$87,'Previsão Potência Instalada'!$B$4:$B$87,PrevisaoGD[[#This Row],[Mês/Ano]])*SUMIFS(RelPotInst[PU_PI],RelPotInst[Barra],PrevisaoGD[[#This Row],[Nº Barra]])</f>
        <v>41.103598466047167</v>
      </c>
      <c r="H1830" s="136">
        <f>$G1830*SUMIFS(FatorHorario[Fator],FatorHorario[Meses],TEXT($D1830,"MMM"),FatorHorario[UF],'Curva Tipica'!$E$1,FatorHorario[Hora],$F1830)</f>
        <v>0</v>
      </c>
      <c r="I1830" s="45">
        <v>0.92</v>
      </c>
    </row>
    <row r="1831" spans="1:9" x14ac:dyDescent="0.25">
      <c r="A1831" s="32">
        <v>5743</v>
      </c>
      <c r="B1831" s="32">
        <v>2</v>
      </c>
      <c r="C1831" s="134" t="s">
        <v>92</v>
      </c>
      <c r="D1831" s="33">
        <v>46844</v>
      </c>
      <c r="E1831" s="43" t="s">
        <v>72</v>
      </c>
      <c r="F1831" s="44">
        <f>SUMIFS(HoraCondCarga[Hora],HoraCondCarga[Condição de Carga],PrevisaoGD[[#This Row],[Condição de Carga]],HoraCondCarga[Mês],MONTH(PrevisaoGD[[#This Row],[Mês/Ano]]))</f>
        <v>22</v>
      </c>
      <c r="G1831" s="258">
        <f>SUMIFS('Previsão Potência Instalada'!$C$4:$C$87,'Previsão Potência Instalada'!$B$4:$B$87,PrevisaoGD[[#This Row],[Mês/Ano]])*SUMIFS(RelPotInst[PU_PI],RelPotInst[Barra],PrevisaoGD[[#This Row],[Nº Barra]])</f>
        <v>41.389264480887292</v>
      </c>
      <c r="H1831" s="136">
        <f>$G1831*SUMIFS(FatorHorario[Fator],FatorHorario[Meses],TEXT($D1831,"MMM"),FatorHorario[UF],'Curva Tipica'!$E$1,FatorHorario[Hora],$F1831)</f>
        <v>0</v>
      </c>
      <c r="I1831" s="45">
        <v>0.92</v>
      </c>
    </row>
    <row r="1832" spans="1:9" x14ac:dyDescent="0.25">
      <c r="A1832" s="32">
        <v>5743</v>
      </c>
      <c r="B1832" s="32">
        <v>2</v>
      </c>
      <c r="C1832" s="134" t="s">
        <v>92</v>
      </c>
      <c r="D1832" s="33">
        <v>46874</v>
      </c>
      <c r="E1832" s="43" t="s">
        <v>72</v>
      </c>
      <c r="F1832" s="44">
        <f>SUMIFS(HoraCondCarga[Hora],HoraCondCarga[Condição de Carga],PrevisaoGD[[#This Row],[Condição de Carga]],HoraCondCarga[Mês],MONTH(PrevisaoGD[[#This Row],[Mês/Ano]]))</f>
        <v>19</v>
      </c>
      <c r="G1832" s="258">
        <f>SUMIFS('Previsão Potência Instalada'!$C$4:$C$87,'Previsão Potência Instalada'!$B$4:$B$87,PrevisaoGD[[#This Row],[Mês/Ano]])*SUMIFS(RelPotInst[PU_PI],RelPotInst[Barra],PrevisaoGD[[#This Row],[Nº Barra]])</f>
        <v>41.698499320216783</v>
      </c>
      <c r="H1832" s="136">
        <f>$G1832*SUMIFS(FatorHorario[Fator],FatorHorario[Meses],TEXT($D1832,"MMM"),FatorHorario[UF],'Curva Tipica'!$E$1,FatorHorario[Hora],$F1832)</f>
        <v>0</v>
      </c>
      <c r="I1832" s="45">
        <v>0.92</v>
      </c>
    </row>
    <row r="1833" spans="1:9" x14ac:dyDescent="0.25">
      <c r="A1833" s="32">
        <v>5743</v>
      </c>
      <c r="B1833" s="32">
        <v>2</v>
      </c>
      <c r="C1833" s="134" t="s">
        <v>92</v>
      </c>
      <c r="D1833" s="33">
        <v>46905</v>
      </c>
      <c r="E1833" s="43" t="s">
        <v>72</v>
      </c>
      <c r="F1833" s="44">
        <f>SUMIFS(HoraCondCarga[Hora],HoraCondCarga[Condição de Carga],PrevisaoGD[[#This Row],[Condição de Carga]],HoraCondCarga[Mês],MONTH(PrevisaoGD[[#This Row],[Mês/Ano]]))</f>
        <v>19</v>
      </c>
      <c r="G1833" s="258">
        <f>SUMIFS('Previsão Potência Instalada'!$C$4:$C$87,'Previsão Potência Instalada'!$B$4:$B$87,PrevisaoGD[[#This Row],[Mês/Ano]])*SUMIFS(RelPotInst[PU_PI],RelPotInst[Barra],PrevisaoGD[[#This Row],[Nº Barra]])</f>
        <v>42.001272343037627</v>
      </c>
      <c r="H1833" s="136">
        <f>$G1833*SUMIFS(FatorHorario[Fator],FatorHorario[Meses],TEXT($D1833,"MMM"),FatorHorario[UF],'Curva Tipica'!$E$1,FatorHorario[Hora],$F1833)</f>
        <v>0</v>
      </c>
      <c r="I1833" s="45">
        <v>0.92</v>
      </c>
    </row>
    <row r="1834" spans="1:9" x14ac:dyDescent="0.25">
      <c r="A1834" s="32">
        <v>5743</v>
      </c>
      <c r="B1834" s="32">
        <v>2</v>
      </c>
      <c r="C1834" s="134" t="s">
        <v>92</v>
      </c>
      <c r="D1834" s="33">
        <v>46935</v>
      </c>
      <c r="E1834" s="43" t="s">
        <v>72</v>
      </c>
      <c r="F1834" s="44">
        <f>SUMIFS(HoraCondCarga[Hora],HoraCondCarga[Condição de Carga],PrevisaoGD[[#This Row],[Condição de Carga]],HoraCondCarga[Mês],MONTH(PrevisaoGD[[#This Row],[Mês/Ano]]))</f>
        <v>19</v>
      </c>
      <c r="G1834" s="258">
        <f>SUMIFS('Previsão Potência Instalada'!$C$4:$C$87,'Previsão Potência Instalada'!$B$4:$B$87,PrevisaoGD[[#This Row],[Mês/Ano]])*SUMIFS(RelPotInst[PU_PI],RelPotInst[Barra],PrevisaoGD[[#This Row],[Nº Barra]])</f>
        <v>42.288995892916489</v>
      </c>
      <c r="H1834" s="136">
        <f>$G1834*SUMIFS(FatorHorario[Fator],FatorHorario[Meses],TEXT($D1834,"MMM"),FatorHorario[UF],'Curva Tipica'!$E$1,FatorHorario[Hora],$F1834)</f>
        <v>0</v>
      </c>
      <c r="I1834" s="45">
        <v>0.92</v>
      </c>
    </row>
    <row r="1835" spans="1:9" x14ac:dyDescent="0.25">
      <c r="A1835" s="32">
        <v>5743</v>
      </c>
      <c r="B1835" s="32">
        <v>2</v>
      </c>
      <c r="C1835" s="134" t="s">
        <v>92</v>
      </c>
      <c r="D1835" s="33">
        <v>46966</v>
      </c>
      <c r="E1835" s="43" t="s">
        <v>72</v>
      </c>
      <c r="F1835" s="44">
        <f>SUMIFS(HoraCondCarga[Hora],HoraCondCarga[Condição de Carga],PrevisaoGD[[#This Row],[Condição de Carga]],HoraCondCarga[Mês],MONTH(PrevisaoGD[[#This Row],[Mês/Ano]]))</f>
        <v>19</v>
      </c>
      <c r="G1835" s="258">
        <f>SUMIFS('Previsão Potência Instalada'!$C$4:$C$87,'Previsão Potência Instalada'!$B$4:$B$87,PrevisaoGD[[#This Row],[Mês/Ano]])*SUMIFS(RelPotInst[PU_PI],RelPotInst[Barra],PrevisaoGD[[#This Row],[Nº Barra]])</f>
        <v>42.569366929933274</v>
      </c>
      <c r="H1835" s="136">
        <f>$G1835*SUMIFS(FatorHorario[Fator],FatorHorario[Meses],TEXT($D1835,"MMM"),FatorHorario[UF],'Curva Tipica'!$E$1,FatorHorario[Hora],$F1835)</f>
        <v>0</v>
      </c>
      <c r="I1835" s="45">
        <v>0.92</v>
      </c>
    </row>
    <row r="1836" spans="1:9" x14ac:dyDescent="0.25">
      <c r="A1836" s="32">
        <v>5743</v>
      </c>
      <c r="B1836" s="32">
        <v>2</v>
      </c>
      <c r="C1836" s="134" t="s">
        <v>92</v>
      </c>
      <c r="D1836" s="33">
        <v>46997</v>
      </c>
      <c r="E1836" s="43" t="s">
        <v>72</v>
      </c>
      <c r="F1836" s="44">
        <f>SUMIFS(HoraCondCarga[Hora],HoraCondCarga[Condição de Carga],PrevisaoGD[[#This Row],[Condição de Carga]],HoraCondCarga[Mês],MONTH(PrevisaoGD[[#This Row],[Mês/Ano]]))</f>
        <v>19</v>
      </c>
      <c r="G1836" s="258">
        <f>SUMIFS('Previsão Potência Instalada'!$C$4:$C$87,'Previsão Potência Instalada'!$B$4:$B$87,PrevisaoGD[[#This Row],[Mês/Ano]])*SUMIFS(RelPotInst[PU_PI],RelPotInst[Barra],PrevisaoGD[[#This Row],[Nº Barra]])</f>
        <v>42.848458949572176</v>
      </c>
      <c r="H1836" s="136">
        <f>$G1836*SUMIFS(FatorHorario[Fator],FatorHorario[Meses],TEXT($D1836,"MMM"),FatorHorario[UF],'Curva Tipica'!$E$1,FatorHorario[Hora],$F1836)</f>
        <v>0</v>
      </c>
      <c r="I1836" s="45">
        <v>0.92</v>
      </c>
    </row>
    <row r="1837" spans="1:9" x14ac:dyDescent="0.25">
      <c r="A1837" s="32">
        <v>5743</v>
      </c>
      <c r="B1837" s="32">
        <v>2</v>
      </c>
      <c r="C1837" s="134" t="s">
        <v>92</v>
      </c>
      <c r="D1837" s="33">
        <v>47027</v>
      </c>
      <c r="E1837" s="43" t="s">
        <v>72</v>
      </c>
      <c r="F1837" s="44">
        <f>SUMIFS(HoraCondCarga[Hora],HoraCondCarga[Condição de Carga],PrevisaoGD[[#This Row],[Condição de Carga]],HoraCondCarga[Mês],MONTH(PrevisaoGD[[#This Row],[Mês/Ano]]))</f>
        <v>19</v>
      </c>
      <c r="G1837" s="258">
        <f>SUMIFS('Previsão Potência Instalada'!$C$4:$C$87,'Previsão Potência Instalada'!$B$4:$B$87,PrevisaoGD[[#This Row],[Mês/Ano]])*SUMIFS(RelPotInst[PU_PI],RelPotInst[Barra],PrevisaoGD[[#This Row],[Nº Barra]])</f>
        <v>43.113830159695958</v>
      </c>
      <c r="H1837" s="136">
        <f>$G1837*SUMIFS(FatorHorario[Fator],FatorHorario[Meses],TEXT($D1837,"MMM"),FatorHorario[UF],'Curva Tipica'!$E$1,FatorHorario[Hora],$F1837)</f>
        <v>0</v>
      </c>
      <c r="I1837" s="45">
        <v>0.92</v>
      </c>
    </row>
    <row r="1838" spans="1:9" x14ac:dyDescent="0.25">
      <c r="A1838" s="32">
        <v>5743</v>
      </c>
      <c r="B1838" s="32">
        <v>2</v>
      </c>
      <c r="C1838" s="134" t="s">
        <v>92</v>
      </c>
      <c r="D1838" s="33">
        <v>47058</v>
      </c>
      <c r="E1838" s="43" t="s">
        <v>72</v>
      </c>
      <c r="F1838" s="44">
        <f>SUMIFS(HoraCondCarga[Hora],HoraCondCarga[Condição de Carga],PrevisaoGD[[#This Row],[Condição de Carga]],HoraCondCarga[Mês],MONTH(PrevisaoGD[[#This Row],[Mês/Ano]]))</f>
        <v>22</v>
      </c>
      <c r="G1838" s="258">
        <f>SUMIFS('Previsão Potência Instalada'!$C$4:$C$87,'Previsão Potência Instalada'!$B$4:$B$87,PrevisaoGD[[#This Row],[Mês/Ano]])*SUMIFS(RelPotInst[PU_PI],RelPotInst[Barra],PrevisaoGD[[#This Row],[Nº Barra]])</f>
        <v>43.379250899802386</v>
      </c>
      <c r="H1838" s="136">
        <f>$G1838*SUMIFS(FatorHorario[Fator],FatorHorario[Meses],TEXT($D1838,"MMM"),FatorHorario[UF],'Curva Tipica'!$E$1,FatorHorario[Hora],$F1838)</f>
        <v>0</v>
      </c>
      <c r="I1838" s="45">
        <v>0.92</v>
      </c>
    </row>
    <row r="1839" spans="1:9" x14ac:dyDescent="0.25">
      <c r="A1839" s="32">
        <v>5743</v>
      </c>
      <c r="B1839" s="32">
        <v>2</v>
      </c>
      <c r="C1839" s="134" t="s">
        <v>92</v>
      </c>
      <c r="D1839" s="33">
        <v>47088</v>
      </c>
      <c r="E1839" s="43" t="s">
        <v>72</v>
      </c>
      <c r="F1839" s="44">
        <f>SUMIFS(HoraCondCarga[Hora],HoraCondCarga[Condição de Carga],PrevisaoGD[[#This Row],[Condição de Carga]],HoraCondCarga[Mês],MONTH(PrevisaoGD[[#This Row],[Mês/Ano]]))</f>
        <v>22</v>
      </c>
      <c r="G1839" s="258">
        <f>SUMIFS('Previsão Potência Instalada'!$C$4:$C$87,'Previsão Potência Instalada'!$B$4:$B$87,PrevisaoGD[[#This Row],[Mês/Ano]])*SUMIFS(RelPotInst[PU_PI],RelPotInst[Barra],PrevisaoGD[[#This Row],[Nº Barra]])</f>
        <v>43.657280730352781</v>
      </c>
      <c r="H1839" s="136">
        <f>$G1839*SUMIFS(FatorHorario[Fator],FatorHorario[Meses],TEXT($D1839,"MMM"),FatorHorario[UF],'Curva Tipica'!$E$1,FatorHorario[Hora],$F1839)</f>
        <v>0</v>
      </c>
      <c r="I1839" s="45">
        <v>0.92</v>
      </c>
    </row>
    <row r="1840" spans="1:9" x14ac:dyDescent="0.25">
      <c r="A1840" s="32">
        <v>5743</v>
      </c>
      <c r="B1840" s="32">
        <v>2</v>
      </c>
      <c r="C1840" s="134" t="s">
        <v>92</v>
      </c>
      <c r="D1840" s="33">
        <v>44562</v>
      </c>
      <c r="E1840" s="43" t="s">
        <v>73</v>
      </c>
      <c r="F1840" s="44">
        <f>SUMIFS(HoraCondCarga[Hora],HoraCondCarga[Condição de Carga],PrevisaoGD[[#This Row],[Condição de Carga]],HoraCondCarga[Mês],MONTH(PrevisaoGD[[#This Row],[Mês/Ano]]))</f>
        <v>15</v>
      </c>
      <c r="G1840" s="258">
        <f>SUMIFS('Previsão Potência Instalada'!$C$4:$C$87,'Previsão Potência Instalada'!$B$4:$B$87,PrevisaoGD[[#This Row],[Mês/Ano]])*SUMIFS(RelPotInst[PU_PI],RelPotInst[Barra],PrevisaoGD[[#This Row],[Nº Barra]])</f>
        <v>15.023445587279532</v>
      </c>
      <c r="H1840" s="136">
        <f>$G1840*SUMIFS(FatorHorario[Fator],FatorHorario[Meses],TEXT($D1840,"MMM"),FatorHorario[UF],'Curva Tipica'!$E$1,FatorHorario[Hora],$F1840)</f>
        <v>6.081190091709936</v>
      </c>
      <c r="I1840" s="45">
        <v>0.92</v>
      </c>
    </row>
    <row r="1841" spans="1:9" x14ac:dyDescent="0.25">
      <c r="A1841" s="32">
        <v>5743</v>
      </c>
      <c r="B1841" s="32">
        <v>2</v>
      </c>
      <c r="C1841" s="134" t="s">
        <v>92</v>
      </c>
      <c r="D1841" s="33">
        <v>44593</v>
      </c>
      <c r="E1841" s="43" t="s">
        <v>73</v>
      </c>
      <c r="F1841" s="44">
        <f>SUMIFS(HoraCondCarga[Hora],HoraCondCarga[Condição de Carga],PrevisaoGD[[#This Row],[Condição de Carga]],HoraCondCarga[Mês],MONTH(PrevisaoGD[[#This Row],[Mês/Ano]]))</f>
        <v>15</v>
      </c>
      <c r="G1841" s="258">
        <f>SUMIFS('Previsão Potência Instalada'!$C$4:$C$87,'Previsão Potência Instalada'!$B$4:$B$87,PrevisaoGD[[#This Row],[Mês/Ano]])*SUMIFS(RelPotInst[PU_PI],RelPotInst[Barra],PrevisaoGD[[#This Row],[Nº Barra]])</f>
        <v>15.683433952675207</v>
      </c>
      <c r="H1841" s="136">
        <f>$G1841*SUMIFS(FatorHorario[Fator],FatorHorario[Meses],TEXT($D1841,"MMM"),FatorHorario[UF],'Curva Tipica'!$E$1,FatorHorario[Hora],$F1841)</f>
        <v>6.3782735356189377</v>
      </c>
      <c r="I1841" s="45">
        <v>0.92</v>
      </c>
    </row>
    <row r="1842" spans="1:9" x14ac:dyDescent="0.25">
      <c r="A1842" s="32">
        <v>5743</v>
      </c>
      <c r="B1842" s="32">
        <v>2</v>
      </c>
      <c r="C1842" s="134" t="s">
        <v>92</v>
      </c>
      <c r="D1842" s="33">
        <v>44621</v>
      </c>
      <c r="E1842" s="43" t="s">
        <v>73</v>
      </c>
      <c r="F1842" s="44">
        <f>SUMIFS(HoraCondCarga[Hora],HoraCondCarga[Condição de Carga],PrevisaoGD[[#This Row],[Condição de Carga]],HoraCondCarga[Mês],MONTH(PrevisaoGD[[#This Row],[Mês/Ano]]))</f>
        <v>15</v>
      </c>
      <c r="G1842" s="258">
        <f>SUMIFS('Previsão Potência Instalada'!$C$4:$C$87,'Previsão Potência Instalada'!$B$4:$B$87,PrevisaoGD[[#This Row],[Mês/Ano]])*SUMIFS(RelPotInst[PU_PI],RelPotInst[Barra],PrevisaoGD[[#This Row],[Nº Barra]])</f>
        <v>16.34935709565098</v>
      </c>
      <c r="H1842" s="136">
        <f>$G1842*SUMIFS(FatorHorario[Fator],FatorHorario[Meses],TEXT($D1842,"MMM"),FatorHorario[UF],'Curva Tipica'!$E$1,FatorHorario[Hora],$F1842)</f>
        <v>6.8030751177764195</v>
      </c>
      <c r="I1842" s="45">
        <v>0.92</v>
      </c>
    </row>
    <row r="1843" spans="1:9" x14ac:dyDescent="0.25">
      <c r="A1843" s="32">
        <v>5743</v>
      </c>
      <c r="B1843" s="32">
        <v>2</v>
      </c>
      <c r="C1843" s="134" t="s">
        <v>92</v>
      </c>
      <c r="D1843" s="33">
        <v>44652</v>
      </c>
      <c r="E1843" s="43" t="s">
        <v>73</v>
      </c>
      <c r="F1843" s="44">
        <f>SUMIFS(HoraCondCarga[Hora],HoraCondCarga[Condição de Carga],PrevisaoGD[[#This Row],[Condição de Carga]],HoraCondCarga[Mês],MONTH(PrevisaoGD[[#This Row],[Mês/Ano]]))</f>
        <v>14</v>
      </c>
      <c r="G1843" s="258">
        <f>SUMIFS('Previsão Potência Instalada'!$C$4:$C$87,'Previsão Potência Instalada'!$B$4:$B$87,PrevisaoGD[[#This Row],[Mês/Ano]])*SUMIFS(RelPotInst[PU_PI],RelPotInst[Barra],PrevisaoGD[[#This Row],[Nº Barra]])</f>
        <v>17.020399041636615</v>
      </c>
      <c r="H1843" s="136">
        <f>$G1843*SUMIFS(FatorHorario[Fator],FatorHorario[Meses],TEXT($D1843,"MMM"),FatorHorario[UF],'Curva Tipica'!$E$1,FatorHorario[Hora],$F1843)</f>
        <v>7.9770987896366536</v>
      </c>
      <c r="I1843" s="45">
        <v>0.92</v>
      </c>
    </row>
    <row r="1844" spans="1:9" x14ac:dyDescent="0.25">
      <c r="A1844" s="32">
        <v>5743</v>
      </c>
      <c r="B1844" s="32">
        <v>2</v>
      </c>
      <c r="C1844" s="134" t="s">
        <v>92</v>
      </c>
      <c r="D1844" s="33">
        <v>44682</v>
      </c>
      <c r="E1844" s="43" t="s">
        <v>73</v>
      </c>
      <c r="F1844" s="44">
        <f>SUMIFS(HoraCondCarga[Hora],HoraCondCarga[Condição de Carga],PrevisaoGD[[#This Row],[Condição de Carga]],HoraCondCarga[Mês],MONTH(PrevisaoGD[[#This Row],[Mês/Ano]]))</f>
        <v>13</v>
      </c>
      <c r="G1844" s="258">
        <f>SUMIFS('Previsão Potência Instalada'!$C$4:$C$87,'Previsão Potência Instalada'!$B$4:$B$87,PrevisaoGD[[#This Row],[Mês/Ano]])*SUMIFS(RelPotInst[PU_PI],RelPotInst[Barra],PrevisaoGD[[#This Row],[Nº Barra]])</f>
        <v>17.746805185770867</v>
      </c>
      <c r="H1844" s="136">
        <f>$G1844*SUMIFS(FatorHorario[Fator],FatorHorario[Meses],TEXT($D1844,"MMM"),FatorHorario[UF],'Curva Tipica'!$E$1,FatorHorario[Hora],$F1844)</f>
        <v>8.1003936001572576</v>
      </c>
      <c r="I1844" s="45">
        <v>0.92</v>
      </c>
    </row>
    <row r="1845" spans="1:9" x14ac:dyDescent="0.25">
      <c r="A1845" s="32">
        <v>5743</v>
      </c>
      <c r="B1845" s="32">
        <v>2</v>
      </c>
      <c r="C1845" s="134" t="s">
        <v>92</v>
      </c>
      <c r="D1845" s="33">
        <v>44713</v>
      </c>
      <c r="E1845" s="43" t="s">
        <v>73</v>
      </c>
      <c r="F1845" s="44">
        <f>SUMIFS(HoraCondCarga[Hora],HoraCondCarga[Condição de Carga],PrevisaoGD[[#This Row],[Condição de Carga]],HoraCondCarga[Mês],MONTH(PrevisaoGD[[#This Row],[Mês/Ano]]))</f>
        <v>13</v>
      </c>
      <c r="G1845" s="258">
        <f>SUMIFS('Previsão Potência Instalada'!$C$4:$C$87,'Previsão Potência Instalada'!$B$4:$B$87,PrevisaoGD[[#This Row],[Mês/Ano]])*SUMIFS(RelPotInst[PU_PI],RelPotInst[Barra],PrevisaoGD[[#This Row],[Nº Barra]])</f>
        <v>18.458032240691484</v>
      </c>
      <c r="H1845" s="136">
        <f>$G1845*SUMIFS(FatorHorario[Fator],FatorHorario[Meses],TEXT($D1845,"MMM"),FatorHorario[UF],'Curva Tipica'!$E$1,FatorHorario[Hora],$F1845)</f>
        <v>7.9572153410833808</v>
      </c>
      <c r="I1845" s="45">
        <v>0.92</v>
      </c>
    </row>
    <row r="1846" spans="1:9" x14ac:dyDescent="0.25">
      <c r="A1846" s="32">
        <v>5743</v>
      </c>
      <c r="B1846" s="32">
        <v>2</v>
      </c>
      <c r="C1846" s="134" t="s">
        <v>92</v>
      </c>
      <c r="D1846" s="33">
        <v>44743</v>
      </c>
      <c r="E1846" s="43" t="s">
        <v>73</v>
      </c>
      <c r="F1846" s="44">
        <f>SUMIFS(HoraCondCarga[Hora],HoraCondCarga[Condição de Carga],PrevisaoGD[[#This Row],[Condição de Carga]],HoraCondCarga[Mês],MONTH(PrevisaoGD[[#This Row],[Mês/Ano]]))</f>
        <v>13</v>
      </c>
      <c r="G1846" s="258">
        <f>SUMIFS('Previsão Potência Instalada'!$C$4:$C$87,'Previsão Potência Instalada'!$B$4:$B$87,PrevisaoGD[[#This Row],[Mês/Ano]])*SUMIFS(RelPotInst[PU_PI],RelPotInst[Barra],PrevisaoGD[[#This Row],[Nº Barra]])</f>
        <v>19.133907426350735</v>
      </c>
      <c r="H1846" s="136">
        <f>$G1846*SUMIFS(FatorHorario[Fator],FatorHorario[Meses],TEXT($D1846,"MMM"),FatorHorario[UF],'Curva Tipica'!$E$1,FatorHorario[Hora],$F1846)</f>
        <v>8.3370280848512053</v>
      </c>
      <c r="I1846" s="45">
        <v>0.92</v>
      </c>
    </row>
    <row r="1847" spans="1:9" x14ac:dyDescent="0.25">
      <c r="A1847" s="32">
        <v>5743</v>
      </c>
      <c r="B1847" s="32">
        <v>2</v>
      </c>
      <c r="C1847" s="134" t="s">
        <v>92</v>
      </c>
      <c r="D1847" s="33">
        <v>44774</v>
      </c>
      <c r="E1847" s="43" t="s">
        <v>73</v>
      </c>
      <c r="F1847" s="44">
        <f>SUMIFS(HoraCondCarga[Hora],HoraCondCarga[Condição de Carga],PrevisaoGD[[#This Row],[Condição de Carga]],HoraCondCarga[Mês],MONTH(PrevisaoGD[[#This Row],[Mês/Ano]]))</f>
        <v>13</v>
      </c>
      <c r="G1847" s="258">
        <f>SUMIFS('Previsão Potência Instalada'!$C$4:$C$87,'Previsão Potência Instalada'!$B$4:$B$87,PrevisaoGD[[#This Row],[Mês/Ano]])*SUMIFS(RelPotInst[PU_PI],RelPotInst[Barra],PrevisaoGD[[#This Row],[Nº Barra]])</f>
        <v>19.792511238158891</v>
      </c>
      <c r="H1847" s="136">
        <f>$G1847*SUMIFS(FatorHorario[Fator],FatorHorario[Meses],TEXT($D1847,"MMM"),FatorHorario[UF],'Curva Tipica'!$E$1,FatorHorario[Hora],$F1847)</f>
        <v>9.4488989480334045</v>
      </c>
      <c r="I1847" s="45">
        <v>0.92</v>
      </c>
    </row>
    <row r="1848" spans="1:9" x14ac:dyDescent="0.25">
      <c r="A1848" s="32">
        <v>5743</v>
      </c>
      <c r="B1848" s="32">
        <v>2</v>
      </c>
      <c r="C1848" s="134" t="s">
        <v>92</v>
      </c>
      <c r="D1848" s="33">
        <v>44805</v>
      </c>
      <c r="E1848" s="43" t="s">
        <v>73</v>
      </c>
      <c r="F1848" s="44">
        <f>SUMIFS(HoraCondCarga[Hora],HoraCondCarga[Condição de Carga],PrevisaoGD[[#This Row],[Condição de Carga]],HoraCondCarga[Mês],MONTH(PrevisaoGD[[#This Row],[Mês/Ano]]))</f>
        <v>14</v>
      </c>
      <c r="G1848" s="258">
        <f>SUMIFS('Previsão Potência Instalada'!$C$4:$C$87,'Previsão Potência Instalada'!$B$4:$B$87,PrevisaoGD[[#This Row],[Mês/Ano]])*SUMIFS(RelPotInst[PU_PI],RelPotInst[Barra],PrevisaoGD[[#This Row],[Nº Barra]])</f>
        <v>20.448110582282368</v>
      </c>
      <c r="H1848" s="136">
        <f>$G1848*SUMIFS(FatorHorario[Fator],FatorHorario[Meses],TEXT($D1848,"MMM"),FatorHorario[UF],'Curva Tipica'!$E$1,FatorHorario[Hora],$F1848)</f>
        <v>9.8744268487278859</v>
      </c>
      <c r="I1848" s="45">
        <v>0.92</v>
      </c>
    </row>
    <row r="1849" spans="1:9" x14ac:dyDescent="0.25">
      <c r="A1849" s="32">
        <v>5743</v>
      </c>
      <c r="B1849" s="32">
        <v>2</v>
      </c>
      <c r="C1849" s="134" t="s">
        <v>92</v>
      </c>
      <c r="D1849" s="33">
        <v>44835</v>
      </c>
      <c r="E1849" s="43" t="s">
        <v>73</v>
      </c>
      <c r="F1849" s="44">
        <f>SUMIFS(HoraCondCarga[Hora],HoraCondCarga[Condição de Carga],PrevisaoGD[[#This Row],[Condição de Carga]],HoraCondCarga[Mês],MONTH(PrevisaoGD[[#This Row],[Mês/Ano]]))</f>
        <v>12</v>
      </c>
      <c r="G1849" s="258">
        <f>SUMIFS('Previsão Potência Instalada'!$C$4:$C$87,'Previsão Potência Instalada'!$B$4:$B$87,PrevisaoGD[[#This Row],[Mês/Ano]])*SUMIFS(RelPotInst[PU_PI],RelPotInst[Barra],PrevisaoGD[[#This Row],[Nº Barra]])</f>
        <v>21.071479145566613</v>
      </c>
      <c r="H1849" s="136">
        <f>$G1849*SUMIFS(FatorHorario[Fator],FatorHorario[Meses],TEXT($D1849,"MMM"),FatorHorario[UF],'Curva Tipica'!$E$1,FatorHorario[Hora],$F1849)</f>
        <v>11.966768748907173</v>
      </c>
      <c r="I1849" s="45">
        <v>0.92</v>
      </c>
    </row>
    <row r="1850" spans="1:9" x14ac:dyDescent="0.25">
      <c r="A1850" s="32">
        <v>5743</v>
      </c>
      <c r="B1850" s="32">
        <v>2</v>
      </c>
      <c r="C1850" s="134" t="s">
        <v>92</v>
      </c>
      <c r="D1850" s="33">
        <v>44866</v>
      </c>
      <c r="E1850" s="43" t="s">
        <v>73</v>
      </c>
      <c r="F1850" s="44">
        <f>SUMIFS(HoraCondCarga[Hora],HoraCondCarga[Condição de Carga],PrevisaoGD[[#This Row],[Condição de Carga]],HoraCondCarga[Mês],MONTH(PrevisaoGD[[#This Row],[Mês/Ano]]))</f>
        <v>15</v>
      </c>
      <c r="G1850" s="258">
        <f>SUMIFS('Previsão Potência Instalada'!$C$4:$C$87,'Previsão Potência Instalada'!$B$4:$B$87,PrevisaoGD[[#This Row],[Mês/Ano]])*SUMIFS(RelPotInst[PU_PI],RelPotInst[Barra],PrevisaoGD[[#This Row],[Nº Barra]])</f>
        <v>21.694964056943423</v>
      </c>
      <c r="H1850" s="136">
        <f>$G1850*SUMIFS(FatorHorario[Fator],FatorHorario[Meses],TEXT($D1850,"MMM"),FatorHorario[UF],'Curva Tipica'!$E$1,FatorHorario[Hora],$F1850)</f>
        <v>8.81257150498468</v>
      </c>
      <c r="I1850" s="45">
        <v>0.92</v>
      </c>
    </row>
    <row r="1851" spans="1:9" x14ac:dyDescent="0.25">
      <c r="A1851" s="32">
        <v>5743</v>
      </c>
      <c r="B1851" s="32">
        <v>2</v>
      </c>
      <c r="C1851" s="134" t="s">
        <v>92</v>
      </c>
      <c r="D1851" s="33">
        <v>44896</v>
      </c>
      <c r="E1851" s="43" t="s">
        <v>73</v>
      </c>
      <c r="F1851" s="44">
        <f>SUMIFS(HoraCondCarga[Hora],HoraCondCarga[Condição de Carga],PrevisaoGD[[#This Row],[Condição de Carga]],HoraCondCarga[Mês],MONTH(PrevisaoGD[[#This Row],[Mês/Ano]]))</f>
        <v>13</v>
      </c>
      <c r="G1851" s="258">
        <f>SUMIFS('Previsão Potência Instalada'!$C$4:$C$87,'Previsão Potência Instalada'!$B$4:$B$87,PrevisaoGD[[#This Row],[Mês/Ano]])*SUMIFS(RelPotInst[PU_PI],RelPotInst[Barra],PrevisaoGD[[#This Row],[Nº Barra]])</f>
        <v>22.348068272504417</v>
      </c>
      <c r="H1851" s="136">
        <f>$G1851*SUMIFS(FatorHorario[Fator],FatorHorario[Meses],TEXT($D1851,"MMM"),FatorHorario[UF],'Curva Tipica'!$E$1,FatorHorario[Hora],$F1851)</f>
        <v>12.849168038959089</v>
      </c>
      <c r="I1851" s="45">
        <v>0.92</v>
      </c>
    </row>
    <row r="1852" spans="1:9" x14ac:dyDescent="0.25">
      <c r="A1852" s="32">
        <v>5743</v>
      </c>
      <c r="B1852" s="32">
        <v>2</v>
      </c>
      <c r="C1852" s="134" t="s">
        <v>92</v>
      </c>
      <c r="D1852" s="33">
        <v>44927</v>
      </c>
      <c r="E1852" s="43" t="s">
        <v>73</v>
      </c>
      <c r="F1852" s="44">
        <f>SUMIFS(HoraCondCarga[Hora],HoraCondCarga[Condição de Carga],PrevisaoGD[[#This Row],[Condição de Carga]],HoraCondCarga[Mês],MONTH(PrevisaoGD[[#This Row],[Mês/Ano]]))</f>
        <v>15</v>
      </c>
      <c r="G1852" s="258">
        <f>SUMIFS('Previsão Potência Instalada'!$C$4:$C$87,'Previsão Potência Instalada'!$B$4:$B$87,PrevisaoGD[[#This Row],[Mês/Ano]])*SUMIFS(RelPotInst[PU_PI],RelPotInst[Barra],PrevisaoGD[[#This Row],[Nº Barra]])</f>
        <v>22.571969147014546</v>
      </c>
      <c r="H1852" s="136">
        <f>$G1852*SUMIFS(FatorHorario[Fator],FatorHorario[Meses],TEXT($D1852,"MMM"),FatorHorario[UF],'Curva Tipica'!$E$1,FatorHorario[Hora],$F1852)</f>
        <v>9.136681351142915</v>
      </c>
      <c r="I1852" s="45">
        <v>0.92</v>
      </c>
    </row>
    <row r="1853" spans="1:9" x14ac:dyDescent="0.25">
      <c r="A1853" s="32">
        <v>5743</v>
      </c>
      <c r="B1853" s="32">
        <v>2</v>
      </c>
      <c r="C1853" s="134" t="s">
        <v>92</v>
      </c>
      <c r="D1853" s="33">
        <v>44958</v>
      </c>
      <c r="E1853" s="43" t="s">
        <v>73</v>
      </c>
      <c r="F1853" s="44">
        <f>SUMIFS(HoraCondCarga[Hora],HoraCondCarga[Condição de Carga],PrevisaoGD[[#This Row],[Condição de Carga]],HoraCondCarga[Mês],MONTH(PrevisaoGD[[#This Row],[Mês/Ano]]))</f>
        <v>15</v>
      </c>
      <c r="G1853" s="258">
        <f>SUMIFS('Previsão Potência Instalada'!$C$4:$C$87,'Previsão Potência Instalada'!$B$4:$B$87,PrevisaoGD[[#This Row],[Mês/Ano]])*SUMIFS(RelPotInst[PU_PI],RelPotInst[Barra],PrevisaoGD[[#This Row],[Nº Barra]])</f>
        <v>22.790990851879595</v>
      </c>
      <c r="H1853" s="136">
        <f>$G1853*SUMIFS(FatorHorario[Fator],FatorHorario[Meses],TEXT($D1853,"MMM"),FatorHorario[UF],'Curva Tipica'!$E$1,FatorHorario[Hora],$F1853)</f>
        <v>9.2688357817377653</v>
      </c>
      <c r="I1853" s="45">
        <v>0.92</v>
      </c>
    </row>
    <row r="1854" spans="1:9" x14ac:dyDescent="0.25">
      <c r="A1854" s="32">
        <v>5743</v>
      </c>
      <c r="B1854" s="32">
        <v>2</v>
      </c>
      <c r="C1854" s="134" t="s">
        <v>92</v>
      </c>
      <c r="D1854" s="33">
        <v>44986</v>
      </c>
      <c r="E1854" s="43" t="s">
        <v>73</v>
      </c>
      <c r="F1854" s="44">
        <f>SUMIFS(HoraCondCarga[Hora],HoraCondCarga[Condição de Carga],PrevisaoGD[[#This Row],[Condição de Carga]],HoraCondCarga[Mês],MONTH(PrevisaoGD[[#This Row],[Mês/Ano]]))</f>
        <v>15</v>
      </c>
      <c r="G1854" s="258">
        <f>SUMIFS('Previsão Potência Instalada'!$C$4:$C$87,'Previsão Potência Instalada'!$B$4:$B$87,PrevisaoGD[[#This Row],[Mês/Ano]])*SUMIFS(RelPotInst[PU_PI],RelPotInst[Barra],PrevisaoGD[[#This Row],[Nº Barra]])</f>
        <v>23.01198205374147</v>
      </c>
      <c r="H1854" s="136">
        <f>$G1854*SUMIFS(FatorHorario[Fator],FatorHorario[Meses],TEXT($D1854,"MMM"),FatorHorario[UF],'Curva Tipica'!$E$1,FatorHorario[Hora],$F1854)</f>
        <v>9.5754372238997618</v>
      </c>
      <c r="I1854" s="45">
        <v>0.92</v>
      </c>
    </row>
    <row r="1855" spans="1:9" x14ac:dyDescent="0.25">
      <c r="A1855" s="32">
        <v>5743</v>
      </c>
      <c r="B1855" s="32">
        <v>2</v>
      </c>
      <c r="C1855" s="134" t="s">
        <v>92</v>
      </c>
      <c r="D1855" s="33">
        <v>45017</v>
      </c>
      <c r="E1855" s="43" t="s">
        <v>73</v>
      </c>
      <c r="F1855" s="44">
        <f>SUMIFS(HoraCondCarga[Hora],HoraCondCarga[Condição de Carga],PrevisaoGD[[#This Row],[Condição de Carga]],HoraCondCarga[Mês],MONTH(PrevisaoGD[[#This Row],[Mês/Ano]]))</f>
        <v>14</v>
      </c>
      <c r="G1855" s="258">
        <f>SUMIFS('Previsão Potência Instalada'!$C$4:$C$87,'Previsão Potência Instalada'!$B$4:$B$87,PrevisaoGD[[#This Row],[Mês/Ano]])*SUMIFS(RelPotInst[PU_PI],RelPotInst[Barra],PrevisaoGD[[#This Row],[Nº Barra]])</f>
        <v>23.234671965794114</v>
      </c>
      <c r="H1855" s="136">
        <f>$G1855*SUMIFS(FatorHorario[Fator],FatorHorario[Meses],TEXT($D1855,"MMM"),FatorHorario[UF],'Curva Tipica'!$E$1,FatorHorario[Hora],$F1855)</f>
        <v>10.889596252269701</v>
      </c>
      <c r="I1855" s="45">
        <v>0.92</v>
      </c>
    </row>
    <row r="1856" spans="1:9" x14ac:dyDescent="0.25">
      <c r="A1856" s="32">
        <v>5743</v>
      </c>
      <c r="B1856" s="32">
        <v>2</v>
      </c>
      <c r="C1856" s="134" t="s">
        <v>92</v>
      </c>
      <c r="D1856" s="33">
        <v>45047</v>
      </c>
      <c r="E1856" s="43" t="s">
        <v>73</v>
      </c>
      <c r="F1856" s="44">
        <f>SUMIFS(HoraCondCarga[Hora],HoraCondCarga[Condição de Carga],PrevisaoGD[[#This Row],[Condição de Carga]],HoraCondCarga[Mês],MONTH(PrevisaoGD[[#This Row],[Mês/Ano]]))</f>
        <v>13</v>
      </c>
      <c r="G1856" s="258">
        <f>SUMIFS('Previsão Potência Instalada'!$C$4:$C$87,'Previsão Potência Instalada'!$B$4:$B$87,PrevisaoGD[[#This Row],[Mês/Ano]])*SUMIFS(RelPotInst[PU_PI],RelPotInst[Barra],PrevisaoGD[[#This Row],[Nº Barra]])</f>
        <v>23.475734870012655</v>
      </c>
      <c r="H1856" s="136">
        <f>$G1856*SUMIFS(FatorHorario[Fator],FatorHorario[Meses],TEXT($D1856,"MMM"),FatorHorario[UF],'Curva Tipica'!$E$1,FatorHorario[Hora],$F1856)</f>
        <v>10.715319772175603</v>
      </c>
      <c r="I1856" s="45">
        <v>0.92</v>
      </c>
    </row>
    <row r="1857" spans="1:9" x14ac:dyDescent="0.25">
      <c r="A1857" s="32">
        <v>5743</v>
      </c>
      <c r="B1857" s="32">
        <v>2</v>
      </c>
      <c r="C1857" s="134" t="s">
        <v>92</v>
      </c>
      <c r="D1857" s="33">
        <v>45078</v>
      </c>
      <c r="E1857" s="43" t="s">
        <v>73</v>
      </c>
      <c r="F1857" s="44">
        <f>SUMIFS(HoraCondCarga[Hora],HoraCondCarga[Condição de Carga],PrevisaoGD[[#This Row],[Condição de Carga]],HoraCondCarga[Mês],MONTH(PrevisaoGD[[#This Row],[Mês/Ano]]))</f>
        <v>13</v>
      </c>
      <c r="G1857" s="258">
        <f>SUMIFS('Previsão Potência Instalada'!$C$4:$C$87,'Previsão Potência Instalada'!$B$4:$B$87,PrevisaoGD[[#This Row],[Mês/Ano]])*SUMIFS(RelPotInst[PU_PI],RelPotInst[Barra],PrevisaoGD[[#This Row],[Nº Barra]])</f>
        <v>23.711760488466503</v>
      </c>
      <c r="H1857" s="136">
        <f>$G1857*SUMIFS(FatorHorario[Fator],FatorHorario[Meses],TEXT($D1857,"MMM"),FatorHorario[UF],'Curva Tipica'!$E$1,FatorHorario[Hora],$F1857)</f>
        <v>10.222085532333645</v>
      </c>
      <c r="I1857" s="45">
        <v>0.92</v>
      </c>
    </row>
    <row r="1858" spans="1:9" x14ac:dyDescent="0.25">
      <c r="A1858" s="32">
        <v>5743</v>
      </c>
      <c r="B1858" s="32">
        <v>2</v>
      </c>
      <c r="C1858" s="134" t="s">
        <v>92</v>
      </c>
      <c r="D1858" s="33">
        <v>45108</v>
      </c>
      <c r="E1858" s="43" t="s">
        <v>73</v>
      </c>
      <c r="F1858" s="44">
        <f>SUMIFS(HoraCondCarga[Hora],HoraCondCarga[Condição de Carga],PrevisaoGD[[#This Row],[Condição de Carga]],HoraCondCarga[Mês],MONTH(PrevisaoGD[[#This Row],[Mês/Ano]]))</f>
        <v>13</v>
      </c>
      <c r="G1858" s="258">
        <f>SUMIFS('Previsão Potência Instalada'!$C$4:$C$87,'Previsão Potência Instalada'!$B$4:$B$87,PrevisaoGD[[#This Row],[Mês/Ano]])*SUMIFS(RelPotInst[PU_PI],RelPotInst[Barra],PrevisaoGD[[#This Row],[Nº Barra]])</f>
        <v>23.936054344541255</v>
      </c>
      <c r="H1858" s="136">
        <f>$G1858*SUMIFS(FatorHorario[Fator],FatorHorario[Meses],TEXT($D1858,"MMM"),FatorHorario[UF],'Curva Tipica'!$E$1,FatorHorario[Hora],$F1858)</f>
        <v>10.429420027199582</v>
      </c>
      <c r="I1858" s="45">
        <v>0.92</v>
      </c>
    </row>
    <row r="1859" spans="1:9" x14ac:dyDescent="0.25">
      <c r="A1859" s="32">
        <v>5743</v>
      </c>
      <c r="B1859" s="32">
        <v>2</v>
      </c>
      <c r="C1859" s="134" t="s">
        <v>92</v>
      </c>
      <c r="D1859" s="33">
        <v>45139</v>
      </c>
      <c r="E1859" s="43" t="s">
        <v>73</v>
      </c>
      <c r="F1859" s="44">
        <f>SUMIFS(HoraCondCarga[Hora],HoraCondCarga[Condição de Carga],PrevisaoGD[[#This Row],[Condição de Carga]],HoraCondCarga[Mês],MONTH(PrevisaoGD[[#This Row],[Mês/Ano]]))</f>
        <v>13</v>
      </c>
      <c r="G1859" s="258">
        <f>SUMIFS('Previsão Potência Instalada'!$C$4:$C$87,'Previsão Potência Instalada'!$B$4:$B$87,PrevisaoGD[[#This Row],[Mês/Ano]])*SUMIFS(RelPotInst[PU_PI],RelPotInst[Barra],PrevisaoGD[[#This Row],[Nº Barra]])</f>
        <v>24.154616575719924</v>
      </c>
      <c r="H1859" s="136">
        <f>$G1859*SUMIFS(FatorHorario[Fator],FatorHorario[Meses],TEXT($D1859,"MMM"),FatorHorario[UF],'Curva Tipica'!$E$1,FatorHorario[Hora],$F1859)</f>
        <v>11.531357916445003</v>
      </c>
      <c r="I1859" s="45">
        <v>0.92</v>
      </c>
    </row>
    <row r="1860" spans="1:9" x14ac:dyDescent="0.25">
      <c r="A1860" s="32">
        <v>5743</v>
      </c>
      <c r="B1860" s="32">
        <v>2</v>
      </c>
      <c r="C1860" s="134" t="s">
        <v>92</v>
      </c>
      <c r="D1860" s="33">
        <v>45170</v>
      </c>
      <c r="E1860" s="43" t="s">
        <v>73</v>
      </c>
      <c r="F1860" s="44">
        <f>SUMIFS(HoraCondCarga[Hora],HoraCondCarga[Condição de Carga],PrevisaoGD[[#This Row],[Condição de Carga]],HoraCondCarga[Mês],MONTH(PrevisaoGD[[#This Row],[Mês/Ano]]))</f>
        <v>14</v>
      </c>
      <c r="G1860" s="258">
        <f>SUMIFS('Previsão Potência Instalada'!$C$4:$C$87,'Previsão Potência Instalada'!$B$4:$B$87,PrevisaoGD[[#This Row],[Mês/Ano]])*SUMIFS(RelPotInst[PU_PI],RelPotInst[Barra],PrevisaoGD[[#This Row],[Nº Barra]])</f>
        <v>24.372181753512479</v>
      </c>
      <c r="H1860" s="136">
        <f>$G1860*SUMIFS(FatorHorario[Fator],FatorHorario[Meses],TEXT($D1860,"MMM"),FatorHorario[UF],'Curva Tipica'!$E$1,FatorHorario[Hora],$F1860)</f>
        <v>11.769367389742348</v>
      </c>
      <c r="I1860" s="45">
        <v>0.92</v>
      </c>
    </row>
    <row r="1861" spans="1:9" x14ac:dyDescent="0.25">
      <c r="A1861" s="32">
        <v>5743</v>
      </c>
      <c r="B1861" s="32">
        <v>2</v>
      </c>
      <c r="C1861" s="134" t="s">
        <v>92</v>
      </c>
      <c r="D1861" s="33">
        <v>45200</v>
      </c>
      <c r="E1861" s="43" t="s">
        <v>73</v>
      </c>
      <c r="F1861" s="44">
        <f>SUMIFS(HoraCondCarga[Hora],HoraCondCarga[Condição de Carga],PrevisaoGD[[#This Row],[Condição de Carga]],HoraCondCarga[Mês],MONTH(PrevisaoGD[[#This Row],[Mês/Ano]]))</f>
        <v>12</v>
      </c>
      <c r="G1861" s="258">
        <f>SUMIFS('Previsão Potência Instalada'!$C$4:$C$87,'Previsão Potência Instalada'!$B$4:$B$87,PrevisaoGD[[#This Row],[Mês/Ano]])*SUMIFS(RelPotInst[PU_PI],RelPotInst[Barra],PrevisaoGD[[#This Row],[Nº Barra]])</f>
        <v>24.579050923710557</v>
      </c>
      <c r="H1861" s="136">
        <f>$G1861*SUMIFS(FatorHorario[Fator],FatorHorario[Meses],TEXT($D1861,"MMM"),FatorHorario[UF],'Curva Tipica'!$E$1,FatorHorario[Hora],$F1861)</f>
        <v>13.95876466192655</v>
      </c>
      <c r="I1861" s="45">
        <v>0.92</v>
      </c>
    </row>
    <row r="1862" spans="1:9" x14ac:dyDescent="0.25">
      <c r="A1862" s="32">
        <v>5743</v>
      </c>
      <c r="B1862" s="32">
        <v>2</v>
      </c>
      <c r="C1862" s="134" t="s">
        <v>92</v>
      </c>
      <c r="D1862" s="33">
        <v>45231</v>
      </c>
      <c r="E1862" s="43" t="s">
        <v>73</v>
      </c>
      <c r="F1862" s="44">
        <f>SUMIFS(HoraCondCarga[Hora],HoraCondCarga[Condição de Carga],PrevisaoGD[[#This Row],[Condição de Carga]],HoraCondCarga[Mês],MONTH(PrevisaoGD[[#This Row],[Mês/Ano]]))</f>
        <v>15</v>
      </c>
      <c r="G1862" s="258">
        <f>SUMIFS('Previsão Potência Instalada'!$C$4:$C$87,'Previsão Potência Instalada'!$B$4:$B$87,PrevisaoGD[[#This Row],[Mês/Ano]])*SUMIFS(RelPotInst[PU_PI],RelPotInst[Barra],PrevisaoGD[[#This Row],[Nº Barra]])</f>
        <v>24.785958704828051</v>
      </c>
      <c r="H1862" s="136">
        <f>$G1862*SUMIFS(FatorHorario[Fator],FatorHorario[Meses],TEXT($D1862,"MMM"),FatorHorario[UF],'Curva Tipica'!$E$1,FatorHorario[Hora],$F1862)</f>
        <v>10.068144516514526</v>
      </c>
      <c r="I1862" s="45">
        <v>0.92</v>
      </c>
    </row>
    <row r="1863" spans="1:9" x14ac:dyDescent="0.25">
      <c r="A1863" s="32">
        <v>5743</v>
      </c>
      <c r="B1863" s="32">
        <v>2</v>
      </c>
      <c r="C1863" s="134" t="s">
        <v>92</v>
      </c>
      <c r="D1863" s="33">
        <v>45261</v>
      </c>
      <c r="E1863" s="43" t="s">
        <v>73</v>
      </c>
      <c r="F1863" s="44">
        <f>SUMIFS(HoraCondCarga[Hora],HoraCondCarga[Condição de Carga],PrevisaoGD[[#This Row],[Condição de Carga]],HoraCondCarga[Mês],MONTH(PrevisaoGD[[#This Row],[Mês/Ano]]))</f>
        <v>13</v>
      </c>
      <c r="G1863" s="258">
        <f>SUMIFS('Previsão Potência Instalada'!$C$4:$C$87,'Previsão Potência Instalada'!$B$4:$B$87,PrevisaoGD[[#This Row],[Mês/Ano]])*SUMIFS(RelPotInst[PU_PI],RelPotInst[Barra],PrevisaoGD[[#This Row],[Nº Barra]])</f>
        <v>25.002695856945817</v>
      </c>
      <c r="H1863" s="136">
        <f>$G1863*SUMIFS(FatorHorario[Fator],FatorHorario[Meses],TEXT($D1863,"MMM"),FatorHorario[UF],'Curva Tipica'!$E$1,FatorHorario[Hora],$F1863)</f>
        <v>14.375463533380412</v>
      </c>
      <c r="I1863" s="45">
        <v>0.92</v>
      </c>
    </row>
    <row r="1864" spans="1:9" x14ac:dyDescent="0.25">
      <c r="A1864" s="32">
        <v>5743</v>
      </c>
      <c r="B1864" s="32">
        <v>2</v>
      </c>
      <c r="C1864" s="134" t="s">
        <v>92</v>
      </c>
      <c r="D1864" s="33">
        <v>45292</v>
      </c>
      <c r="E1864" s="43" t="s">
        <v>73</v>
      </c>
      <c r="F1864" s="44">
        <f>SUMIFS(HoraCondCarga[Hora],HoraCondCarga[Condição de Carga],PrevisaoGD[[#This Row],[Condição de Carga]],HoraCondCarga[Mês],MONTH(PrevisaoGD[[#This Row],[Mês/Ano]]))</f>
        <v>15</v>
      </c>
      <c r="G1864" s="258">
        <f>SUMIFS('Previsão Potência Instalada'!$C$4:$C$87,'Previsão Potência Instalada'!$B$4:$B$87,PrevisaoGD[[#This Row],[Mês/Ano]])*SUMIFS(RelPotInst[PU_PI],RelPotInst[Barra],PrevisaoGD[[#This Row],[Nº Barra]])</f>
        <v>25.447248205695324</v>
      </c>
      <c r="H1864" s="136">
        <f>$G1864*SUMIFS(FatorHorario[Fator],FatorHorario[Meses],TEXT($D1864,"MMM"),FatorHorario[UF],'Curva Tipica'!$E$1,FatorHorario[Hora],$F1864)</f>
        <v>10.300536767729602</v>
      </c>
      <c r="I1864" s="45">
        <v>0.92</v>
      </c>
    </row>
    <row r="1865" spans="1:9" x14ac:dyDescent="0.25">
      <c r="A1865" s="32">
        <v>5743</v>
      </c>
      <c r="B1865" s="32">
        <v>2</v>
      </c>
      <c r="C1865" s="134" t="s">
        <v>92</v>
      </c>
      <c r="D1865" s="33">
        <v>45323</v>
      </c>
      <c r="E1865" s="43" t="s">
        <v>73</v>
      </c>
      <c r="F1865" s="44">
        <f>SUMIFS(HoraCondCarga[Hora],HoraCondCarga[Condição de Carga],PrevisaoGD[[#This Row],[Condição de Carga]],HoraCondCarga[Mês],MONTH(PrevisaoGD[[#This Row],[Mês/Ano]]))</f>
        <v>15</v>
      </c>
      <c r="G1865" s="258">
        <f>SUMIFS('Previsão Potência Instalada'!$C$4:$C$87,'Previsão Potência Instalada'!$B$4:$B$87,PrevisaoGD[[#This Row],[Mês/Ano]])*SUMIFS(RelPotInst[PU_PI],RelPotInst[Barra],PrevisaoGD[[#This Row],[Nº Barra]])</f>
        <v>25.882113024950296</v>
      </c>
      <c r="H1865" s="136">
        <f>$G1865*SUMIFS(FatorHorario[Fator],FatorHorario[Meses],TEXT($D1865,"MMM"),FatorHorario[UF],'Curva Tipica'!$E$1,FatorHorario[Hora],$F1865)</f>
        <v>10.525959879136007</v>
      </c>
      <c r="I1865" s="45">
        <v>0.92</v>
      </c>
    </row>
    <row r="1866" spans="1:9" x14ac:dyDescent="0.25">
      <c r="A1866" s="32">
        <v>5743</v>
      </c>
      <c r="B1866" s="32">
        <v>2</v>
      </c>
      <c r="C1866" s="134" t="s">
        <v>92</v>
      </c>
      <c r="D1866" s="33">
        <v>45352</v>
      </c>
      <c r="E1866" s="43" t="s">
        <v>73</v>
      </c>
      <c r="F1866" s="44">
        <f>SUMIFS(HoraCondCarga[Hora],HoraCondCarga[Condição de Carga],PrevisaoGD[[#This Row],[Condição de Carga]],HoraCondCarga[Mês],MONTH(PrevisaoGD[[#This Row],[Mês/Ano]]))</f>
        <v>15</v>
      </c>
      <c r="G1866" s="258">
        <f>SUMIFS('Previsão Potência Instalada'!$C$4:$C$87,'Previsão Potência Instalada'!$B$4:$B$87,PrevisaoGD[[#This Row],[Mês/Ano]])*SUMIFS(RelPotInst[PU_PI],RelPotInst[Barra],PrevisaoGD[[#This Row],[Nº Barra]])</f>
        <v>26.3208882555322</v>
      </c>
      <c r="H1866" s="136">
        <f>$G1866*SUMIFS(FatorHorario[Fator],FatorHorario[Meses],TEXT($D1866,"MMM"),FatorHorario[UF],'Curva Tipica'!$E$1,FatorHorario[Hora],$F1866)</f>
        <v>10.952294877491939</v>
      </c>
      <c r="I1866" s="45">
        <v>0.92</v>
      </c>
    </row>
    <row r="1867" spans="1:9" x14ac:dyDescent="0.25">
      <c r="A1867" s="32">
        <v>5743</v>
      </c>
      <c r="B1867" s="32">
        <v>2</v>
      </c>
      <c r="C1867" s="134" t="s">
        <v>92</v>
      </c>
      <c r="D1867" s="33">
        <v>45383</v>
      </c>
      <c r="E1867" s="43" t="s">
        <v>73</v>
      </c>
      <c r="F1867" s="44">
        <f>SUMIFS(HoraCondCarga[Hora],HoraCondCarga[Condição de Carga],PrevisaoGD[[#This Row],[Condição de Carga]],HoraCondCarga[Mês],MONTH(PrevisaoGD[[#This Row],[Mês/Ano]]))</f>
        <v>14</v>
      </c>
      <c r="G1867" s="258">
        <f>SUMIFS('Previsão Potência Instalada'!$C$4:$C$87,'Previsão Potência Instalada'!$B$4:$B$87,PrevisaoGD[[#This Row],[Mês/Ano]])*SUMIFS(RelPotInst[PU_PI],RelPotInst[Barra],PrevisaoGD[[#This Row],[Nº Barra]])</f>
        <v>26.763036253669416</v>
      </c>
      <c r="H1867" s="136">
        <f>$G1867*SUMIFS(FatorHorario[Fator],FatorHorario[Meses],TEXT($D1867,"MMM"),FatorHorario[UF],'Curva Tipica'!$E$1,FatorHorario[Hora],$F1867)</f>
        <v>12.543265500643614</v>
      </c>
      <c r="I1867" s="45">
        <v>0.92</v>
      </c>
    </row>
    <row r="1868" spans="1:9" x14ac:dyDescent="0.25">
      <c r="A1868" s="32">
        <v>5743</v>
      </c>
      <c r="B1868" s="32">
        <v>2</v>
      </c>
      <c r="C1868" s="134" t="s">
        <v>92</v>
      </c>
      <c r="D1868" s="33">
        <v>45413</v>
      </c>
      <c r="E1868" s="43" t="s">
        <v>73</v>
      </c>
      <c r="F1868" s="44">
        <f>SUMIFS(HoraCondCarga[Hora],HoraCondCarga[Condição de Carga],PrevisaoGD[[#This Row],[Condição de Carga]],HoraCondCarga[Mês],MONTH(PrevisaoGD[[#This Row],[Mês/Ano]]))</f>
        <v>13</v>
      </c>
      <c r="G1868" s="258">
        <f>SUMIFS('Previsão Potência Instalada'!$C$4:$C$87,'Previsão Potência Instalada'!$B$4:$B$87,PrevisaoGD[[#This Row],[Mês/Ano]])*SUMIFS(RelPotInst[PU_PI],RelPotInst[Barra],PrevisaoGD[[#This Row],[Nº Barra]])</f>
        <v>27.241663594903322</v>
      </c>
      <c r="H1868" s="136">
        <f>$G1868*SUMIFS(FatorHorario[Fator],FatorHorario[Meses],TEXT($D1868,"MMM"),FatorHorario[UF],'Curva Tipica'!$E$1,FatorHorario[Hora],$F1868)</f>
        <v>12.434249158193296</v>
      </c>
      <c r="I1868" s="45">
        <v>0.92</v>
      </c>
    </row>
    <row r="1869" spans="1:9" x14ac:dyDescent="0.25">
      <c r="A1869" s="32">
        <v>5743</v>
      </c>
      <c r="B1869" s="32">
        <v>2</v>
      </c>
      <c r="C1869" s="134" t="s">
        <v>92</v>
      </c>
      <c r="D1869" s="33">
        <v>45444</v>
      </c>
      <c r="E1869" s="43" t="s">
        <v>73</v>
      </c>
      <c r="F1869" s="44">
        <f>SUMIFS(HoraCondCarga[Hora],HoraCondCarga[Condição de Carga],PrevisaoGD[[#This Row],[Condição de Carga]],HoraCondCarga[Mês],MONTH(PrevisaoGD[[#This Row],[Mês/Ano]]))</f>
        <v>13</v>
      </c>
      <c r="G1869" s="258">
        <f>SUMIFS('Previsão Potência Instalada'!$C$4:$C$87,'Previsão Potência Instalada'!$B$4:$B$87,PrevisaoGD[[#This Row],[Mês/Ano]])*SUMIFS(RelPotInst[PU_PI],RelPotInst[Barra],PrevisaoGD[[#This Row],[Nº Barra]])</f>
        <v>27.71028946909108</v>
      </c>
      <c r="H1869" s="136">
        <f>$G1869*SUMIFS(FatorHorario[Fator],FatorHorario[Meses],TEXT($D1869,"MMM"),FatorHorario[UF],'Curva Tipica'!$E$1,FatorHorario[Hora],$F1869)</f>
        <v>11.945842199972907</v>
      </c>
      <c r="I1869" s="45">
        <v>0.92</v>
      </c>
    </row>
    <row r="1870" spans="1:9" x14ac:dyDescent="0.25">
      <c r="A1870" s="32">
        <v>5743</v>
      </c>
      <c r="B1870" s="32">
        <v>2</v>
      </c>
      <c r="C1870" s="134" t="s">
        <v>92</v>
      </c>
      <c r="D1870" s="33">
        <v>45474</v>
      </c>
      <c r="E1870" s="43" t="s">
        <v>73</v>
      </c>
      <c r="F1870" s="44">
        <f>SUMIFS(HoraCondCarga[Hora],HoraCondCarga[Condição de Carga],PrevisaoGD[[#This Row],[Condição de Carga]],HoraCondCarga[Mês],MONTH(PrevisaoGD[[#This Row],[Mês/Ano]]))</f>
        <v>13</v>
      </c>
      <c r="G1870" s="258">
        <f>SUMIFS('Previsão Potência Instalada'!$C$4:$C$87,'Previsão Potência Instalada'!$B$4:$B$87,PrevisaoGD[[#This Row],[Mês/Ano]])*SUMIFS(RelPotInst[PU_PI],RelPotInst[Barra],PrevisaoGD[[#This Row],[Nº Barra]])</f>
        <v>28.155622077756725</v>
      </c>
      <c r="H1870" s="136">
        <f>$G1870*SUMIFS(FatorHorario[Fator],FatorHorario[Meses],TEXT($D1870,"MMM"),FatorHorario[UF],'Curva Tipica'!$E$1,FatorHorario[Hora],$F1870)</f>
        <v>12.267970507970809</v>
      </c>
      <c r="I1870" s="45">
        <v>0.92</v>
      </c>
    </row>
    <row r="1871" spans="1:9" x14ac:dyDescent="0.25">
      <c r="A1871" s="32">
        <v>5743</v>
      </c>
      <c r="B1871" s="32">
        <v>2</v>
      </c>
      <c r="C1871" s="134" t="s">
        <v>92</v>
      </c>
      <c r="D1871" s="33">
        <v>45505</v>
      </c>
      <c r="E1871" s="43" t="s">
        <v>73</v>
      </c>
      <c r="F1871" s="44">
        <f>SUMIFS(HoraCondCarga[Hora],HoraCondCarga[Condição de Carga],PrevisaoGD[[#This Row],[Condição de Carga]],HoraCondCarga[Mês],MONTH(PrevisaoGD[[#This Row],[Mês/Ano]]))</f>
        <v>13</v>
      </c>
      <c r="G1871" s="258">
        <f>SUMIFS('Previsão Potência Instalada'!$C$4:$C$87,'Previsão Potência Instalada'!$B$4:$B$87,PrevisaoGD[[#This Row],[Mês/Ano]])*SUMIFS(RelPotInst[PU_PI],RelPotInst[Barra],PrevisaoGD[[#This Row],[Nº Barra]])</f>
        <v>28.589574617830497</v>
      </c>
      <c r="H1871" s="136">
        <f>$G1871*SUMIFS(FatorHorario[Fator],FatorHorario[Meses],TEXT($D1871,"MMM"),FatorHorario[UF],'Curva Tipica'!$E$1,FatorHorario[Hora],$F1871)</f>
        <v>13.648596596996029</v>
      </c>
      <c r="I1871" s="45">
        <v>0.92</v>
      </c>
    </row>
    <row r="1872" spans="1:9" x14ac:dyDescent="0.25">
      <c r="A1872" s="32">
        <v>5743</v>
      </c>
      <c r="B1872" s="32">
        <v>2</v>
      </c>
      <c r="C1872" s="134" t="s">
        <v>92</v>
      </c>
      <c r="D1872" s="33">
        <v>45536</v>
      </c>
      <c r="E1872" s="43" t="s">
        <v>73</v>
      </c>
      <c r="F1872" s="44">
        <f>SUMIFS(HoraCondCarga[Hora],HoraCondCarga[Condição de Carga],PrevisaoGD[[#This Row],[Condição de Carga]],HoraCondCarga[Mês],MONTH(PrevisaoGD[[#This Row],[Mês/Ano]]))</f>
        <v>14</v>
      </c>
      <c r="G1872" s="258">
        <f>SUMIFS('Previsão Potência Instalada'!$C$4:$C$87,'Previsão Potência Instalada'!$B$4:$B$87,PrevisaoGD[[#This Row],[Mês/Ano]])*SUMIFS(RelPotInst[PU_PI],RelPotInst[Barra],PrevisaoGD[[#This Row],[Nº Barra]])</f>
        <v>29.021547521042223</v>
      </c>
      <c r="H1872" s="136">
        <f>$G1872*SUMIFS(FatorHorario[Fator],FatorHorario[Meses],TEXT($D1872,"MMM"),FatorHorario[UF],'Curva Tipica'!$E$1,FatorHorario[Hora],$F1872)</f>
        <v>14.014553906105938</v>
      </c>
      <c r="I1872" s="45">
        <v>0.92</v>
      </c>
    </row>
    <row r="1873" spans="1:9" x14ac:dyDescent="0.25">
      <c r="A1873" s="32">
        <v>5743</v>
      </c>
      <c r="B1873" s="32">
        <v>2</v>
      </c>
      <c r="C1873" s="134" t="s">
        <v>92</v>
      </c>
      <c r="D1873" s="33">
        <v>45566</v>
      </c>
      <c r="E1873" s="43" t="s">
        <v>73</v>
      </c>
      <c r="F1873" s="44">
        <f>SUMIFS(HoraCondCarga[Hora],HoraCondCarga[Condição de Carga],PrevisaoGD[[#This Row],[Condição de Carga]],HoraCondCarga[Mês],MONTH(PrevisaoGD[[#This Row],[Mês/Ano]]))</f>
        <v>12</v>
      </c>
      <c r="G1873" s="258">
        <f>SUMIFS('Previsão Potência Instalada'!$C$4:$C$87,'Previsão Potência Instalada'!$B$4:$B$87,PrevisaoGD[[#This Row],[Mês/Ano]])*SUMIFS(RelPotInst[PU_PI],RelPotInst[Barra],PrevisaoGD[[#This Row],[Nº Barra]])</f>
        <v>29.432283636730141</v>
      </c>
      <c r="H1873" s="136">
        <f>$G1873*SUMIFS(FatorHorario[Fator],FatorHorario[Meses],TEXT($D1873,"MMM"),FatorHorario[UF],'Curva Tipica'!$E$1,FatorHorario[Hora],$F1873)</f>
        <v>16.714979029229571</v>
      </c>
      <c r="I1873" s="45">
        <v>0.92</v>
      </c>
    </row>
    <row r="1874" spans="1:9" x14ac:dyDescent="0.25">
      <c r="A1874" s="32">
        <v>5743</v>
      </c>
      <c r="B1874" s="32">
        <v>2</v>
      </c>
      <c r="C1874" s="134" t="s">
        <v>92</v>
      </c>
      <c r="D1874" s="33">
        <v>45597</v>
      </c>
      <c r="E1874" s="43" t="s">
        <v>73</v>
      </c>
      <c r="F1874" s="44">
        <f>SUMIFS(HoraCondCarga[Hora],HoraCondCarga[Condição de Carga],PrevisaoGD[[#This Row],[Condição de Carga]],HoraCondCarga[Mês],MONTH(PrevisaoGD[[#This Row],[Mês/Ano]]))</f>
        <v>15</v>
      </c>
      <c r="G1874" s="258">
        <f>SUMIFS('Previsão Potência Instalada'!$C$4:$C$87,'Previsão Potência Instalada'!$B$4:$B$87,PrevisaoGD[[#This Row],[Mês/Ano]])*SUMIFS(RelPotInst[PU_PI],RelPotInst[Barra],PrevisaoGD[[#This Row],[Nº Barra]])</f>
        <v>29.843096413909219</v>
      </c>
      <c r="H1874" s="136">
        <f>$G1874*SUMIFS(FatorHorario[Fator],FatorHorario[Meses],TEXT($D1874,"MMM"),FatorHorario[UF],'Curva Tipica'!$E$1,FatorHorario[Hora],$F1874)</f>
        <v>12.122371827279247</v>
      </c>
      <c r="I1874" s="45">
        <v>0.92</v>
      </c>
    </row>
    <row r="1875" spans="1:9" x14ac:dyDescent="0.25">
      <c r="A1875" s="32">
        <v>5743</v>
      </c>
      <c r="B1875" s="32">
        <v>2</v>
      </c>
      <c r="C1875" s="134" t="s">
        <v>92</v>
      </c>
      <c r="D1875" s="33">
        <v>45627</v>
      </c>
      <c r="E1875" s="43" t="s">
        <v>73</v>
      </c>
      <c r="F1875" s="44">
        <f>SUMIFS(HoraCondCarga[Hora],HoraCondCarga[Condição de Carga],PrevisaoGD[[#This Row],[Condição de Carga]],HoraCondCarga[Mês],MONTH(PrevisaoGD[[#This Row],[Mês/Ano]]))</f>
        <v>13</v>
      </c>
      <c r="G1875" s="258">
        <f>SUMIFS('Previsão Potência Instalada'!$C$4:$C$87,'Previsão Potência Instalada'!$B$4:$B$87,PrevisaoGD[[#This Row],[Mês/Ano]])*SUMIFS(RelPotInst[PU_PI],RelPotInst[Barra],PrevisaoGD[[#This Row],[Nº Barra]])</f>
        <v>30.273425282637568</v>
      </c>
      <c r="H1875" s="136">
        <f>$G1875*SUMIFS(FatorHorario[Fator],FatorHorario[Meses],TEXT($D1875,"MMM"),FatorHorario[UF],'Curva Tipica'!$E$1,FatorHorario[Hora],$F1875)</f>
        <v>17.405903894166467</v>
      </c>
      <c r="I1875" s="45">
        <v>0.92</v>
      </c>
    </row>
    <row r="1876" spans="1:9" x14ac:dyDescent="0.25">
      <c r="A1876" s="32">
        <v>5743</v>
      </c>
      <c r="B1876" s="32">
        <v>2</v>
      </c>
      <c r="C1876" s="134" t="s">
        <v>92</v>
      </c>
      <c r="D1876" s="33">
        <v>45658</v>
      </c>
      <c r="E1876" s="43" t="s">
        <v>73</v>
      </c>
      <c r="F1876" s="44">
        <f>SUMIFS(HoraCondCarga[Hora],HoraCondCarga[Condição de Carga],PrevisaoGD[[#This Row],[Condição de Carga]],HoraCondCarga[Mês],MONTH(PrevisaoGD[[#This Row],[Mês/Ano]]))</f>
        <v>15</v>
      </c>
      <c r="G1876" s="258">
        <f>SUMIFS('Previsão Potência Instalada'!$C$4:$C$87,'Previsão Potência Instalada'!$B$4:$B$87,PrevisaoGD[[#This Row],[Mês/Ano]])*SUMIFS(RelPotInst[PU_PI],RelPotInst[Barra],PrevisaoGD[[#This Row],[Nº Barra]])</f>
        <v>30.782517757373313</v>
      </c>
      <c r="H1876" s="136">
        <f>$G1876*SUMIFS(FatorHorario[Fator],FatorHorario[Meses],TEXT($D1876,"MMM"),FatorHorario[UF],'Curva Tipica'!$E$1,FatorHorario[Hora],$F1876)</f>
        <v>12.460147101176487</v>
      </c>
      <c r="I1876" s="45">
        <v>0.92</v>
      </c>
    </row>
    <row r="1877" spans="1:9" x14ac:dyDescent="0.25">
      <c r="A1877" s="32">
        <v>5743</v>
      </c>
      <c r="B1877" s="32">
        <v>2</v>
      </c>
      <c r="C1877" s="134" t="s">
        <v>92</v>
      </c>
      <c r="D1877" s="33">
        <v>45689</v>
      </c>
      <c r="E1877" s="43" t="s">
        <v>73</v>
      </c>
      <c r="F1877" s="44">
        <f>SUMIFS(HoraCondCarga[Hora],HoraCondCarga[Condição de Carga],PrevisaoGD[[#This Row],[Condição de Carga]],HoraCondCarga[Mês],MONTH(PrevisaoGD[[#This Row],[Mês/Ano]]))</f>
        <v>15</v>
      </c>
      <c r="G1877" s="258">
        <f>SUMIFS('Previsão Potência Instalada'!$C$4:$C$87,'Previsão Potência Instalada'!$B$4:$B$87,PrevisaoGD[[#This Row],[Mês/Ano]])*SUMIFS(RelPotInst[PU_PI],RelPotInst[Barra],PrevisaoGD[[#This Row],[Nº Barra]])</f>
        <v>31.280516266733951</v>
      </c>
      <c r="H1877" s="136">
        <f>$G1877*SUMIFS(FatorHorario[Fator],FatorHorario[Meses],TEXT($D1877,"MMM"),FatorHorario[UF],'Curva Tipica'!$E$1,FatorHorario[Hora],$F1877)</f>
        <v>12.721428845662617</v>
      </c>
      <c r="I1877" s="45">
        <v>0.92</v>
      </c>
    </row>
    <row r="1878" spans="1:9" x14ac:dyDescent="0.25">
      <c r="A1878" s="32">
        <v>5743</v>
      </c>
      <c r="B1878" s="32">
        <v>2</v>
      </c>
      <c r="C1878" s="134" t="s">
        <v>92</v>
      </c>
      <c r="D1878" s="33">
        <v>45717</v>
      </c>
      <c r="E1878" s="43" t="s">
        <v>73</v>
      </c>
      <c r="F1878" s="44">
        <f>SUMIFS(HoraCondCarga[Hora],HoraCondCarga[Condição de Carga],PrevisaoGD[[#This Row],[Condição de Carga]],HoraCondCarga[Mês],MONTH(PrevisaoGD[[#This Row],[Mês/Ano]]))</f>
        <v>15</v>
      </c>
      <c r="G1878" s="258">
        <f>SUMIFS('Previsão Potência Instalada'!$C$4:$C$87,'Previsão Potência Instalada'!$B$4:$B$87,PrevisaoGD[[#This Row],[Mês/Ano]])*SUMIFS(RelPotInst[PU_PI],RelPotInst[Barra],PrevisaoGD[[#This Row],[Nº Barra]])</f>
        <v>31.782992901078664</v>
      </c>
      <c r="H1878" s="136">
        <f>$G1878*SUMIFS(FatorHorario[Fator],FatorHorario[Meses],TEXT($D1878,"MMM"),FatorHorario[UF],'Curva Tipica'!$E$1,FatorHorario[Hora],$F1878)</f>
        <v>13.225112578359985</v>
      </c>
      <c r="I1878" s="45">
        <v>0.92</v>
      </c>
    </row>
    <row r="1879" spans="1:9" x14ac:dyDescent="0.25">
      <c r="A1879" s="32">
        <v>5743</v>
      </c>
      <c r="B1879" s="32">
        <v>2</v>
      </c>
      <c r="C1879" s="134" t="s">
        <v>92</v>
      </c>
      <c r="D1879" s="33">
        <v>45748</v>
      </c>
      <c r="E1879" s="43" t="s">
        <v>73</v>
      </c>
      <c r="F1879" s="44">
        <f>SUMIFS(HoraCondCarga[Hora],HoraCondCarga[Condição de Carga],PrevisaoGD[[#This Row],[Condição de Carga]],HoraCondCarga[Mês],MONTH(PrevisaoGD[[#This Row],[Mês/Ano]]))</f>
        <v>14</v>
      </c>
      <c r="G1879" s="258">
        <f>SUMIFS('Previsão Potência Instalada'!$C$4:$C$87,'Previsão Potência Instalada'!$B$4:$B$87,PrevisaoGD[[#This Row],[Mês/Ano]])*SUMIFS(RelPotInst[PU_PI],RelPotInst[Barra],PrevisaoGD[[#This Row],[Nº Barra]])</f>
        <v>32.289331961493716</v>
      </c>
      <c r="H1879" s="136">
        <f>$G1879*SUMIFS(FatorHorario[Fator],FatorHorario[Meses],TEXT($D1879,"MMM"),FatorHorario[UF],'Curva Tipica'!$E$1,FatorHorario[Hora],$F1879)</f>
        <v>15.133322684039738</v>
      </c>
      <c r="I1879" s="45">
        <v>0.92</v>
      </c>
    </row>
    <row r="1880" spans="1:9" x14ac:dyDescent="0.25">
      <c r="A1880" s="32">
        <v>5743</v>
      </c>
      <c r="B1880" s="32">
        <v>2</v>
      </c>
      <c r="C1880" s="134" t="s">
        <v>92</v>
      </c>
      <c r="D1880" s="33">
        <v>45778</v>
      </c>
      <c r="E1880" s="43" t="s">
        <v>73</v>
      </c>
      <c r="F1880" s="44">
        <f>SUMIFS(HoraCondCarga[Hora],HoraCondCarga[Condição de Carga],PrevisaoGD[[#This Row],[Condição de Carga]],HoraCondCarga[Mês],MONTH(PrevisaoGD[[#This Row],[Mês/Ano]]))</f>
        <v>13</v>
      </c>
      <c r="G1880" s="258">
        <f>SUMIFS('Previsão Potência Instalada'!$C$4:$C$87,'Previsão Potência Instalada'!$B$4:$B$87,PrevisaoGD[[#This Row],[Mês/Ano]])*SUMIFS(RelPotInst[PU_PI],RelPotInst[Barra],PrevisaoGD[[#This Row],[Nº Barra]])</f>
        <v>32.837446437348746</v>
      </c>
      <c r="H1880" s="136">
        <f>$G1880*SUMIFS(FatorHorario[Fator],FatorHorario[Meses],TEXT($D1880,"MMM"),FatorHorario[UF],'Curva Tipica'!$E$1,FatorHorario[Hora],$F1880)</f>
        <v>14.988401471825389</v>
      </c>
      <c r="I1880" s="45">
        <v>0.92</v>
      </c>
    </row>
    <row r="1881" spans="1:9" x14ac:dyDescent="0.25">
      <c r="A1881" s="32">
        <v>5743</v>
      </c>
      <c r="B1881" s="32">
        <v>2</v>
      </c>
      <c r="C1881" s="134" t="s">
        <v>92</v>
      </c>
      <c r="D1881" s="33">
        <v>45809</v>
      </c>
      <c r="E1881" s="43" t="s">
        <v>73</v>
      </c>
      <c r="F1881" s="44">
        <f>SUMIFS(HoraCondCarga[Hora],HoraCondCarga[Condição de Carga],PrevisaoGD[[#This Row],[Condição de Carga]],HoraCondCarga[Mês],MONTH(PrevisaoGD[[#This Row],[Mês/Ano]]))</f>
        <v>13</v>
      </c>
      <c r="G1881" s="258">
        <f>SUMIFS('Previsão Potência Instalada'!$C$4:$C$87,'Previsão Potência Instalada'!$B$4:$B$87,PrevisaoGD[[#This Row],[Mês/Ano]])*SUMIFS(RelPotInst[PU_PI],RelPotInst[Barra],PrevisaoGD[[#This Row],[Nº Barra]])</f>
        <v>33.374107432812025</v>
      </c>
      <c r="H1881" s="136">
        <f>$G1881*SUMIFS(FatorHorario[Fator],FatorHorario[Meses],TEXT($D1881,"MMM"),FatorHorario[UF],'Curva Tipica'!$E$1,FatorHorario[Hora],$F1881)</f>
        <v>14.387501126684997</v>
      </c>
      <c r="I1881" s="45">
        <v>0.92</v>
      </c>
    </row>
    <row r="1882" spans="1:9" x14ac:dyDescent="0.25">
      <c r="A1882" s="32">
        <v>5743</v>
      </c>
      <c r="B1882" s="32">
        <v>2</v>
      </c>
      <c r="C1882" s="134" t="s">
        <v>92</v>
      </c>
      <c r="D1882" s="33">
        <v>45839</v>
      </c>
      <c r="E1882" s="43" t="s">
        <v>73</v>
      </c>
      <c r="F1882" s="44">
        <f>SUMIFS(HoraCondCarga[Hora],HoraCondCarga[Condição de Carga],PrevisaoGD[[#This Row],[Condição de Carga]],HoraCondCarga[Mês],MONTH(PrevisaoGD[[#This Row],[Mês/Ano]]))</f>
        <v>13</v>
      </c>
      <c r="G1882" s="258">
        <f>SUMIFS('Previsão Potência Instalada'!$C$4:$C$87,'Previsão Potência Instalada'!$B$4:$B$87,PrevisaoGD[[#This Row],[Mês/Ano]])*SUMIFS(RelPotInst[PU_PI],RelPotInst[Barra],PrevisaoGD[[#This Row],[Nº Barra]])</f>
        <v>33.884093445626604</v>
      </c>
      <c r="H1882" s="136">
        <f>$G1882*SUMIFS(FatorHorario[Fator],FatorHorario[Meses],TEXT($D1882,"MMM"),FatorHorario[UF],'Curva Tipica'!$E$1,FatorHorario[Hora],$F1882)</f>
        <v>14.763980633504577</v>
      </c>
      <c r="I1882" s="45">
        <v>0.92</v>
      </c>
    </row>
    <row r="1883" spans="1:9" x14ac:dyDescent="0.25">
      <c r="A1883" s="32">
        <v>5743</v>
      </c>
      <c r="B1883" s="32">
        <v>2</v>
      </c>
      <c r="C1883" s="134" t="s">
        <v>92</v>
      </c>
      <c r="D1883" s="33">
        <v>45870</v>
      </c>
      <c r="E1883" s="43" t="s">
        <v>73</v>
      </c>
      <c r="F1883" s="44">
        <f>SUMIFS(HoraCondCarga[Hora],HoraCondCarga[Condição de Carga],PrevisaoGD[[#This Row],[Condição de Carga]],HoraCondCarga[Mês],MONTH(PrevisaoGD[[#This Row],[Mês/Ano]]))</f>
        <v>13</v>
      </c>
      <c r="G1883" s="258">
        <f>SUMIFS('Previsão Potência Instalada'!$C$4:$C$87,'Previsão Potência Instalada'!$B$4:$B$87,PrevisaoGD[[#This Row],[Mês/Ano]])*SUMIFS(RelPotInst[PU_PI],RelPotInst[Barra],PrevisaoGD[[#This Row],[Nº Barra]])</f>
        <v>34.381047231081695</v>
      </c>
      <c r="H1883" s="136">
        <f>$G1883*SUMIFS(FatorHorario[Fator],FatorHorario[Meses],TEXT($D1883,"MMM"),FatorHorario[UF],'Curva Tipica'!$E$1,FatorHorario[Hora],$F1883)</f>
        <v>16.413432186802869</v>
      </c>
      <c r="I1883" s="45">
        <v>0.92</v>
      </c>
    </row>
    <row r="1884" spans="1:9" x14ac:dyDescent="0.25">
      <c r="A1884" s="32">
        <v>5743</v>
      </c>
      <c r="B1884" s="32">
        <v>2</v>
      </c>
      <c r="C1884" s="134" t="s">
        <v>92</v>
      </c>
      <c r="D1884" s="33">
        <v>45901</v>
      </c>
      <c r="E1884" s="43" t="s">
        <v>73</v>
      </c>
      <c r="F1884" s="44">
        <f>SUMIFS(HoraCondCarga[Hora],HoraCondCarga[Condição de Carga],PrevisaoGD[[#This Row],[Condição de Carga]],HoraCondCarga[Mês],MONTH(PrevisaoGD[[#This Row],[Mês/Ano]]))</f>
        <v>14</v>
      </c>
      <c r="G1884" s="258">
        <f>SUMIFS('Previsão Potência Instalada'!$C$4:$C$87,'Previsão Potência Instalada'!$B$4:$B$87,PrevisaoGD[[#This Row],[Mês/Ano]])*SUMIFS(RelPotInst[PU_PI],RelPotInst[Barra],PrevisaoGD[[#This Row],[Nº Barra]])</f>
        <v>34.875733975923879</v>
      </c>
      <c r="H1884" s="136">
        <f>$G1884*SUMIFS(FatorHorario[Fator],FatorHorario[Meses],TEXT($D1884,"MMM"),FatorHorario[UF],'Curva Tipica'!$E$1,FatorHorario[Hora],$F1884)</f>
        <v>16.841550350346132</v>
      </c>
      <c r="I1884" s="45">
        <v>0.92</v>
      </c>
    </row>
    <row r="1885" spans="1:9" x14ac:dyDescent="0.25">
      <c r="A1885" s="32">
        <v>5743</v>
      </c>
      <c r="B1885" s="32">
        <v>2</v>
      </c>
      <c r="C1885" s="134" t="s">
        <v>92</v>
      </c>
      <c r="D1885" s="33">
        <v>45931</v>
      </c>
      <c r="E1885" s="43" t="s">
        <v>73</v>
      </c>
      <c r="F1885" s="44">
        <f>SUMIFS(HoraCondCarga[Hora],HoraCondCarga[Condição de Carga],PrevisaoGD[[#This Row],[Condição de Carga]],HoraCondCarga[Mês],MONTH(PrevisaoGD[[#This Row],[Mês/Ano]]))</f>
        <v>12</v>
      </c>
      <c r="G1885" s="258">
        <f>SUMIFS('Previsão Potência Instalada'!$C$4:$C$87,'Previsão Potência Instalada'!$B$4:$B$87,PrevisaoGD[[#This Row],[Mês/Ano]])*SUMIFS(RelPotInst[PU_PI],RelPotInst[Barra],PrevisaoGD[[#This Row],[Nº Barra]])</f>
        <v>35.346100775665462</v>
      </c>
      <c r="H1885" s="136">
        <f>$G1885*SUMIFS(FatorHorario[Fator],FatorHorario[Meses],TEXT($D1885,"MMM"),FatorHorario[UF],'Curva Tipica'!$E$1,FatorHorario[Hora],$F1885)</f>
        <v>20.073513170856383</v>
      </c>
      <c r="I1885" s="45">
        <v>0.92</v>
      </c>
    </row>
    <row r="1886" spans="1:9" x14ac:dyDescent="0.25">
      <c r="A1886" s="32">
        <v>5743</v>
      </c>
      <c r="B1886" s="32">
        <v>2</v>
      </c>
      <c r="C1886" s="134" t="s">
        <v>92</v>
      </c>
      <c r="D1886" s="33">
        <v>45962</v>
      </c>
      <c r="E1886" s="43" t="s">
        <v>73</v>
      </c>
      <c r="F1886" s="44">
        <f>SUMIFS(HoraCondCarga[Hora],HoraCondCarga[Condição de Carga],PrevisaoGD[[#This Row],[Condição de Carga]],HoraCondCarga[Mês],MONTH(PrevisaoGD[[#This Row],[Mês/Ano]]))</f>
        <v>15</v>
      </c>
      <c r="G1886" s="258">
        <f>SUMIFS('Previsão Potência Instalada'!$C$4:$C$87,'Previsão Potência Instalada'!$B$4:$B$87,PrevisaoGD[[#This Row],[Mês/Ano]])*SUMIFS(RelPotInst[PU_PI],RelPotInst[Barra],PrevisaoGD[[#This Row],[Nº Barra]])</f>
        <v>35.81655536661625</v>
      </c>
      <c r="H1886" s="136">
        <f>$G1886*SUMIFS(FatorHorario[Fator],FatorHorario[Meses],TEXT($D1886,"MMM"),FatorHorario[UF],'Curva Tipica'!$E$1,FatorHorario[Hora],$F1886)</f>
        <v>14.548812083859152</v>
      </c>
      <c r="I1886" s="45">
        <v>0.92</v>
      </c>
    </row>
    <row r="1887" spans="1:9" x14ac:dyDescent="0.25">
      <c r="A1887" s="32">
        <v>5743</v>
      </c>
      <c r="B1887" s="32">
        <v>2</v>
      </c>
      <c r="C1887" s="134" t="s">
        <v>92</v>
      </c>
      <c r="D1887" s="33">
        <v>45992</v>
      </c>
      <c r="E1887" s="43" t="s">
        <v>73</v>
      </c>
      <c r="F1887" s="44">
        <f>SUMIFS(HoraCondCarga[Hora],HoraCondCarga[Condição de Carga],PrevisaoGD[[#This Row],[Condição de Carga]],HoraCondCarga[Mês],MONTH(PrevisaoGD[[#This Row],[Mês/Ano]]))</f>
        <v>13</v>
      </c>
      <c r="G1887" s="258">
        <f>SUMIFS('Previsão Potência Instalada'!$C$4:$C$87,'Previsão Potência Instalada'!$B$4:$B$87,PrevisaoGD[[#This Row],[Mês/Ano]])*SUMIFS(RelPotInst[PU_PI],RelPotInst[Barra],PrevisaoGD[[#This Row],[Nº Barra]])</f>
        <v>36.30935939598961</v>
      </c>
      <c r="H1887" s="136">
        <f>$G1887*SUMIFS(FatorHorario[Fator],FatorHorario[Meses],TEXT($D1887,"MMM"),FatorHorario[UF],'Curva Tipica'!$E$1,FatorHorario[Hora],$F1887)</f>
        <v>20.876303695565255</v>
      </c>
      <c r="I1887" s="45">
        <v>0.92</v>
      </c>
    </row>
    <row r="1888" spans="1:9" x14ac:dyDescent="0.25">
      <c r="A1888" s="32">
        <v>5743</v>
      </c>
      <c r="B1888" s="32">
        <v>2</v>
      </c>
      <c r="C1888" s="134" t="s">
        <v>92</v>
      </c>
      <c r="D1888" s="33">
        <v>46023</v>
      </c>
      <c r="E1888" s="43" t="s">
        <v>73</v>
      </c>
      <c r="F1888" s="44">
        <f>SUMIFS(HoraCondCarga[Hora],HoraCondCarga[Condição de Carga],PrevisaoGD[[#This Row],[Condição de Carga]],HoraCondCarga[Mês],MONTH(PrevisaoGD[[#This Row],[Mês/Ano]]))</f>
        <v>15</v>
      </c>
      <c r="G1888" s="258">
        <f>SUMIFS('Previsão Potência Instalada'!$C$4:$C$87,'Previsão Potência Instalada'!$B$4:$B$87,PrevisaoGD[[#This Row],[Mês/Ano]])*SUMIFS(RelPotInst[PU_PI],RelPotInst[Barra],PrevisaoGD[[#This Row],[Nº Barra]])</f>
        <v>36.464204517492504</v>
      </c>
      <c r="H1888" s="136">
        <f>$G1888*SUMIFS(FatorHorario[Fator],FatorHorario[Meses],TEXT($D1888,"MMM"),FatorHorario[UF],'Curva Tipica'!$E$1,FatorHorario[Hora],$F1888)</f>
        <v>14.75998018734224</v>
      </c>
      <c r="I1888" s="45">
        <v>0.92</v>
      </c>
    </row>
    <row r="1889" spans="1:9" x14ac:dyDescent="0.25">
      <c r="A1889" s="32">
        <v>5743</v>
      </c>
      <c r="B1889" s="32">
        <v>2</v>
      </c>
      <c r="C1889" s="134" t="s">
        <v>92</v>
      </c>
      <c r="D1889" s="33">
        <v>46054</v>
      </c>
      <c r="E1889" s="43" t="s">
        <v>73</v>
      </c>
      <c r="F1889" s="44">
        <f>SUMIFS(HoraCondCarga[Hora],HoraCondCarga[Condição de Carga],PrevisaoGD[[#This Row],[Condição de Carga]],HoraCondCarga[Mês],MONTH(PrevisaoGD[[#This Row],[Mês/Ano]]))</f>
        <v>15</v>
      </c>
      <c r="G1889" s="258">
        <f>SUMIFS('Previsão Potência Instalada'!$C$4:$C$87,'Previsão Potência Instalada'!$B$4:$B$87,PrevisaoGD[[#This Row],[Mês/Ano]])*SUMIFS(RelPotInst[PU_PI],RelPotInst[Barra],PrevisaoGD[[#This Row],[Nº Barra]])</f>
        <v>36.615675308197538</v>
      </c>
      <c r="H1889" s="136">
        <f>$G1889*SUMIFS(FatorHorario[Fator],FatorHorario[Meses],TEXT($D1889,"MMM"),FatorHorario[UF],'Curva Tipica'!$E$1,FatorHorario[Hora],$F1889)</f>
        <v>14.891177117958605</v>
      </c>
      <c r="I1889" s="45">
        <v>0.92</v>
      </c>
    </row>
    <row r="1890" spans="1:9" x14ac:dyDescent="0.25">
      <c r="A1890" s="32">
        <v>5743</v>
      </c>
      <c r="B1890" s="32">
        <v>2</v>
      </c>
      <c r="C1890" s="134" t="s">
        <v>92</v>
      </c>
      <c r="D1890" s="33">
        <v>46082</v>
      </c>
      <c r="E1890" s="43" t="s">
        <v>73</v>
      </c>
      <c r="F1890" s="44">
        <f>SUMIFS(HoraCondCarga[Hora],HoraCondCarga[Condição de Carga],PrevisaoGD[[#This Row],[Condição de Carga]],HoraCondCarga[Mês],MONTH(PrevisaoGD[[#This Row],[Mês/Ano]]))</f>
        <v>15</v>
      </c>
      <c r="G1890" s="258">
        <f>SUMIFS('Previsão Potência Instalada'!$C$4:$C$87,'Previsão Potência Instalada'!$B$4:$B$87,PrevisaoGD[[#This Row],[Mês/Ano]])*SUMIFS(RelPotInst[PU_PI],RelPotInst[Barra],PrevisaoGD[[#This Row],[Nº Barra]])</f>
        <v>36.768508161477996</v>
      </c>
      <c r="H1890" s="136">
        <f>$G1890*SUMIFS(FatorHorario[Fator],FatorHorario[Meses],TEXT($D1890,"MMM"),FatorHorario[UF],'Curva Tipica'!$E$1,FatorHorario[Hora],$F1890)</f>
        <v>15.299618298608728</v>
      </c>
      <c r="I1890" s="45">
        <v>0.92</v>
      </c>
    </row>
    <row r="1891" spans="1:9" x14ac:dyDescent="0.25">
      <c r="A1891" s="32">
        <v>5743</v>
      </c>
      <c r="B1891" s="32">
        <v>2</v>
      </c>
      <c r="C1891" s="134" t="s">
        <v>92</v>
      </c>
      <c r="D1891" s="33">
        <v>46113</v>
      </c>
      <c r="E1891" s="43" t="s">
        <v>73</v>
      </c>
      <c r="F1891" s="44">
        <f>SUMIFS(HoraCondCarga[Hora],HoraCondCarga[Condição de Carga],PrevisaoGD[[#This Row],[Condição de Carga]],HoraCondCarga[Mês],MONTH(PrevisaoGD[[#This Row],[Mês/Ano]]))</f>
        <v>14</v>
      </c>
      <c r="G1891" s="258">
        <f>SUMIFS('Previsão Potência Instalada'!$C$4:$C$87,'Previsão Potência Instalada'!$B$4:$B$87,PrevisaoGD[[#This Row],[Mês/Ano]])*SUMIFS(RelPotInst[PU_PI],RelPotInst[Barra],PrevisaoGD[[#This Row],[Nº Barra]])</f>
        <v>36.922515806891191</v>
      </c>
      <c r="H1891" s="136">
        <f>$G1891*SUMIFS(FatorHorario[Fator],FatorHorario[Meses],TEXT($D1891,"MMM"),FatorHorario[UF],'Curva Tipica'!$E$1,FatorHorario[Hora],$F1891)</f>
        <v>17.304797345407632</v>
      </c>
      <c r="I1891" s="45">
        <v>0.92</v>
      </c>
    </row>
    <row r="1892" spans="1:9" x14ac:dyDescent="0.25">
      <c r="A1892" s="32">
        <v>5743</v>
      </c>
      <c r="B1892" s="32">
        <v>2</v>
      </c>
      <c r="C1892" s="134" t="s">
        <v>92</v>
      </c>
      <c r="D1892" s="33">
        <v>46143</v>
      </c>
      <c r="E1892" s="43" t="s">
        <v>73</v>
      </c>
      <c r="F1892" s="44">
        <f>SUMIFS(HoraCondCarga[Hora],HoraCondCarga[Condição de Carga],PrevisaoGD[[#This Row],[Condição de Carga]],HoraCondCarga[Mês],MONTH(PrevisaoGD[[#This Row],[Mês/Ano]]))</f>
        <v>13</v>
      </c>
      <c r="G1892" s="258">
        <f>SUMIFS('Previsão Potência Instalada'!$C$4:$C$87,'Previsão Potência Instalada'!$B$4:$B$87,PrevisaoGD[[#This Row],[Mês/Ano]])*SUMIFS(RelPotInst[PU_PI],RelPotInst[Barra],PrevisaoGD[[#This Row],[Nº Barra]])</f>
        <v>37.089229826098261</v>
      </c>
      <c r="H1892" s="136">
        <f>$G1892*SUMIFS(FatorHorario[Fator],FatorHorario[Meses],TEXT($D1892,"MMM"),FatorHorario[UF],'Curva Tipica'!$E$1,FatorHorario[Hora],$F1892)</f>
        <v>16.929095506101255</v>
      </c>
      <c r="I1892" s="45">
        <v>0.92</v>
      </c>
    </row>
    <row r="1893" spans="1:9" x14ac:dyDescent="0.25">
      <c r="A1893" s="32">
        <v>5743</v>
      </c>
      <c r="B1893" s="32">
        <v>2</v>
      </c>
      <c r="C1893" s="134" t="s">
        <v>92</v>
      </c>
      <c r="D1893" s="33">
        <v>46174</v>
      </c>
      <c r="E1893" s="43" t="s">
        <v>73</v>
      </c>
      <c r="F1893" s="44">
        <f>SUMIFS(HoraCondCarga[Hora],HoraCondCarga[Condição de Carga],PrevisaoGD[[#This Row],[Condição de Carga]],HoraCondCarga[Mês],MONTH(PrevisaoGD[[#This Row],[Mês/Ano]]))</f>
        <v>13</v>
      </c>
      <c r="G1893" s="258">
        <f>SUMIFS('Previsão Potência Instalada'!$C$4:$C$87,'Previsão Potência Instalada'!$B$4:$B$87,PrevisaoGD[[#This Row],[Mês/Ano]])*SUMIFS(RelPotInst[PU_PI],RelPotInst[Barra],PrevisaoGD[[#This Row],[Nº Barra]])</f>
        <v>37.252460164734693</v>
      </c>
      <c r="H1893" s="136">
        <f>$G1893*SUMIFS(FatorHorario[Fator],FatorHorario[Meses],TEXT($D1893,"MMM"),FatorHorario[UF],'Curva Tipica'!$E$1,FatorHorario[Hora],$F1893)</f>
        <v>16.059450089291836</v>
      </c>
      <c r="I1893" s="45">
        <v>0.92</v>
      </c>
    </row>
    <row r="1894" spans="1:9" x14ac:dyDescent="0.25">
      <c r="A1894" s="32">
        <v>5743</v>
      </c>
      <c r="B1894" s="32">
        <v>2</v>
      </c>
      <c r="C1894" s="134" t="s">
        <v>92</v>
      </c>
      <c r="D1894" s="33">
        <v>46204</v>
      </c>
      <c r="E1894" s="43" t="s">
        <v>73</v>
      </c>
      <c r="F1894" s="44">
        <f>SUMIFS(HoraCondCarga[Hora],HoraCondCarga[Condição de Carga],PrevisaoGD[[#This Row],[Condição de Carga]],HoraCondCarga[Mês],MONTH(PrevisaoGD[[#This Row],[Mês/Ano]]))</f>
        <v>13</v>
      </c>
      <c r="G1894" s="258">
        <f>SUMIFS('Previsão Potência Instalada'!$C$4:$C$87,'Previsão Potência Instalada'!$B$4:$B$87,PrevisaoGD[[#This Row],[Mês/Ano]])*SUMIFS(RelPotInst[PU_PI],RelPotInst[Barra],PrevisaoGD[[#This Row],[Nº Barra]])</f>
        <v>37.407577063997522</v>
      </c>
      <c r="H1894" s="136">
        <f>$G1894*SUMIFS(FatorHorario[Fator],FatorHorario[Meses],TEXT($D1894,"MMM"),FatorHorario[UF],'Curva Tipica'!$E$1,FatorHorario[Hora],$F1894)</f>
        <v>16.299233273141393</v>
      </c>
      <c r="I1894" s="45">
        <v>0.92</v>
      </c>
    </row>
    <row r="1895" spans="1:9" x14ac:dyDescent="0.25">
      <c r="A1895" s="32">
        <v>5743</v>
      </c>
      <c r="B1895" s="32">
        <v>2</v>
      </c>
      <c r="C1895" s="134" t="s">
        <v>92</v>
      </c>
      <c r="D1895" s="33">
        <v>46235</v>
      </c>
      <c r="E1895" s="43" t="s">
        <v>73</v>
      </c>
      <c r="F1895" s="44">
        <f>SUMIFS(HoraCondCarga[Hora],HoraCondCarga[Condição de Carga],PrevisaoGD[[#This Row],[Condição de Carga]],HoraCondCarga[Mês],MONTH(PrevisaoGD[[#This Row],[Mês/Ano]]))</f>
        <v>13</v>
      </c>
      <c r="G1895" s="258">
        <f>SUMIFS('Previsão Potência Instalada'!$C$4:$C$87,'Previsão Potência Instalada'!$B$4:$B$87,PrevisaoGD[[#This Row],[Mês/Ano]])*SUMIFS(RelPotInst[PU_PI],RelPotInst[Barra],PrevisaoGD[[#This Row],[Nº Barra]])</f>
        <v>37.558730092393908</v>
      </c>
      <c r="H1895" s="136">
        <f>$G1895*SUMIFS(FatorHorario[Fator],FatorHorario[Meses],TEXT($D1895,"MMM"),FatorHorario[UF],'Curva Tipica'!$E$1,FatorHorario[Hora],$F1895)</f>
        <v>17.930450612819925</v>
      </c>
      <c r="I1895" s="45">
        <v>0.92</v>
      </c>
    </row>
    <row r="1896" spans="1:9" x14ac:dyDescent="0.25">
      <c r="A1896" s="32">
        <v>5743</v>
      </c>
      <c r="B1896" s="32">
        <v>2</v>
      </c>
      <c r="C1896" s="134" t="s">
        <v>92</v>
      </c>
      <c r="D1896" s="33">
        <v>46266</v>
      </c>
      <c r="E1896" s="43" t="s">
        <v>73</v>
      </c>
      <c r="F1896" s="44">
        <f>SUMIFS(HoraCondCarga[Hora],HoraCondCarga[Condição de Carga],PrevisaoGD[[#This Row],[Condição de Carga]],HoraCondCarga[Mês],MONTH(PrevisaoGD[[#This Row],[Mês/Ano]]))</f>
        <v>14</v>
      </c>
      <c r="G1896" s="258">
        <f>SUMIFS('Previsão Potência Instalada'!$C$4:$C$87,'Previsão Potência Instalada'!$B$4:$B$87,PrevisaoGD[[#This Row],[Mês/Ano]])*SUMIFS(RelPotInst[PU_PI],RelPotInst[Barra],PrevisaoGD[[#This Row],[Nº Barra]])</f>
        <v>37.709193579701825</v>
      </c>
      <c r="H1896" s="136">
        <f>$G1896*SUMIFS(FatorHorario[Fator],FatorHorario[Meses],TEXT($D1896,"MMM"),FatorHorario[UF],'Curva Tipica'!$E$1,FatorHorario[Hora],$F1896)</f>
        <v>18.209832738772452</v>
      </c>
      <c r="I1896" s="45">
        <v>0.92</v>
      </c>
    </row>
    <row r="1897" spans="1:9" x14ac:dyDescent="0.25">
      <c r="A1897" s="32">
        <v>5743</v>
      </c>
      <c r="B1897" s="32">
        <v>2</v>
      </c>
      <c r="C1897" s="134" t="s">
        <v>92</v>
      </c>
      <c r="D1897" s="33">
        <v>46296</v>
      </c>
      <c r="E1897" s="43" t="s">
        <v>73</v>
      </c>
      <c r="F1897" s="44">
        <f>SUMIFS(HoraCondCarga[Hora],HoraCondCarga[Condição de Carga],PrevisaoGD[[#This Row],[Condição de Carga]],HoraCondCarga[Mês],MONTH(PrevisaoGD[[#This Row],[Mês/Ano]]))</f>
        <v>12</v>
      </c>
      <c r="G1897" s="258">
        <f>SUMIFS('Previsão Potência Instalada'!$C$4:$C$87,'Previsão Potência Instalada'!$B$4:$B$87,PrevisaoGD[[#This Row],[Mês/Ano]])*SUMIFS(RelPotInst[PU_PI],RelPotInst[Barra],PrevisaoGD[[#This Row],[Nº Barra]])</f>
        <v>37.852259933795388</v>
      </c>
      <c r="H1897" s="136">
        <f>$G1897*SUMIFS(FatorHorario[Fator],FatorHorario[Meses],TEXT($D1897,"MMM"),FatorHorario[UF],'Curva Tipica'!$E$1,FatorHorario[Hora],$F1897)</f>
        <v>21.496793752447957</v>
      </c>
      <c r="I1897" s="45">
        <v>0.92</v>
      </c>
    </row>
    <row r="1898" spans="1:9" x14ac:dyDescent="0.25">
      <c r="A1898" s="32">
        <v>5743</v>
      </c>
      <c r="B1898" s="32">
        <v>2</v>
      </c>
      <c r="C1898" s="134" t="s">
        <v>92</v>
      </c>
      <c r="D1898" s="33">
        <v>46327</v>
      </c>
      <c r="E1898" s="43" t="s">
        <v>73</v>
      </c>
      <c r="F1898" s="44">
        <f>SUMIFS(HoraCondCarga[Hora],HoraCondCarga[Condição de Carga],PrevisaoGD[[#This Row],[Condição de Carga]],HoraCondCarga[Mês],MONTH(PrevisaoGD[[#This Row],[Mês/Ano]]))</f>
        <v>15</v>
      </c>
      <c r="G1898" s="258">
        <f>SUMIFS('Previsão Potência Instalada'!$C$4:$C$87,'Previsão Potência Instalada'!$B$4:$B$87,PrevisaoGD[[#This Row],[Mês/Ano]])*SUMIFS(RelPotInst[PU_PI],RelPotInst[Barra],PrevisaoGD[[#This Row],[Nº Barra]])</f>
        <v>37.995352990386301</v>
      </c>
      <c r="H1898" s="136">
        <f>$G1898*SUMIFS(FatorHorario[Fator],FatorHorario[Meses],TEXT($D1898,"MMM"),FatorHorario[UF],'Curva Tipica'!$E$1,FatorHorario[Hora],$F1898)</f>
        <v>15.433847422196996</v>
      </c>
      <c r="I1898" s="45">
        <v>0.92</v>
      </c>
    </row>
    <row r="1899" spans="1:9" x14ac:dyDescent="0.25">
      <c r="A1899" s="32">
        <v>5743</v>
      </c>
      <c r="B1899" s="32">
        <v>2</v>
      </c>
      <c r="C1899" s="134" t="s">
        <v>92</v>
      </c>
      <c r="D1899" s="33">
        <v>46357</v>
      </c>
      <c r="E1899" s="43" t="s">
        <v>73</v>
      </c>
      <c r="F1899" s="44">
        <f>SUMIFS(HoraCondCarga[Hora],HoraCondCarga[Condição de Carga],PrevisaoGD[[#This Row],[Condição de Carga]],HoraCondCarga[Mês],MONTH(PrevisaoGD[[#This Row],[Mês/Ano]]))</f>
        <v>13</v>
      </c>
      <c r="G1899" s="258">
        <f>SUMIFS('Previsão Potência Instalada'!$C$4:$C$87,'Previsão Potência Instalada'!$B$4:$B$87,PrevisaoGD[[#This Row],[Mês/Ano]])*SUMIFS(RelPotInst[PU_PI],RelPotInst[Barra],PrevisaoGD[[#This Row],[Nº Barra]])</f>
        <v>38.145243832605182</v>
      </c>
      <c r="H1899" s="136">
        <f>$G1899*SUMIFS(FatorHorario[Fator],FatorHorario[Meses],TEXT($D1899,"MMM"),FatorHorario[UF],'Curva Tipica'!$E$1,FatorHorario[Hora],$F1899)</f>
        <v>21.931857461489905</v>
      </c>
      <c r="I1899" s="45">
        <v>0.92</v>
      </c>
    </row>
    <row r="1900" spans="1:9" x14ac:dyDescent="0.25">
      <c r="A1900" s="32">
        <v>5743</v>
      </c>
      <c r="B1900" s="32">
        <v>2</v>
      </c>
      <c r="C1900" s="134" t="s">
        <v>92</v>
      </c>
      <c r="D1900" s="33">
        <v>46388</v>
      </c>
      <c r="E1900" s="43" t="s">
        <v>73</v>
      </c>
      <c r="F1900" s="44">
        <f>SUMIFS(HoraCondCarga[Hora],HoraCondCarga[Condição de Carga],PrevisaoGD[[#This Row],[Condição de Carga]],HoraCondCarga[Mês],MONTH(PrevisaoGD[[#This Row],[Mês/Ano]]))</f>
        <v>15</v>
      </c>
      <c r="G1900" s="258">
        <f>SUMIFS('Previsão Potência Instalada'!$C$4:$C$87,'Previsão Potência Instalada'!$B$4:$B$87,PrevisaoGD[[#This Row],[Mês/Ano]])*SUMIFS(RelPotInst[PU_PI],RelPotInst[Barra],PrevisaoGD[[#This Row],[Nº Barra]])</f>
        <v>38.322929490549299</v>
      </c>
      <c r="H1900" s="136">
        <f>$G1900*SUMIFS(FatorHorario[Fator],FatorHorario[Meses],TEXT($D1900,"MMM"),FatorHorario[UF],'Curva Tipica'!$E$1,FatorHorario[Hora],$F1900)</f>
        <v>15.512354855569971</v>
      </c>
      <c r="I1900" s="45">
        <v>0.92</v>
      </c>
    </row>
    <row r="1901" spans="1:9" x14ac:dyDescent="0.25">
      <c r="A1901" s="32">
        <v>5743</v>
      </c>
      <c r="B1901" s="32">
        <v>2</v>
      </c>
      <c r="C1901" s="134" t="s">
        <v>92</v>
      </c>
      <c r="D1901" s="33">
        <v>46388</v>
      </c>
      <c r="E1901" s="43" t="s">
        <v>73</v>
      </c>
      <c r="F1901" s="44">
        <f>SUMIFS(HoraCondCarga[Hora],HoraCondCarga[Condição de Carga],PrevisaoGD[[#This Row],[Condição de Carga]],HoraCondCarga[Mês],MONTH(PrevisaoGD[[#This Row],[Mês/Ano]]))</f>
        <v>15</v>
      </c>
      <c r="G1901" s="258">
        <f>SUMIFS('Previsão Potência Instalada'!$C$4:$C$87,'Previsão Potência Instalada'!$B$4:$B$87,PrevisaoGD[[#This Row],[Mês/Ano]])*SUMIFS(RelPotInst[PU_PI],RelPotInst[Barra],PrevisaoGD[[#This Row],[Nº Barra]])</f>
        <v>38.322929490549299</v>
      </c>
      <c r="H1901" s="136">
        <f>$G1901*SUMIFS(FatorHorario[Fator],FatorHorario[Meses],TEXT($D1901,"MMM"),FatorHorario[UF],'Curva Tipica'!$E$1,FatorHorario[Hora],$F1901)</f>
        <v>15.512354855569971</v>
      </c>
      <c r="I1901" s="45">
        <v>0.92</v>
      </c>
    </row>
    <row r="1902" spans="1:9" x14ac:dyDescent="0.25">
      <c r="A1902" s="32">
        <v>5743</v>
      </c>
      <c r="B1902" s="32">
        <v>2</v>
      </c>
      <c r="C1902" s="134" t="s">
        <v>92</v>
      </c>
      <c r="D1902" s="33">
        <v>46419</v>
      </c>
      <c r="E1902" s="43" t="s">
        <v>73</v>
      </c>
      <c r="F1902" s="44">
        <f>SUMIFS(HoraCondCarga[Hora],HoraCondCarga[Condição de Carga],PrevisaoGD[[#This Row],[Condição de Carga]],HoraCondCarga[Mês],MONTH(PrevisaoGD[[#This Row],[Mês/Ano]]))</f>
        <v>15</v>
      </c>
      <c r="G1902" s="258">
        <f>SUMIFS('Previsão Potência Instalada'!$C$4:$C$87,'Previsão Potência Instalada'!$B$4:$B$87,PrevisaoGD[[#This Row],[Mês/Ano]])*SUMIFS(RelPotInst[PU_PI],RelPotInst[Barra],PrevisaoGD[[#This Row],[Nº Barra]])</f>
        <v>38.496743084704015</v>
      </c>
      <c r="H1902" s="136">
        <f>$G1902*SUMIFS(FatorHorario[Fator],FatorHorario[Meses],TEXT($D1902,"MMM"),FatorHorario[UF],'Curva Tipica'!$E$1,FatorHorario[Hora],$F1902)</f>
        <v>15.656185907092459</v>
      </c>
      <c r="I1902" s="45">
        <v>0.92</v>
      </c>
    </row>
    <row r="1903" spans="1:9" x14ac:dyDescent="0.25">
      <c r="A1903" s="32">
        <v>5743</v>
      </c>
      <c r="B1903" s="32">
        <v>2</v>
      </c>
      <c r="C1903" s="134" t="s">
        <v>92</v>
      </c>
      <c r="D1903" s="33">
        <v>46419</v>
      </c>
      <c r="E1903" s="43" t="s">
        <v>73</v>
      </c>
      <c r="F1903" s="44">
        <f>SUMIFS(HoraCondCarga[Hora],HoraCondCarga[Condição de Carga],PrevisaoGD[[#This Row],[Condição de Carga]],HoraCondCarga[Mês],MONTH(PrevisaoGD[[#This Row],[Mês/Ano]]))</f>
        <v>15</v>
      </c>
      <c r="G1903" s="258">
        <f>SUMIFS('Previsão Potência Instalada'!$C$4:$C$87,'Previsão Potência Instalada'!$B$4:$B$87,PrevisaoGD[[#This Row],[Mês/Ano]])*SUMIFS(RelPotInst[PU_PI],RelPotInst[Barra],PrevisaoGD[[#This Row],[Nº Barra]])</f>
        <v>38.496743084704015</v>
      </c>
      <c r="H1903" s="136">
        <f>$G1903*SUMIFS(FatorHorario[Fator],FatorHorario[Meses],TEXT($D1903,"MMM"),FatorHorario[UF],'Curva Tipica'!$E$1,FatorHorario[Hora],$F1903)</f>
        <v>15.656185907092459</v>
      </c>
      <c r="I1903" s="45">
        <v>0.92</v>
      </c>
    </row>
    <row r="1904" spans="1:9" x14ac:dyDescent="0.25">
      <c r="A1904" s="32">
        <v>5743</v>
      </c>
      <c r="B1904" s="32">
        <v>2</v>
      </c>
      <c r="C1904" s="134" t="s">
        <v>92</v>
      </c>
      <c r="D1904" s="33">
        <v>46447</v>
      </c>
      <c r="E1904" s="43" t="s">
        <v>73</v>
      </c>
      <c r="F1904" s="44">
        <f>SUMIFS(HoraCondCarga[Hora],HoraCondCarga[Condição de Carga],PrevisaoGD[[#This Row],[Condição de Carga]],HoraCondCarga[Mês],MONTH(PrevisaoGD[[#This Row],[Mês/Ano]]))</f>
        <v>15</v>
      </c>
      <c r="G1904" s="258">
        <f>SUMIFS('Previsão Potência Instalada'!$C$4:$C$87,'Previsão Potência Instalada'!$B$4:$B$87,PrevisaoGD[[#This Row],[Mês/Ano]])*SUMIFS(RelPotInst[PU_PI],RelPotInst[Barra],PrevisaoGD[[#This Row],[Nº Barra]])</f>
        <v>38.672119653413723</v>
      </c>
      <c r="H1904" s="136">
        <f>$G1904*SUMIFS(FatorHorario[Fator],FatorHorario[Meses],TEXT($D1904,"MMM"),FatorHorario[UF],'Curva Tipica'!$E$1,FatorHorario[Hora],$F1904)</f>
        <v>16.091723572163861</v>
      </c>
      <c r="I1904" s="45">
        <v>0.92</v>
      </c>
    </row>
    <row r="1905" spans="1:9" x14ac:dyDescent="0.25">
      <c r="A1905" s="32">
        <v>5743</v>
      </c>
      <c r="B1905" s="32">
        <v>2</v>
      </c>
      <c r="C1905" s="134" t="s">
        <v>92</v>
      </c>
      <c r="D1905" s="33">
        <v>46447</v>
      </c>
      <c r="E1905" s="43" t="s">
        <v>73</v>
      </c>
      <c r="F1905" s="44">
        <f>SUMIFS(HoraCondCarga[Hora],HoraCondCarga[Condição de Carga],PrevisaoGD[[#This Row],[Condição de Carga]],HoraCondCarga[Mês],MONTH(PrevisaoGD[[#This Row],[Mês/Ano]]))</f>
        <v>15</v>
      </c>
      <c r="G1905" s="258">
        <f>SUMIFS('Previsão Potência Instalada'!$C$4:$C$87,'Previsão Potência Instalada'!$B$4:$B$87,PrevisaoGD[[#This Row],[Mês/Ano]])*SUMIFS(RelPotInst[PU_PI],RelPotInst[Barra],PrevisaoGD[[#This Row],[Nº Barra]])</f>
        <v>38.672119653413723</v>
      </c>
      <c r="H1905" s="136">
        <f>$G1905*SUMIFS(FatorHorario[Fator],FatorHorario[Meses],TEXT($D1905,"MMM"),FatorHorario[UF],'Curva Tipica'!$E$1,FatorHorario[Hora],$F1905)</f>
        <v>16.091723572163861</v>
      </c>
      <c r="I1905" s="45">
        <v>0.92</v>
      </c>
    </row>
    <row r="1906" spans="1:9" x14ac:dyDescent="0.25">
      <c r="A1906" s="32">
        <v>5743</v>
      </c>
      <c r="B1906" s="32">
        <v>2</v>
      </c>
      <c r="C1906" s="134" t="s">
        <v>92</v>
      </c>
      <c r="D1906" s="33">
        <v>46478</v>
      </c>
      <c r="E1906" s="43" t="s">
        <v>73</v>
      </c>
      <c r="F1906" s="44">
        <f>SUMIFS(HoraCondCarga[Hora],HoraCondCarga[Condição de Carga],PrevisaoGD[[#This Row],[Condição de Carga]],HoraCondCarga[Mês],MONTH(PrevisaoGD[[#This Row],[Mês/Ano]]))</f>
        <v>14</v>
      </c>
      <c r="G1906" s="258">
        <f>SUMIFS('Previsão Potência Instalada'!$C$4:$C$87,'Previsão Potência Instalada'!$B$4:$B$87,PrevisaoGD[[#This Row],[Mês/Ano]])*SUMIFS(RelPotInst[PU_PI],RelPotInst[Barra],PrevisaoGD[[#This Row],[Nº Barra]])</f>
        <v>38.848844302779945</v>
      </c>
      <c r="H1906" s="136">
        <f>$G1906*SUMIFS(FatorHorario[Fator],FatorHorario[Meses],TEXT($D1906,"MMM"),FatorHorario[UF],'Curva Tipica'!$E$1,FatorHorario[Hora],$F1906)</f>
        <v>18.207626513831123</v>
      </c>
      <c r="I1906" s="45">
        <v>0.92</v>
      </c>
    </row>
    <row r="1907" spans="1:9" x14ac:dyDescent="0.25">
      <c r="A1907" s="32">
        <v>5743</v>
      </c>
      <c r="B1907" s="32">
        <v>2</v>
      </c>
      <c r="C1907" s="134" t="s">
        <v>92</v>
      </c>
      <c r="D1907" s="33">
        <v>46478</v>
      </c>
      <c r="E1907" s="43" t="s">
        <v>73</v>
      </c>
      <c r="F1907" s="44">
        <f>SUMIFS(HoraCondCarga[Hora],HoraCondCarga[Condição de Carga],PrevisaoGD[[#This Row],[Condição de Carga]],HoraCondCarga[Mês],MONTH(PrevisaoGD[[#This Row],[Mês/Ano]]))</f>
        <v>14</v>
      </c>
      <c r="G1907" s="258">
        <f>SUMIFS('Previsão Potência Instalada'!$C$4:$C$87,'Previsão Potência Instalada'!$B$4:$B$87,PrevisaoGD[[#This Row],[Mês/Ano]])*SUMIFS(RelPotInst[PU_PI],RelPotInst[Barra],PrevisaoGD[[#This Row],[Nº Barra]])</f>
        <v>38.848844302779945</v>
      </c>
      <c r="H1907" s="136">
        <f>$G1907*SUMIFS(FatorHorario[Fator],FatorHorario[Meses],TEXT($D1907,"MMM"),FatorHorario[UF],'Curva Tipica'!$E$1,FatorHorario[Hora],$F1907)</f>
        <v>18.207626513831123</v>
      </c>
      <c r="I1907" s="45">
        <v>0.92</v>
      </c>
    </row>
    <row r="1908" spans="1:9" x14ac:dyDescent="0.25">
      <c r="A1908" s="32">
        <v>5743</v>
      </c>
      <c r="B1908" s="32">
        <v>2</v>
      </c>
      <c r="C1908" s="134" t="s">
        <v>92</v>
      </c>
      <c r="D1908" s="33">
        <v>46508</v>
      </c>
      <c r="E1908" s="43" t="s">
        <v>73</v>
      </c>
      <c r="F1908" s="44">
        <f>SUMIFS(HoraCondCarga[Hora],HoraCondCarga[Condição de Carga],PrevisaoGD[[#This Row],[Condição de Carga]],HoraCondCarga[Mês],MONTH(PrevisaoGD[[#This Row],[Mês/Ano]]))</f>
        <v>13</v>
      </c>
      <c r="G1908" s="258">
        <f>SUMIFS('Previsão Potência Instalada'!$C$4:$C$87,'Previsão Potência Instalada'!$B$4:$B$87,PrevisaoGD[[#This Row],[Mês/Ano]])*SUMIFS(RelPotInst[PU_PI],RelPotInst[Barra],PrevisaoGD[[#This Row],[Nº Barra]])</f>
        <v>39.040149588369857</v>
      </c>
      <c r="H1908" s="136">
        <f>$G1908*SUMIFS(FatorHorario[Fator],FatorHorario[Meses],TEXT($D1908,"MMM"),FatorHorario[UF],'Curva Tipica'!$E$1,FatorHorario[Hora],$F1908)</f>
        <v>17.819577922023417</v>
      </c>
      <c r="I1908" s="45">
        <v>0.92</v>
      </c>
    </row>
    <row r="1909" spans="1:9" x14ac:dyDescent="0.25">
      <c r="A1909" s="32">
        <v>5743</v>
      </c>
      <c r="B1909" s="32">
        <v>2</v>
      </c>
      <c r="C1909" s="134" t="s">
        <v>92</v>
      </c>
      <c r="D1909" s="33">
        <v>46508</v>
      </c>
      <c r="E1909" s="43" t="s">
        <v>73</v>
      </c>
      <c r="F1909" s="44">
        <f>SUMIFS(HoraCondCarga[Hora],HoraCondCarga[Condição de Carga],PrevisaoGD[[#This Row],[Condição de Carga]],HoraCondCarga[Mês],MONTH(PrevisaoGD[[#This Row],[Mês/Ano]]))</f>
        <v>13</v>
      </c>
      <c r="G1909" s="258">
        <f>SUMIFS('Previsão Potência Instalada'!$C$4:$C$87,'Previsão Potência Instalada'!$B$4:$B$87,PrevisaoGD[[#This Row],[Mês/Ano]])*SUMIFS(RelPotInst[PU_PI],RelPotInst[Barra],PrevisaoGD[[#This Row],[Nº Barra]])</f>
        <v>39.040149588369857</v>
      </c>
      <c r="H1909" s="136">
        <f>$G1909*SUMIFS(FatorHorario[Fator],FatorHorario[Meses],TEXT($D1909,"MMM"),FatorHorario[UF],'Curva Tipica'!$E$1,FatorHorario[Hora],$F1909)</f>
        <v>17.819577922023417</v>
      </c>
      <c r="I1909" s="45">
        <v>0.92</v>
      </c>
    </row>
    <row r="1910" spans="1:9" x14ac:dyDescent="0.25">
      <c r="A1910" s="32">
        <v>5743</v>
      </c>
      <c r="B1910" s="32">
        <v>2</v>
      </c>
      <c r="C1910" s="134" t="s">
        <v>92</v>
      </c>
      <c r="D1910" s="33">
        <v>46539</v>
      </c>
      <c r="E1910" s="43" t="s">
        <v>73</v>
      </c>
      <c r="F1910" s="44">
        <f>SUMIFS(HoraCondCarga[Hora],HoraCondCarga[Condição de Carga],PrevisaoGD[[#This Row],[Condição de Carga]],HoraCondCarga[Mês],MONTH(PrevisaoGD[[#This Row],[Mês/Ano]]))</f>
        <v>13</v>
      </c>
      <c r="G1910" s="258">
        <f>SUMIFS('Previsão Potência Instalada'!$C$4:$C$87,'Previsão Potência Instalada'!$B$4:$B$87,PrevisaoGD[[#This Row],[Mês/Ano]])*SUMIFS(RelPotInst[PU_PI],RelPotInst[Barra],PrevisaoGD[[#This Row],[Nº Barra]])</f>
        <v>39.22745733068394</v>
      </c>
      <c r="H1910" s="136">
        <f>$G1910*SUMIFS(FatorHorario[Fator],FatorHorario[Meses],TEXT($D1910,"MMM"),FatorHorario[UF],'Curva Tipica'!$E$1,FatorHorario[Hora],$F1910)</f>
        <v>16.910866835267722</v>
      </c>
      <c r="I1910" s="45">
        <v>0.92</v>
      </c>
    </row>
    <row r="1911" spans="1:9" x14ac:dyDescent="0.25">
      <c r="A1911" s="32">
        <v>5743</v>
      </c>
      <c r="B1911" s="32">
        <v>2</v>
      </c>
      <c r="C1911" s="134" t="s">
        <v>92</v>
      </c>
      <c r="D1911" s="33">
        <v>46539</v>
      </c>
      <c r="E1911" s="43" t="s">
        <v>73</v>
      </c>
      <c r="F1911" s="44">
        <f>SUMIFS(HoraCondCarga[Hora],HoraCondCarga[Condição de Carga],PrevisaoGD[[#This Row],[Condição de Carga]],HoraCondCarga[Mês],MONTH(PrevisaoGD[[#This Row],[Mês/Ano]]))</f>
        <v>13</v>
      </c>
      <c r="G1911" s="258">
        <f>SUMIFS('Previsão Potência Instalada'!$C$4:$C$87,'Previsão Potência Instalada'!$B$4:$B$87,PrevisaoGD[[#This Row],[Mês/Ano]])*SUMIFS(RelPotInst[PU_PI],RelPotInst[Barra],PrevisaoGD[[#This Row],[Nº Barra]])</f>
        <v>39.22745733068394</v>
      </c>
      <c r="H1911" s="136">
        <f>$G1911*SUMIFS(FatorHorario[Fator],FatorHorario[Meses],TEXT($D1911,"MMM"),FatorHorario[UF],'Curva Tipica'!$E$1,FatorHorario[Hora],$F1911)</f>
        <v>16.910866835267722</v>
      </c>
      <c r="I1911" s="45">
        <v>0.92</v>
      </c>
    </row>
    <row r="1912" spans="1:9" x14ac:dyDescent="0.25">
      <c r="A1912" s="32">
        <v>5743</v>
      </c>
      <c r="B1912" s="32">
        <v>2</v>
      </c>
      <c r="C1912" s="134" t="s">
        <v>92</v>
      </c>
      <c r="D1912" s="33">
        <v>46569</v>
      </c>
      <c r="E1912" s="43" t="s">
        <v>73</v>
      </c>
      <c r="F1912" s="44">
        <f>SUMIFS(HoraCondCarga[Hora],HoraCondCarga[Condição de Carga],PrevisaoGD[[#This Row],[Condição de Carga]],HoraCondCarga[Mês],MONTH(PrevisaoGD[[#This Row],[Mês/Ano]]))</f>
        <v>13</v>
      </c>
      <c r="G1912" s="258">
        <f>SUMIFS('Previsão Potência Instalada'!$C$4:$C$87,'Previsão Potência Instalada'!$B$4:$B$87,PrevisaoGD[[#This Row],[Mês/Ano]])*SUMIFS(RelPotInst[PU_PI],RelPotInst[Barra],PrevisaoGD[[#This Row],[Nº Barra]])</f>
        <v>39.40545485515392</v>
      </c>
      <c r="H1912" s="136">
        <f>$G1912*SUMIFS(FatorHorario[Fator],FatorHorario[Meses],TEXT($D1912,"MMM"),FatorHorario[UF],'Curva Tipica'!$E$1,FatorHorario[Hora],$F1912)</f>
        <v>17.169748786979024</v>
      </c>
      <c r="I1912" s="45">
        <v>0.92</v>
      </c>
    </row>
    <row r="1913" spans="1:9" x14ac:dyDescent="0.25">
      <c r="A1913" s="32">
        <v>5743</v>
      </c>
      <c r="B1913" s="32">
        <v>2</v>
      </c>
      <c r="C1913" s="134" t="s">
        <v>92</v>
      </c>
      <c r="D1913" s="33">
        <v>46569</v>
      </c>
      <c r="E1913" s="43" t="s">
        <v>73</v>
      </c>
      <c r="F1913" s="44">
        <f>SUMIFS(HoraCondCarga[Hora],HoraCondCarga[Condição de Carga],PrevisaoGD[[#This Row],[Condição de Carga]],HoraCondCarga[Mês],MONTH(PrevisaoGD[[#This Row],[Mês/Ano]]))</f>
        <v>13</v>
      </c>
      <c r="G1913" s="258">
        <f>SUMIFS('Previsão Potência Instalada'!$C$4:$C$87,'Previsão Potência Instalada'!$B$4:$B$87,PrevisaoGD[[#This Row],[Mês/Ano]])*SUMIFS(RelPotInst[PU_PI],RelPotInst[Barra],PrevisaoGD[[#This Row],[Nº Barra]])</f>
        <v>39.40545485515392</v>
      </c>
      <c r="H1913" s="136">
        <f>$G1913*SUMIFS(FatorHorario[Fator],FatorHorario[Meses],TEXT($D1913,"MMM"),FatorHorario[UF],'Curva Tipica'!$E$1,FatorHorario[Hora],$F1913)</f>
        <v>17.169748786979024</v>
      </c>
      <c r="I1913" s="45">
        <v>0.92</v>
      </c>
    </row>
    <row r="1914" spans="1:9" x14ac:dyDescent="0.25">
      <c r="A1914" s="32">
        <v>5743</v>
      </c>
      <c r="B1914" s="32">
        <v>2</v>
      </c>
      <c r="C1914" s="134" t="s">
        <v>92</v>
      </c>
      <c r="D1914" s="33">
        <v>46600</v>
      </c>
      <c r="E1914" s="43" t="s">
        <v>73</v>
      </c>
      <c r="F1914" s="44">
        <f>SUMIFS(HoraCondCarga[Hora],HoraCondCarga[Condição de Carga],PrevisaoGD[[#This Row],[Condição de Carga]],HoraCondCarga[Mês],MONTH(PrevisaoGD[[#This Row],[Mês/Ano]]))</f>
        <v>13</v>
      </c>
      <c r="G1914" s="258">
        <f>SUMIFS('Previsão Potência Instalada'!$C$4:$C$87,'Previsão Potência Instalada'!$B$4:$B$87,PrevisaoGD[[#This Row],[Mês/Ano]])*SUMIFS(RelPotInst[PU_PI],RelPotInst[Barra],PrevisaoGD[[#This Row],[Nº Barra]])</f>
        <v>39.578903815251479</v>
      </c>
      <c r="H1914" s="136">
        <f>$G1914*SUMIFS(FatorHorario[Fator],FatorHorario[Meses],TEXT($D1914,"MMM"),FatorHorario[UF],'Curva Tipica'!$E$1,FatorHorario[Hora],$F1914)</f>
        <v>18.894876861468568</v>
      </c>
      <c r="I1914" s="45">
        <v>0.92</v>
      </c>
    </row>
    <row r="1915" spans="1:9" x14ac:dyDescent="0.25">
      <c r="A1915" s="32">
        <v>5743</v>
      </c>
      <c r="B1915" s="32">
        <v>2</v>
      </c>
      <c r="C1915" s="134" t="s">
        <v>92</v>
      </c>
      <c r="D1915" s="33">
        <v>46600</v>
      </c>
      <c r="E1915" s="43" t="s">
        <v>73</v>
      </c>
      <c r="F1915" s="44">
        <f>SUMIFS(HoraCondCarga[Hora],HoraCondCarga[Condição de Carga],PrevisaoGD[[#This Row],[Condição de Carga]],HoraCondCarga[Mês],MONTH(PrevisaoGD[[#This Row],[Mês/Ano]]))</f>
        <v>13</v>
      </c>
      <c r="G1915" s="258">
        <f>SUMIFS('Previsão Potência Instalada'!$C$4:$C$87,'Previsão Potência Instalada'!$B$4:$B$87,PrevisaoGD[[#This Row],[Mês/Ano]])*SUMIFS(RelPotInst[PU_PI],RelPotInst[Barra],PrevisaoGD[[#This Row],[Nº Barra]])</f>
        <v>39.578903815251479</v>
      </c>
      <c r="H1915" s="136">
        <f>$G1915*SUMIFS(FatorHorario[Fator],FatorHorario[Meses],TEXT($D1915,"MMM"),FatorHorario[UF],'Curva Tipica'!$E$1,FatorHorario[Hora],$F1915)</f>
        <v>18.894876861468568</v>
      </c>
      <c r="I1915" s="45">
        <v>0.92</v>
      </c>
    </row>
    <row r="1916" spans="1:9" x14ac:dyDescent="0.25">
      <c r="A1916" s="32">
        <v>5743</v>
      </c>
      <c r="B1916" s="32">
        <v>2</v>
      </c>
      <c r="C1916" s="134" t="s">
        <v>92</v>
      </c>
      <c r="D1916" s="33">
        <v>46631</v>
      </c>
      <c r="E1916" s="43" t="s">
        <v>73</v>
      </c>
      <c r="F1916" s="44">
        <f>SUMIFS(HoraCondCarga[Hora],HoraCondCarga[Condição de Carga],PrevisaoGD[[#This Row],[Condição de Carga]],HoraCondCarga[Mês],MONTH(PrevisaoGD[[#This Row],[Mês/Ano]]))</f>
        <v>14</v>
      </c>
      <c r="G1916" s="258">
        <f>SUMIFS('Previsão Potência Instalada'!$C$4:$C$87,'Previsão Potência Instalada'!$B$4:$B$87,PrevisaoGD[[#This Row],[Mês/Ano]])*SUMIFS(RelPotInst[PU_PI],RelPotInst[Barra],PrevisaoGD[[#This Row],[Nº Barra]])</f>
        <v>39.751561523026766</v>
      </c>
      <c r="H1916" s="136">
        <f>$G1916*SUMIFS(FatorHorario[Fator],FatorHorario[Meses],TEXT($D1916,"MMM"),FatorHorario[UF],'Curva Tipica'!$E$1,FatorHorario[Hora],$F1916)</f>
        <v>19.196095639366465</v>
      </c>
      <c r="I1916" s="45">
        <v>0.92</v>
      </c>
    </row>
    <row r="1917" spans="1:9" x14ac:dyDescent="0.25">
      <c r="A1917" s="32">
        <v>5743</v>
      </c>
      <c r="B1917" s="32">
        <v>2</v>
      </c>
      <c r="C1917" s="134" t="s">
        <v>92</v>
      </c>
      <c r="D1917" s="33">
        <v>46631</v>
      </c>
      <c r="E1917" s="43" t="s">
        <v>73</v>
      </c>
      <c r="F1917" s="44">
        <f>SUMIFS(HoraCondCarga[Hora],HoraCondCarga[Condição de Carga],PrevisaoGD[[#This Row],[Condição de Carga]],HoraCondCarga[Mês],MONTH(PrevisaoGD[[#This Row],[Mês/Ano]]))</f>
        <v>14</v>
      </c>
      <c r="G1917" s="258">
        <f>SUMIFS('Previsão Potência Instalada'!$C$4:$C$87,'Previsão Potência Instalada'!$B$4:$B$87,PrevisaoGD[[#This Row],[Mês/Ano]])*SUMIFS(RelPotInst[PU_PI],RelPotInst[Barra],PrevisaoGD[[#This Row],[Nº Barra]])</f>
        <v>39.751561523026766</v>
      </c>
      <c r="H1917" s="136">
        <f>$G1917*SUMIFS(FatorHorario[Fator],FatorHorario[Meses],TEXT($D1917,"MMM"),FatorHorario[UF],'Curva Tipica'!$E$1,FatorHorario[Hora],$F1917)</f>
        <v>19.196095639366465</v>
      </c>
      <c r="I1917" s="45">
        <v>0.92</v>
      </c>
    </row>
    <row r="1918" spans="1:9" x14ac:dyDescent="0.25">
      <c r="A1918" s="32">
        <v>5743</v>
      </c>
      <c r="B1918" s="32">
        <v>2</v>
      </c>
      <c r="C1918" s="134" t="s">
        <v>92</v>
      </c>
      <c r="D1918" s="33">
        <v>46661</v>
      </c>
      <c r="E1918" s="43" t="s">
        <v>73</v>
      </c>
      <c r="F1918" s="44">
        <f>SUMIFS(HoraCondCarga[Hora],HoraCondCarga[Condição de Carga],PrevisaoGD[[#This Row],[Condição de Carga]],HoraCondCarga[Mês],MONTH(PrevisaoGD[[#This Row],[Mês/Ano]]))</f>
        <v>12</v>
      </c>
      <c r="G1918" s="258">
        <f>SUMIFS('Previsão Potência Instalada'!$C$4:$C$87,'Previsão Potência Instalada'!$B$4:$B$87,PrevisaoGD[[#This Row],[Mês/Ano]])*SUMIFS(RelPotInst[PU_PI],RelPotInst[Barra],PrevisaoGD[[#This Row],[Nº Barra]])</f>
        <v>39.915730978351235</v>
      </c>
      <c r="H1918" s="136">
        <f>$G1918*SUMIFS(FatorHorario[Fator],FatorHorario[Meses],TEXT($D1918,"MMM"),FatorHorario[UF],'Curva Tipica'!$E$1,FatorHorario[Hora],$F1918)</f>
        <v>22.668665961308108</v>
      </c>
      <c r="I1918" s="45">
        <v>0.92</v>
      </c>
    </row>
    <row r="1919" spans="1:9" x14ac:dyDescent="0.25">
      <c r="A1919" s="32">
        <v>5743</v>
      </c>
      <c r="B1919" s="32">
        <v>2</v>
      </c>
      <c r="C1919" s="134" t="s">
        <v>92</v>
      </c>
      <c r="D1919" s="33">
        <v>46661</v>
      </c>
      <c r="E1919" s="43" t="s">
        <v>73</v>
      </c>
      <c r="F1919" s="44">
        <f>SUMIFS(HoraCondCarga[Hora],HoraCondCarga[Condição de Carga],PrevisaoGD[[#This Row],[Condição de Carga]],HoraCondCarga[Mês],MONTH(PrevisaoGD[[#This Row],[Mês/Ano]]))</f>
        <v>12</v>
      </c>
      <c r="G1919" s="258">
        <f>SUMIFS('Previsão Potência Instalada'!$C$4:$C$87,'Previsão Potência Instalada'!$B$4:$B$87,PrevisaoGD[[#This Row],[Mês/Ano]])*SUMIFS(RelPotInst[PU_PI],RelPotInst[Barra],PrevisaoGD[[#This Row],[Nº Barra]])</f>
        <v>39.915730978351235</v>
      </c>
      <c r="H1919" s="136">
        <f>$G1919*SUMIFS(FatorHorario[Fator],FatorHorario[Meses],TEXT($D1919,"MMM"),FatorHorario[UF],'Curva Tipica'!$E$1,FatorHorario[Hora],$F1919)</f>
        <v>22.668665961308108</v>
      </c>
      <c r="I1919" s="45">
        <v>0.92</v>
      </c>
    </row>
    <row r="1920" spans="1:9" x14ac:dyDescent="0.25">
      <c r="A1920" s="32">
        <v>5743</v>
      </c>
      <c r="B1920" s="32">
        <v>2</v>
      </c>
      <c r="C1920" s="134" t="s">
        <v>92</v>
      </c>
      <c r="D1920" s="33">
        <v>46692</v>
      </c>
      <c r="E1920" s="43" t="s">
        <v>73</v>
      </c>
      <c r="F1920" s="44">
        <f>SUMIFS(HoraCondCarga[Hora],HoraCondCarga[Condição de Carga],PrevisaoGD[[#This Row],[Condição de Carga]],HoraCondCarga[Mês],MONTH(PrevisaoGD[[#This Row],[Mês/Ano]]))</f>
        <v>15</v>
      </c>
      <c r="G1920" s="258">
        <f>SUMIFS('Previsão Potência Instalada'!$C$4:$C$87,'Previsão Potência Instalada'!$B$4:$B$87,PrevisaoGD[[#This Row],[Mês/Ano]])*SUMIFS(RelPotInst[PU_PI],RelPotInst[Barra],PrevisaoGD[[#This Row],[Nº Barra]])</f>
        <v>40.079931074943339</v>
      </c>
      <c r="H1920" s="136">
        <f>$G1920*SUMIFS(FatorHorario[Fator],FatorHorario[Meses],TEXT($D1920,"MMM"),FatorHorario[UF],'Curva Tipica'!$E$1,FatorHorario[Hora],$F1920)</f>
        <v>16.28061044884527</v>
      </c>
      <c r="I1920" s="45">
        <v>0.92</v>
      </c>
    </row>
    <row r="1921" spans="1:9" x14ac:dyDescent="0.25">
      <c r="A1921" s="32">
        <v>5743</v>
      </c>
      <c r="B1921" s="32">
        <v>2</v>
      </c>
      <c r="C1921" s="134" t="s">
        <v>92</v>
      </c>
      <c r="D1921" s="33">
        <v>46692</v>
      </c>
      <c r="E1921" s="43" t="s">
        <v>73</v>
      </c>
      <c r="F1921" s="44">
        <f>SUMIFS(HoraCondCarga[Hora],HoraCondCarga[Condição de Carga],PrevisaoGD[[#This Row],[Condição de Carga]],HoraCondCarga[Mês],MONTH(PrevisaoGD[[#This Row],[Mês/Ano]]))</f>
        <v>15</v>
      </c>
      <c r="G1921" s="258">
        <f>SUMIFS('Previsão Potência Instalada'!$C$4:$C$87,'Previsão Potência Instalada'!$B$4:$B$87,PrevisaoGD[[#This Row],[Mês/Ano]])*SUMIFS(RelPotInst[PU_PI],RelPotInst[Barra],PrevisaoGD[[#This Row],[Nº Barra]])</f>
        <v>40.079931074943339</v>
      </c>
      <c r="H1921" s="136">
        <f>$G1921*SUMIFS(FatorHorario[Fator],FatorHorario[Meses],TEXT($D1921,"MMM"),FatorHorario[UF],'Curva Tipica'!$E$1,FatorHorario[Hora],$F1921)</f>
        <v>16.28061044884527</v>
      </c>
      <c r="I1921" s="45">
        <v>0.92</v>
      </c>
    </row>
    <row r="1922" spans="1:9" x14ac:dyDescent="0.25">
      <c r="A1922" s="32">
        <v>5743</v>
      </c>
      <c r="B1922" s="32">
        <v>2</v>
      </c>
      <c r="C1922" s="134" t="s">
        <v>92</v>
      </c>
      <c r="D1922" s="33">
        <v>46722</v>
      </c>
      <c r="E1922" s="43" t="s">
        <v>73</v>
      </c>
      <c r="F1922" s="44">
        <f>SUMIFS(HoraCondCarga[Hora],HoraCondCarga[Condição de Carga],PrevisaoGD[[#This Row],[Condição de Carga]],HoraCondCarga[Mês],MONTH(PrevisaoGD[[#This Row],[Mês/Ano]]))</f>
        <v>13</v>
      </c>
      <c r="G1922" s="258">
        <f>SUMIFS('Previsão Potência Instalada'!$C$4:$C$87,'Previsão Potência Instalada'!$B$4:$B$87,PrevisaoGD[[#This Row],[Mês/Ano]])*SUMIFS(RelPotInst[PU_PI],RelPotInst[Barra],PrevisaoGD[[#This Row],[Nº Barra]])</f>
        <v>40.251931669220774</v>
      </c>
      <c r="H1922" s="136">
        <f>$G1922*SUMIFS(FatorHorario[Fator],FatorHorario[Meses],TEXT($D1922,"MMM"),FatorHorario[UF],'Curva Tipica'!$E$1,FatorHorario[Hora],$F1922)</f>
        <v>23.143111413654044</v>
      </c>
      <c r="I1922" s="45">
        <v>0.92</v>
      </c>
    </row>
    <row r="1923" spans="1:9" x14ac:dyDescent="0.25">
      <c r="A1923" s="32">
        <v>5743</v>
      </c>
      <c r="B1923" s="32">
        <v>2</v>
      </c>
      <c r="C1923" s="134" t="s">
        <v>92</v>
      </c>
      <c r="D1923" s="33">
        <v>46722</v>
      </c>
      <c r="E1923" s="43" t="s">
        <v>73</v>
      </c>
      <c r="F1923" s="44">
        <f>SUMIFS(HoraCondCarga[Hora],HoraCondCarga[Condição de Carga],PrevisaoGD[[#This Row],[Condição de Carga]],HoraCondCarga[Mês],MONTH(PrevisaoGD[[#This Row],[Mês/Ano]]))</f>
        <v>13</v>
      </c>
      <c r="G1923" s="258">
        <f>SUMIFS('Previsão Potência Instalada'!$C$4:$C$87,'Previsão Potência Instalada'!$B$4:$B$87,PrevisaoGD[[#This Row],[Mês/Ano]])*SUMIFS(RelPotInst[PU_PI],RelPotInst[Barra],PrevisaoGD[[#This Row],[Nº Barra]])</f>
        <v>40.251931669220774</v>
      </c>
      <c r="H1923" s="136">
        <f>$G1923*SUMIFS(FatorHorario[Fator],FatorHorario[Meses],TEXT($D1923,"MMM"),FatorHorario[UF],'Curva Tipica'!$E$1,FatorHorario[Hora],$F1923)</f>
        <v>23.143111413654044</v>
      </c>
      <c r="I1923" s="45">
        <v>0.92</v>
      </c>
    </row>
    <row r="1924" spans="1:9" x14ac:dyDescent="0.25">
      <c r="A1924" s="32">
        <v>5743</v>
      </c>
      <c r="B1924" s="32">
        <v>2</v>
      </c>
      <c r="C1924" s="134" t="s">
        <v>92</v>
      </c>
      <c r="D1924" s="33">
        <v>46753</v>
      </c>
      <c r="E1924" s="43" t="s">
        <v>73</v>
      </c>
      <c r="F1924" s="44">
        <f>SUMIFS(HoraCondCarga[Hora],HoraCondCarga[Condição de Carga],PrevisaoGD[[#This Row],[Condição de Carga]],HoraCondCarga[Mês],MONTH(PrevisaoGD[[#This Row],[Mês/Ano]]))</f>
        <v>15</v>
      </c>
      <c r="G1924" s="258">
        <f>SUMIFS('Previsão Potência Instalada'!$C$4:$C$87,'Previsão Potência Instalada'!$B$4:$B$87,PrevisaoGD[[#This Row],[Mês/Ano]])*SUMIFS(RelPotInst[PU_PI],RelPotInst[Barra],PrevisaoGD[[#This Row],[Nº Barra]])</f>
        <v>40.539151103415023</v>
      </c>
      <c r="H1924" s="136">
        <f>$G1924*SUMIFS(FatorHorario[Fator],FatorHorario[Meses],TEXT($D1924,"MMM"),FatorHorario[UF],'Curva Tipica'!$E$1,FatorHorario[Hora],$F1924)</f>
        <v>16.409437008588434</v>
      </c>
      <c r="I1924" s="45">
        <v>0.92</v>
      </c>
    </row>
    <row r="1925" spans="1:9" x14ac:dyDescent="0.25">
      <c r="A1925" s="32">
        <v>5743</v>
      </c>
      <c r="B1925" s="32">
        <v>2</v>
      </c>
      <c r="C1925" s="134" t="s">
        <v>92</v>
      </c>
      <c r="D1925" s="33">
        <v>46784</v>
      </c>
      <c r="E1925" s="43" t="s">
        <v>73</v>
      </c>
      <c r="F1925" s="44">
        <f>SUMIFS(HoraCondCarga[Hora],HoraCondCarga[Condição de Carga],PrevisaoGD[[#This Row],[Condição de Carga]],HoraCondCarga[Mês],MONTH(PrevisaoGD[[#This Row],[Mês/Ano]]))</f>
        <v>15</v>
      </c>
      <c r="G1925" s="258">
        <f>SUMIFS('Previsão Potência Instalada'!$C$4:$C$87,'Previsão Potência Instalada'!$B$4:$B$87,PrevisaoGD[[#This Row],[Mês/Ano]])*SUMIFS(RelPotInst[PU_PI],RelPotInst[Barra],PrevisaoGD[[#This Row],[Nº Barra]])</f>
        <v>40.820111552029758</v>
      </c>
      <c r="H1925" s="136">
        <f>$G1925*SUMIFS(FatorHorario[Fator],FatorHorario[Meses],TEXT($D1925,"MMM"),FatorHorario[UF],'Curva Tipica'!$E$1,FatorHorario[Hora],$F1925)</f>
        <v>16.601073337571773</v>
      </c>
      <c r="I1925" s="45">
        <v>0.92</v>
      </c>
    </row>
    <row r="1926" spans="1:9" x14ac:dyDescent="0.25">
      <c r="A1926" s="32">
        <v>5743</v>
      </c>
      <c r="B1926" s="32">
        <v>2</v>
      </c>
      <c r="C1926" s="134" t="s">
        <v>92</v>
      </c>
      <c r="D1926" s="33">
        <v>46813</v>
      </c>
      <c r="E1926" s="43" t="s">
        <v>73</v>
      </c>
      <c r="F1926" s="44">
        <f>SUMIFS(HoraCondCarga[Hora],HoraCondCarga[Condição de Carga],PrevisaoGD[[#This Row],[Condição de Carga]],HoraCondCarga[Mês],MONTH(PrevisaoGD[[#This Row],[Mês/Ano]]))</f>
        <v>15</v>
      </c>
      <c r="G1926" s="258">
        <f>SUMIFS('Previsão Potência Instalada'!$C$4:$C$87,'Previsão Potência Instalada'!$B$4:$B$87,PrevisaoGD[[#This Row],[Mês/Ano]])*SUMIFS(RelPotInst[PU_PI],RelPotInst[Barra],PrevisaoGD[[#This Row],[Nº Barra]])</f>
        <v>41.103598466047167</v>
      </c>
      <c r="H1926" s="136">
        <f>$G1926*SUMIFS(FatorHorario[Fator],FatorHorario[Meses],TEXT($D1926,"MMM"),FatorHorario[UF],'Curva Tipica'!$E$1,FatorHorario[Hora],$F1926)</f>
        <v>17.103477912891258</v>
      </c>
      <c r="I1926" s="45">
        <v>0.92</v>
      </c>
    </row>
    <row r="1927" spans="1:9" x14ac:dyDescent="0.25">
      <c r="A1927" s="32">
        <v>5743</v>
      </c>
      <c r="B1927" s="32">
        <v>2</v>
      </c>
      <c r="C1927" s="134" t="s">
        <v>92</v>
      </c>
      <c r="D1927" s="33">
        <v>46844</v>
      </c>
      <c r="E1927" s="43" t="s">
        <v>73</v>
      </c>
      <c r="F1927" s="44">
        <f>SUMIFS(HoraCondCarga[Hora],HoraCondCarga[Condição de Carga],PrevisaoGD[[#This Row],[Condição de Carga]],HoraCondCarga[Mês],MONTH(PrevisaoGD[[#This Row],[Mês/Ano]]))</f>
        <v>14</v>
      </c>
      <c r="G1927" s="258">
        <f>SUMIFS('Previsão Potência Instalada'!$C$4:$C$87,'Previsão Potência Instalada'!$B$4:$B$87,PrevisaoGD[[#This Row],[Mês/Ano]])*SUMIFS(RelPotInst[PU_PI],RelPotInst[Barra],PrevisaoGD[[#This Row],[Nº Barra]])</f>
        <v>41.389264480887292</v>
      </c>
      <c r="H1927" s="136">
        <f>$G1927*SUMIFS(FatorHorario[Fator],FatorHorario[Meses],TEXT($D1927,"MMM"),FatorHorario[UF],'Curva Tipica'!$E$1,FatorHorario[Hora],$F1927)</f>
        <v>19.398267384140592</v>
      </c>
      <c r="I1927" s="45">
        <v>0.92</v>
      </c>
    </row>
    <row r="1928" spans="1:9" x14ac:dyDescent="0.25">
      <c r="A1928" s="32">
        <v>5743</v>
      </c>
      <c r="B1928" s="32">
        <v>2</v>
      </c>
      <c r="C1928" s="134" t="s">
        <v>92</v>
      </c>
      <c r="D1928" s="33">
        <v>46874</v>
      </c>
      <c r="E1928" s="43" t="s">
        <v>73</v>
      </c>
      <c r="F1928" s="44">
        <f>SUMIFS(HoraCondCarga[Hora],HoraCondCarga[Condição de Carga],PrevisaoGD[[#This Row],[Condição de Carga]],HoraCondCarga[Mês],MONTH(PrevisaoGD[[#This Row],[Mês/Ano]]))</f>
        <v>13</v>
      </c>
      <c r="G1928" s="258">
        <f>SUMIFS('Previsão Potência Instalada'!$C$4:$C$87,'Previsão Potência Instalada'!$B$4:$B$87,PrevisaoGD[[#This Row],[Mês/Ano]])*SUMIFS(RelPotInst[PU_PI],RelPotInst[Barra],PrevisaoGD[[#This Row],[Nº Barra]])</f>
        <v>41.698499320216783</v>
      </c>
      <c r="H1928" s="136">
        <f>$G1928*SUMIFS(FatorHorario[Fator],FatorHorario[Meses],TEXT($D1928,"MMM"),FatorHorario[UF],'Curva Tipica'!$E$1,FatorHorario[Hora],$F1928)</f>
        <v>19.0329613411471</v>
      </c>
      <c r="I1928" s="45">
        <v>0.92</v>
      </c>
    </row>
    <row r="1929" spans="1:9" x14ac:dyDescent="0.25">
      <c r="A1929" s="32">
        <v>5743</v>
      </c>
      <c r="B1929" s="32">
        <v>2</v>
      </c>
      <c r="C1929" s="134" t="s">
        <v>92</v>
      </c>
      <c r="D1929" s="33">
        <v>46905</v>
      </c>
      <c r="E1929" s="43" t="s">
        <v>73</v>
      </c>
      <c r="F1929" s="44">
        <f>SUMIFS(HoraCondCarga[Hora],HoraCondCarga[Condição de Carga],PrevisaoGD[[#This Row],[Condição de Carga]],HoraCondCarga[Mês],MONTH(PrevisaoGD[[#This Row],[Mês/Ano]]))</f>
        <v>13</v>
      </c>
      <c r="G1929" s="258">
        <f>SUMIFS('Previsão Potência Instalada'!$C$4:$C$87,'Previsão Potência Instalada'!$B$4:$B$87,PrevisaoGD[[#This Row],[Mês/Ano]])*SUMIFS(RelPotInst[PU_PI],RelPotInst[Barra],PrevisaoGD[[#This Row],[Nº Barra]])</f>
        <v>42.001272343037627</v>
      </c>
      <c r="H1929" s="136">
        <f>$G1929*SUMIFS(FatorHorario[Fator],FatorHorario[Meses],TEXT($D1929,"MMM"),FatorHorario[UF],'Curva Tipica'!$E$1,FatorHorario[Hora],$F1929)</f>
        <v>18.10665212168465</v>
      </c>
      <c r="I1929" s="45">
        <v>0.92</v>
      </c>
    </row>
    <row r="1930" spans="1:9" x14ac:dyDescent="0.25">
      <c r="A1930" s="32">
        <v>5743</v>
      </c>
      <c r="B1930" s="32">
        <v>2</v>
      </c>
      <c r="C1930" s="134" t="s">
        <v>92</v>
      </c>
      <c r="D1930" s="33">
        <v>46935</v>
      </c>
      <c r="E1930" s="43" t="s">
        <v>73</v>
      </c>
      <c r="F1930" s="44">
        <f>SUMIFS(HoraCondCarga[Hora],HoraCondCarga[Condição de Carga],PrevisaoGD[[#This Row],[Condição de Carga]],HoraCondCarga[Mês],MONTH(PrevisaoGD[[#This Row],[Mês/Ano]]))</f>
        <v>13</v>
      </c>
      <c r="G1930" s="258">
        <f>SUMIFS('Previsão Potência Instalada'!$C$4:$C$87,'Previsão Potência Instalada'!$B$4:$B$87,PrevisaoGD[[#This Row],[Mês/Ano]])*SUMIFS(RelPotInst[PU_PI],RelPotInst[Barra],PrevisaoGD[[#This Row],[Nº Barra]])</f>
        <v>42.288995892916489</v>
      </c>
      <c r="H1930" s="136">
        <f>$G1930*SUMIFS(FatorHorario[Fator],FatorHorario[Meses],TEXT($D1930,"MMM"),FatorHorario[UF],'Curva Tipica'!$E$1,FatorHorario[Hora],$F1930)</f>
        <v>18.42616558047412</v>
      </c>
      <c r="I1930" s="45">
        <v>0.92</v>
      </c>
    </row>
    <row r="1931" spans="1:9" x14ac:dyDescent="0.25">
      <c r="A1931" s="32">
        <v>5743</v>
      </c>
      <c r="B1931" s="32">
        <v>2</v>
      </c>
      <c r="C1931" s="134" t="s">
        <v>92</v>
      </c>
      <c r="D1931" s="33">
        <v>46966</v>
      </c>
      <c r="E1931" s="43" t="s">
        <v>73</v>
      </c>
      <c r="F1931" s="44">
        <f>SUMIFS(HoraCondCarga[Hora],HoraCondCarga[Condição de Carga],PrevisaoGD[[#This Row],[Condição de Carga]],HoraCondCarga[Mês],MONTH(PrevisaoGD[[#This Row],[Mês/Ano]]))</f>
        <v>13</v>
      </c>
      <c r="G1931" s="258">
        <f>SUMIFS('Previsão Potência Instalada'!$C$4:$C$87,'Previsão Potência Instalada'!$B$4:$B$87,PrevisaoGD[[#This Row],[Mês/Ano]])*SUMIFS(RelPotInst[PU_PI],RelPotInst[Barra],PrevisaoGD[[#This Row],[Nº Barra]])</f>
        <v>42.569366929933274</v>
      </c>
      <c r="H1931" s="136">
        <f>$G1931*SUMIFS(FatorHorario[Fator],FatorHorario[Meses],TEXT($D1931,"MMM"),FatorHorario[UF],'Curva Tipica'!$E$1,FatorHorario[Hora],$F1931)</f>
        <v>20.322517014779297</v>
      </c>
      <c r="I1931" s="45">
        <v>0.92</v>
      </c>
    </row>
    <row r="1932" spans="1:9" x14ac:dyDescent="0.25">
      <c r="A1932" s="32">
        <v>5743</v>
      </c>
      <c r="B1932" s="32">
        <v>2</v>
      </c>
      <c r="C1932" s="134" t="s">
        <v>92</v>
      </c>
      <c r="D1932" s="33">
        <v>46997</v>
      </c>
      <c r="E1932" s="43" t="s">
        <v>73</v>
      </c>
      <c r="F1932" s="44">
        <f>SUMIFS(HoraCondCarga[Hora],HoraCondCarga[Condição de Carga],PrevisaoGD[[#This Row],[Condição de Carga]],HoraCondCarga[Mês],MONTH(PrevisaoGD[[#This Row],[Mês/Ano]]))</f>
        <v>14</v>
      </c>
      <c r="G1932" s="258">
        <f>SUMIFS('Previsão Potência Instalada'!$C$4:$C$87,'Previsão Potência Instalada'!$B$4:$B$87,PrevisaoGD[[#This Row],[Mês/Ano]])*SUMIFS(RelPotInst[PU_PI],RelPotInst[Barra],PrevisaoGD[[#This Row],[Nº Barra]])</f>
        <v>42.848458949572176</v>
      </c>
      <c r="H1932" s="136">
        <f>$G1932*SUMIFS(FatorHorario[Fator],FatorHorario[Meses],TEXT($D1932,"MMM"),FatorHorario[UF],'Curva Tipica'!$E$1,FatorHorario[Hora],$F1932)</f>
        <v>20.691592593639246</v>
      </c>
      <c r="I1932" s="45">
        <v>0.92</v>
      </c>
    </row>
    <row r="1933" spans="1:9" x14ac:dyDescent="0.25">
      <c r="A1933" s="32">
        <v>5743</v>
      </c>
      <c r="B1933" s="32">
        <v>2</v>
      </c>
      <c r="C1933" s="134" t="s">
        <v>92</v>
      </c>
      <c r="D1933" s="33">
        <v>47027</v>
      </c>
      <c r="E1933" s="43" t="s">
        <v>73</v>
      </c>
      <c r="F1933" s="44">
        <f>SUMIFS(HoraCondCarga[Hora],HoraCondCarga[Condição de Carga],PrevisaoGD[[#This Row],[Condição de Carga]],HoraCondCarga[Mês],MONTH(PrevisaoGD[[#This Row],[Mês/Ano]]))</f>
        <v>12</v>
      </c>
      <c r="G1933" s="258">
        <f>SUMIFS('Previsão Potência Instalada'!$C$4:$C$87,'Previsão Potência Instalada'!$B$4:$B$87,PrevisaoGD[[#This Row],[Mês/Ano]])*SUMIFS(RelPotInst[PU_PI],RelPotInst[Barra],PrevisaoGD[[#This Row],[Nº Barra]])</f>
        <v>43.113830159695958</v>
      </c>
      <c r="H1933" s="136">
        <f>$G1933*SUMIFS(FatorHorario[Fator],FatorHorario[Meses],TEXT($D1933,"MMM"),FatorHorario[UF],'Curva Tipica'!$E$1,FatorHorario[Hora],$F1933)</f>
        <v>24.484908336835584</v>
      </c>
      <c r="I1933" s="45">
        <v>0.92</v>
      </c>
    </row>
    <row r="1934" spans="1:9" x14ac:dyDescent="0.25">
      <c r="A1934" s="32">
        <v>5743</v>
      </c>
      <c r="B1934" s="32">
        <v>2</v>
      </c>
      <c r="C1934" s="134" t="s">
        <v>92</v>
      </c>
      <c r="D1934" s="33">
        <v>47058</v>
      </c>
      <c r="E1934" s="43" t="s">
        <v>73</v>
      </c>
      <c r="F1934" s="44">
        <f>SUMIFS(HoraCondCarga[Hora],HoraCondCarga[Condição de Carga],PrevisaoGD[[#This Row],[Condição de Carga]],HoraCondCarga[Mês],MONTH(PrevisaoGD[[#This Row],[Mês/Ano]]))</f>
        <v>15</v>
      </c>
      <c r="G1934" s="258">
        <f>SUMIFS('Previsão Potência Instalada'!$C$4:$C$87,'Previsão Potência Instalada'!$B$4:$B$87,PrevisaoGD[[#This Row],[Mês/Ano]])*SUMIFS(RelPotInst[PU_PI],RelPotInst[Barra],PrevisaoGD[[#This Row],[Nº Barra]])</f>
        <v>43.379250899802386</v>
      </c>
      <c r="H1934" s="136">
        <f>$G1934*SUMIFS(FatorHorario[Fator],FatorHorario[Meses],TEXT($D1934,"MMM"),FatorHorario[UF],'Curva Tipica'!$E$1,FatorHorario[Hora],$F1934)</f>
        <v>17.620805887660865</v>
      </c>
      <c r="I1934" s="45">
        <v>0.92</v>
      </c>
    </row>
    <row r="1935" spans="1:9" x14ac:dyDescent="0.25">
      <c r="A1935" s="32">
        <v>5743</v>
      </c>
      <c r="B1935" s="32">
        <v>2</v>
      </c>
      <c r="C1935" s="134" t="s">
        <v>92</v>
      </c>
      <c r="D1935" s="33">
        <v>47088</v>
      </c>
      <c r="E1935" s="43" t="s">
        <v>73</v>
      </c>
      <c r="F1935" s="44">
        <f>SUMIFS(HoraCondCarga[Hora],HoraCondCarga[Condição de Carga],PrevisaoGD[[#This Row],[Condição de Carga]],HoraCondCarga[Mês],MONTH(PrevisaoGD[[#This Row],[Mês/Ano]]))</f>
        <v>13</v>
      </c>
      <c r="G1935" s="258">
        <f>SUMIFS('Previsão Potência Instalada'!$C$4:$C$87,'Previsão Potência Instalada'!$B$4:$B$87,PrevisaoGD[[#This Row],[Mês/Ano]])*SUMIFS(RelPotInst[PU_PI],RelPotInst[Barra],PrevisaoGD[[#This Row],[Nº Barra]])</f>
        <v>43.657280730352781</v>
      </c>
      <c r="H1935" s="136">
        <f>$G1935*SUMIFS(FatorHorario[Fator],FatorHorario[Meses],TEXT($D1935,"MMM"),FatorHorario[UF],'Curva Tipica'!$E$1,FatorHorario[Hora],$F1935)</f>
        <v>25.101039131801883</v>
      </c>
      <c r="I1935" s="45">
        <v>0.92</v>
      </c>
    </row>
    <row r="1936" spans="1:9" x14ac:dyDescent="0.25">
      <c r="A1936" s="32">
        <v>5743</v>
      </c>
      <c r="B1936" s="32">
        <v>2</v>
      </c>
      <c r="C1936" s="134" t="s">
        <v>92</v>
      </c>
      <c r="D1936" s="33">
        <v>44562</v>
      </c>
      <c r="E1936" s="43" t="s">
        <v>68</v>
      </c>
      <c r="F1936" s="44">
        <f>SUMIFS(HoraCondCarga[Hora],HoraCondCarga[Condição de Carga],PrevisaoGD[[#This Row],[Condição de Carga]],HoraCondCarga[Mês],MONTH(PrevisaoGD[[#This Row],[Mês/Ano]]))</f>
        <v>6</v>
      </c>
      <c r="G1936" s="258">
        <f>SUMIFS('Previsão Potência Instalada'!$C$4:$C$87,'Previsão Potência Instalada'!$B$4:$B$87,PrevisaoGD[[#This Row],[Mês/Ano]])*SUMIFS(RelPotInst[PU_PI],RelPotInst[Barra],PrevisaoGD[[#This Row],[Nº Barra]])</f>
        <v>15.023445587279532</v>
      </c>
      <c r="H1936" s="136">
        <f>$G1936*SUMIFS(FatorHorario[Fator],FatorHorario[Meses],TEXT($D1936,"MMM"),FatorHorario[UF],'Curva Tipica'!$E$1,FatorHorario[Hora],$F1936)</f>
        <v>0.14756779200246975</v>
      </c>
      <c r="I1936" s="45">
        <v>0.92</v>
      </c>
    </row>
    <row r="1937" spans="1:9" x14ac:dyDescent="0.25">
      <c r="A1937" s="32">
        <v>5743</v>
      </c>
      <c r="B1937" s="32">
        <v>2</v>
      </c>
      <c r="C1937" s="134" t="s">
        <v>92</v>
      </c>
      <c r="D1937" s="33">
        <v>44593</v>
      </c>
      <c r="E1937" s="43" t="s">
        <v>68</v>
      </c>
      <c r="F1937" s="44">
        <f>SUMIFS(HoraCondCarga[Hora],HoraCondCarga[Condição de Carga],PrevisaoGD[[#This Row],[Condição de Carga]],HoraCondCarga[Mês],MONTH(PrevisaoGD[[#This Row],[Mês/Ano]]))</f>
        <v>7</v>
      </c>
      <c r="G1937" s="258">
        <f>SUMIFS('Previsão Potência Instalada'!$C$4:$C$87,'Previsão Potência Instalada'!$B$4:$B$87,PrevisaoGD[[#This Row],[Mês/Ano]])*SUMIFS(RelPotInst[PU_PI],RelPotInst[Barra],PrevisaoGD[[#This Row],[Nº Barra]])</f>
        <v>15.683433952675207</v>
      </c>
      <c r="H1937" s="136">
        <f>$G1937*SUMIFS(FatorHorario[Fator],FatorHorario[Meses],TEXT($D1937,"MMM"),FatorHorario[UF],'Curva Tipica'!$E$1,FatorHorario[Hora],$F1937)</f>
        <v>1.4816702820774159</v>
      </c>
      <c r="I1937" s="45">
        <v>0.92</v>
      </c>
    </row>
    <row r="1938" spans="1:9" x14ac:dyDescent="0.25">
      <c r="A1938" s="32">
        <v>5743</v>
      </c>
      <c r="B1938" s="32">
        <v>2</v>
      </c>
      <c r="C1938" s="134" t="s">
        <v>92</v>
      </c>
      <c r="D1938" s="33">
        <v>44621</v>
      </c>
      <c r="E1938" s="43" t="s">
        <v>68</v>
      </c>
      <c r="F1938" s="44">
        <f>SUMIFS(HoraCondCarga[Hora],HoraCondCarga[Condição de Carga],PrevisaoGD[[#This Row],[Condição de Carga]],HoraCondCarga[Mês],MONTH(PrevisaoGD[[#This Row],[Mês/Ano]]))</f>
        <v>7</v>
      </c>
      <c r="G1938" s="258">
        <f>SUMIFS('Previsão Potência Instalada'!$C$4:$C$87,'Previsão Potência Instalada'!$B$4:$B$87,PrevisaoGD[[#This Row],[Mês/Ano]])*SUMIFS(RelPotInst[PU_PI],RelPotInst[Barra],PrevisaoGD[[#This Row],[Nº Barra]])</f>
        <v>16.34935709565098</v>
      </c>
      <c r="H1938" s="136">
        <f>$G1938*SUMIFS(FatorHorario[Fator],FatorHorario[Meses],TEXT($D1938,"MMM"),FatorHorario[UF],'Curva Tipica'!$E$1,FatorHorario[Hora],$F1938)</f>
        <v>1.6648756674222411</v>
      </c>
      <c r="I1938" s="45">
        <v>0.92</v>
      </c>
    </row>
    <row r="1939" spans="1:9" x14ac:dyDescent="0.25">
      <c r="A1939" s="32">
        <v>5743</v>
      </c>
      <c r="B1939" s="32">
        <v>2</v>
      </c>
      <c r="C1939" s="134" t="s">
        <v>92</v>
      </c>
      <c r="D1939" s="33">
        <v>44652</v>
      </c>
      <c r="E1939" s="43" t="s">
        <v>68</v>
      </c>
      <c r="F1939" s="44">
        <f>SUMIFS(HoraCondCarga[Hora],HoraCondCarga[Condição de Carga],PrevisaoGD[[#This Row],[Condição de Carga]],HoraCondCarga[Mês],MONTH(PrevisaoGD[[#This Row],[Mês/Ano]]))</f>
        <v>7</v>
      </c>
      <c r="G1939" s="258">
        <f>SUMIFS('Previsão Potência Instalada'!$C$4:$C$87,'Previsão Potência Instalada'!$B$4:$B$87,PrevisaoGD[[#This Row],[Mês/Ano]])*SUMIFS(RelPotInst[PU_PI],RelPotInst[Barra],PrevisaoGD[[#This Row],[Nº Barra]])</f>
        <v>17.020399041636615</v>
      </c>
      <c r="H1939" s="136">
        <f>$G1939*SUMIFS(FatorHorario[Fator],FatorHorario[Meses],TEXT($D1939,"MMM"),FatorHorario[UF],'Curva Tipica'!$E$1,FatorHorario[Hora],$F1939)</f>
        <v>1.5226894294521218</v>
      </c>
      <c r="I1939" s="45">
        <v>0.92</v>
      </c>
    </row>
    <row r="1940" spans="1:9" x14ac:dyDescent="0.25">
      <c r="A1940" s="32">
        <v>5743</v>
      </c>
      <c r="B1940" s="32">
        <v>2</v>
      </c>
      <c r="C1940" s="134" t="s">
        <v>92</v>
      </c>
      <c r="D1940" s="33">
        <v>44682</v>
      </c>
      <c r="E1940" s="43" t="s">
        <v>68</v>
      </c>
      <c r="F1940" s="44">
        <f>SUMIFS(HoraCondCarga[Hora],HoraCondCarga[Condição de Carga],PrevisaoGD[[#This Row],[Condição de Carga]],HoraCondCarga[Mês],MONTH(PrevisaoGD[[#This Row],[Mês/Ano]]))</f>
        <v>7</v>
      </c>
      <c r="G1940" s="258">
        <f>SUMIFS('Previsão Potência Instalada'!$C$4:$C$87,'Previsão Potência Instalada'!$B$4:$B$87,PrevisaoGD[[#This Row],[Mês/Ano]])*SUMIFS(RelPotInst[PU_PI],RelPotInst[Barra],PrevisaoGD[[#This Row],[Nº Barra]])</f>
        <v>17.746805185770867</v>
      </c>
      <c r="H1940" s="136">
        <f>$G1940*SUMIFS(FatorHorario[Fator],FatorHorario[Meses],TEXT($D1940,"MMM"),FatorHorario[UF],'Curva Tipica'!$E$1,FatorHorario[Hora],$F1940)</f>
        <v>1.3234968265469735</v>
      </c>
      <c r="I1940" s="45">
        <v>0.92</v>
      </c>
    </row>
    <row r="1941" spans="1:9" x14ac:dyDescent="0.25">
      <c r="A1941" s="32">
        <v>5743</v>
      </c>
      <c r="B1941" s="32">
        <v>2</v>
      </c>
      <c r="C1941" s="134" t="s">
        <v>92</v>
      </c>
      <c r="D1941" s="33">
        <v>44713</v>
      </c>
      <c r="E1941" s="43" t="s">
        <v>68</v>
      </c>
      <c r="F1941" s="44">
        <f>SUMIFS(HoraCondCarga[Hora],HoraCondCarga[Condição de Carga],PrevisaoGD[[#This Row],[Condição de Carga]],HoraCondCarga[Mês],MONTH(PrevisaoGD[[#This Row],[Mês/Ano]]))</f>
        <v>7</v>
      </c>
      <c r="G1941" s="258">
        <f>SUMIFS('Previsão Potência Instalada'!$C$4:$C$87,'Previsão Potência Instalada'!$B$4:$B$87,PrevisaoGD[[#This Row],[Mês/Ano]])*SUMIFS(RelPotInst[PU_PI],RelPotInst[Barra],PrevisaoGD[[#This Row],[Nº Barra]])</f>
        <v>18.458032240691484</v>
      </c>
      <c r="H1941" s="136">
        <f>$G1941*SUMIFS(FatorHorario[Fator],FatorHorario[Meses],TEXT($D1941,"MMM"),FatorHorario[UF],'Curva Tipica'!$E$1,FatorHorario[Hora],$F1941)</f>
        <v>1.3611797151994518</v>
      </c>
      <c r="I1941" s="45">
        <v>0.92</v>
      </c>
    </row>
    <row r="1942" spans="1:9" x14ac:dyDescent="0.25">
      <c r="A1942" s="32">
        <v>5743</v>
      </c>
      <c r="B1942" s="32">
        <v>2</v>
      </c>
      <c r="C1942" s="134" t="s">
        <v>92</v>
      </c>
      <c r="D1942" s="33">
        <v>44743</v>
      </c>
      <c r="E1942" s="43" t="s">
        <v>68</v>
      </c>
      <c r="F1942" s="44">
        <f>SUMIFS(HoraCondCarga[Hora],HoraCondCarga[Condição de Carga],PrevisaoGD[[#This Row],[Condição de Carga]],HoraCondCarga[Mês],MONTH(PrevisaoGD[[#This Row],[Mês/Ano]]))</f>
        <v>7</v>
      </c>
      <c r="G1942" s="258">
        <f>SUMIFS('Previsão Potência Instalada'!$C$4:$C$87,'Previsão Potência Instalada'!$B$4:$B$87,PrevisaoGD[[#This Row],[Mês/Ano]])*SUMIFS(RelPotInst[PU_PI],RelPotInst[Barra],PrevisaoGD[[#This Row],[Nº Barra]])</f>
        <v>19.133907426350735</v>
      </c>
      <c r="H1942" s="136">
        <f>$G1942*SUMIFS(FatorHorario[Fator],FatorHorario[Meses],TEXT($D1942,"MMM"),FatorHorario[UF],'Curva Tipica'!$E$1,FatorHorario[Hora],$F1942)</f>
        <v>1.554583821827642</v>
      </c>
      <c r="I1942" s="45">
        <v>0.92</v>
      </c>
    </row>
    <row r="1943" spans="1:9" x14ac:dyDescent="0.25">
      <c r="A1943" s="32">
        <v>5743</v>
      </c>
      <c r="B1943" s="32">
        <v>2</v>
      </c>
      <c r="C1943" s="134" t="s">
        <v>92</v>
      </c>
      <c r="D1943" s="33">
        <v>44774</v>
      </c>
      <c r="E1943" s="43" t="s">
        <v>68</v>
      </c>
      <c r="F1943" s="44">
        <f>SUMIFS(HoraCondCarga[Hora],HoraCondCarga[Condição de Carga],PrevisaoGD[[#This Row],[Condição de Carga]],HoraCondCarga[Mês],MONTH(PrevisaoGD[[#This Row],[Mês/Ano]]))</f>
        <v>7</v>
      </c>
      <c r="G1943" s="258">
        <f>SUMIFS('Previsão Potência Instalada'!$C$4:$C$87,'Previsão Potência Instalada'!$B$4:$B$87,PrevisaoGD[[#This Row],[Mês/Ano]])*SUMIFS(RelPotInst[PU_PI],RelPotInst[Barra],PrevisaoGD[[#This Row],[Nº Barra]])</f>
        <v>19.792511238158891</v>
      </c>
      <c r="H1943" s="136">
        <f>$G1943*SUMIFS(FatorHorario[Fator],FatorHorario[Meses],TEXT($D1943,"MMM"),FatorHorario[UF],'Curva Tipica'!$E$1,FatorHorario[Hora],$F1943)</f>
        <v>1.7946194109132743</v>
      </c>
      <c r="I1943" s="45">
        <v>0.92</v>
      </c>
    </row>
    <row r="1944" spans="1:9" x14ac:dyDescent="0.25">
      <c r="A1944" s="32">
        <v>5743</v>
      </c>
      <c r="B1944" s="32">
        <v>2</v>
      </c>
      <c r="C1944" s="134" t="s">
        <v>92</v>
      </c>
      <c r="D1944" s="33">
        <v>44805</v>
      </c>
      <c r="E1944" s="43" t="s">
        <v>68</v>
      </c>
      <c r="F1944" s="44">
        <f>SUMIFS(HoraCondCarga[Hora],HoraCondCarga[Condição de Carga],PrevisaoGD[[#This Row],[Condição de Carga]],HoraCondCarga[Mês],MONTH(PrevisaoGD[[#This Row],[Mês/Ano]]))</f>
        <v>6</v>
      </c>
      <c r="G1944" s="258">
        <f>SUMIFS('Previsão Potência Instalada'!$C$4:$C$87,'Previsão Potência Instalada'!$B$4:$B$87,PrevisaoGD[[#This Row],[Mês/Ano]])*SUMIFS(RelPotInst[PU_PI],RelPotInst[Barra],PrevisaoGD[[#This Row],[Nº Barra]])</f>
        <v>20.448110582282368</v>
      </c>
      <c r="H1944" s="136">
        <f>$G1944*SUMIFS(FatorHorario[Fator],FatorHorario[Meses],TEXT($D1944,"MMM"),FatorHorario[UF],'Curva Tipica'!$E$1,FatorHorario[Hora],$F1944)</f>
        <v>0.1320393737721911</v>
      </c>
      <c r="I1944" s="45">
        <v>0.92</v>
      </c>
    </row>
    <row r="1945" spans="1:9" x14ac:dyDescent="0.25">
      <c r="A1945" s="32">
        <v>5743</v>
      </c>
      <c r="B1945" s="32">
        <v>2</v>
      </c>
      <c r="C1945" s="134" t="s">
        <v>92</v>
      </c>
      <c r="D1945" s="33">
        <v>44835</v>
      </c>
      <c r="E1945" s="43" t="s">
        <v>68</v>
      </c>
      <c r="F1945" s="44">
        <f>SUMIFS(HoraCondCarga[Hora],HoraCondCarga[Condição de Carga],PrevisaoGD[[#This Row],[Condição de Carga]],HoraCondCarga[Mês],MONTH(PrevisaoGD[[#This Row],[Mês/Ano]]))</f>
        <v>6</v>
      </c>
      <c r="G1945" s="258">
        <f>SUMIFS('Previsão Potência Instalada'!$C$4:$C$87,'Previsão Potência Instalada'!$B$4:$B$87,PrevisaoGD[[#This Row],[Mês/Ano]])*SUMIFS(RelPotInst[PU_PI],RelPotInst[Barra],PrevisaoGD[[#This Row],[Nº Barra]])</f>
        <v>21.071479145566613</v>
      </c>
      <c r="H1945" s="136">
        <f>$G1945*SUMIFS(FatorHorario[Fator],FatorHorario[Meses],TEXT($D1945,"MMM"),FatorHorario[UF],'Curva Tipica'!$E$1,FatorHorario[Hora],$F1945)</f>
        <v>0.23482124840778776</v>
      </c>
      <c r="I1945" s="45">
        <v>0.92</v>
      </c>
    </row>
    <row r="1946" spans="1:9" x14ac:dyDescent="0.25">
      <c r="A1946" s="32">
        <v>5743</v>
      </c>
      <c r="B1946" s="32">
        <v>2</v>
      </c>
      <c r="C1946" s="134" t="s">
        <v>92</v>
      </c>
      <c r="D1946" s="33">
        <v>44866</v>
      </c>
      <c r="E1946" s="43" t="s">
        <v>68</v>
      </c>
      <c r="F1946" s="44">
        <f>SUMIFS(HoraCondCarga[Hora],HoraCondCarga[Condição de Carga],PrevisaoGD[[#This Row],[Condição de Carga]],HoraCondCarga[Mês],MONTH(PrevisaoGD[[#This Row],[Mês/Ano]]))</f>
        <v>6</v>
      </c>
      <c r="G1946" s="258">
        <f>SUMIFS('Previsão Potência Instalada'!$C$4:$C$87,'Previsão Potência Instalada'!$B$4:$B$87,PrevisaoGD[[#This Row],[Mês/Ano]])*SUMIFS(RelPotInst[PU_PI],RelPotInst[Barra],PrevisaoGD[[#This Row],[Nº Barra]])</f>
        <v>21.694964056943423</v>
      </c>
      <c r="H1946" s="136">
        <f>$G1946*SUMIFS(FatorHorario[Fator],FatorHorario[Meses],TEXT($D1946,"MMM"),FatorHorario[UF],'Curva Tipica'!$E$1,FatorHorario[Hora],$F1946)</f>
        <v>0.36297435954070911</v>
      </c>
      <c r="I1946" s="45">
        <v>0.92</v>
      </c>
    </row>
    <row r="1947" spans="1:9" x14ac:dyDescent="0.25">
      <c r="A1947" s="32">
        <v>5743</v>
      </c>
      <c r="B1947" s="32">
        <v>2</v>
      </c>
      <c r="C1947" s="134" t="s">
        <v>92</v>
      </c>
      <c r="D1947" s="33">
        <v>44896</v>
      </c>
      <c r="E1947" s="43" t="s">
        <v>68</v>
      </c>
      <c r="F1947" s="44">
        <f>SUMIFS(HoraCondCarga[Hora],HoraCondCarga[Condição de Carga],PrevisaoGD[[#This Row],[Condição de Carga]],HoraCondCarga[Mês],MONTH(PrevisaoGD[[#This Row],[Mês/Ano]]))</f>
        <v>6</v>
      </c>
      <c r="G1947" s="258">
        <f>SUMIFS('Previsão Potência Instalada'!$C$4:$C$87,'Previsão Potência Instalada'!$B$4:$B$87,PrevisaoGD[[#This Row],[Mês/Ano]])*SUMIFS(RelPotInst[PU_PI],RelPotInst[Barra],PrevisaoGD[[#This Row],[Nº Barra]])</f>
        <v>22.348068272504417</v>
      </c>
      <c r="H1947" s="136">
        <f>$G1947*SUMIFS(FatorHorario[Fator],FatorHorario[Meses],TEXT($D1947,"MMM"),FatorHorario[UF],'Curva Tipica'!$E$1,FatorHorario[Hora],$F1947)</f>
        <v>0.25690630990173291</v>
      </c>
      <c r="I1947" s="45">
        <v>0.92</v>
      </c>
    </row>
    <row r="1948" spans="1:9" x14ac:dyDescent="0.25">
      <c r="A1948" s="32">
        <v>5743</v>
      </c>
      <c r="B1948" s="32">
        <v>2</v>
      </c>
      <c r="C1948" s="134" t="s">
        <v>92</v>
      </c>
      <c r="D1948" s="33">
        <v>44927</v>
      </c>
      <c r="E1948" s="43" t="s">
        <v>68</v>
      </c>
      <c r="F1948" s="44">
        <f>SUMIFS(HoraCondCarga[Hora],HoraCondCarga[Condição de Carga],PrevisaoGD[[#This Row],[Condição de Carga]],HoraCondCarga[Mês],MONTH(PrevisaoGD[[#This Row],[Mês/Ano]]))</f>
        <v>6</v>
      </c>
      <c r="G1948" s="258">
        <f>SUMIFS('Previsão Potência Instalada'!$C$4:$C$87,'Previsão Potência Instalada'!$B$4:$B$87,PrevisaoGD[[#This Row],[Mês/Ano]])*SUMIFS(RelPotInst[PU_PI],RelPotInst[Barra],PrevisaoGD[[#This Row],[Nº Barra]])</f>
        <v>22.571969147014546</v>
      </c>
      <c r="H1948" s="136">
        <f>$G1948*SUMIFS(FatorHorario[Fator],FatorHorario[Meses],TEXT($D1948,"MMM"),FatorHorario[UF],'Curva Tipica'!$E$1,FatorHorario[Hora],$F1948)</f>
        <v>0.2217131635230937</v>
      </c>
      <c r="I1948" s="45">
        <v>0.92</v>
      </c>
    </row>
    <row r="1949" spans="1:9" x14ac:dyDescent="0.25">
      <c r="A1949" s="32">
        <v>5743</v>
      </c>
      <c r="B1949" s="32">
        <v>2</v>
      </c>
      <c r="C1949" s="134" t="s">
        <v>92</v>
      </c>
      <c r="D1949" s="33">
        <v>44958</v>
      </c>
      <c r="E1949" s="43" t="s">
        <v>68</v>
      </c>
      <c r="F1949" s="44">
        <f>SUMIFS(HoraCondCarga[Hora],HoraCondCarga[Condição de Carga],PrevisaoGD[[#This Row],[Condição de Carga]],HoraCondCarga[Mês],MONTH(PrevisaoGD[[#This Row],[Mês/Ano]]))</f>
        <v>7</v>
      </c>
      <c r="G1949" s="258">
        <f>SUMIFS('Previsão Potência Instalada'!$C$4:$C$87,'Previsão Potência Instalada'!$B$4:$B$87,PrevisaoGD[[#This Row],[Mês/Ano]])*SUMIFS(RelPotInst[PU_PI],RelPotInst[Barra],PrevisaoGD[[#This Row],[Nº Barra]])</f>
        <v>22.790990851879595</v>
      </c>
      <c r="H1949" s="136">
        <f>$G1949*SUMIFS(FatorHorario[Fator],FatorHorario[Meses],TEXT($D1949,"MMM"),FatorHorario[UF],'Curva Tipica'!$E$1,FatorHorario[Hora],$F1949)</f>
        <v>2.1531466862566875</v>
      </c>
      <c r="I1949" s="45">
        <v>0.92</v>
      </c>
    </row>
    <row r="1950" spans="1:9" x14ac:dyDescent="0.25">
      <c r="A1950" s="32">
        <v>5743</v>
      </c>
      <c r="B1950" s="32">
        <v>2</v>
      </c>
      <c r="C1950" s="134" t="s">
        <v>92</v>
      </c>
      <c r="D1950" s="33">
        <v>44986</v>
      </c>
      <c r="E1950" s="43" t="s">
        <v>68</v>
      </c>
      <c r="F1950" s="44">
        <f>SUMIFS(HoraCondCarga[Hora],HoraCondCarga[Condição de Carga],PrevisaoGD[[#This Row],[Condição de Carga]],HoraCondCarga[Mês],MONTH(PrevisaoGD[[#This Row],[Mês/Ano]]))</f>
        <v>7</v>
      </c>
      <c r="G1950" s="258">
        <f>SUMIFS('Previsão Potência Instalada'!$C$4:$C$87,'Previsão Potência Instalada'!$B$4:$B$87,PrevisaoGD[[#This Row],[Mês/Ano]])*SUMIFS(RelPotInst[PU_PI],RelPotInst[Barra],PrevisaoGD[[#This Row],[Nº Barra]])</f>
        <v>23.01198205374147</v>
      </c>
      <c r="H1950" s="136">
        <f>$G1950*SUMIFS(FatorHorario[Fator],FatorHorario[Meses],TEXT($D1950,"MMM"),FatorHorario[UF],'Curva Tipica'!$E$1,FatorHorario[Hora],$F1950)</f>
        <v>2.3433391757418209</v>
      </c>
      <c r="I1950" s="45">
        <v>0.92</v>
      </c>
    </row>
    <row r="1951" spans="1:9" x14ac:dyDescent="0.25">
      <c r="A1951" s="32">
        <v>5743</v>
      </c>
      <c r="B1951" s="32">
        <v>2</v>
      </c>
      <c r="C1951" s="134" t="s">
        <v>92</v>
      </c>
      <c r="D1951" s="33">
        <v>45017</v>
      </c>
      <c r="E1951" s="43" t="s">
        <v>68</v>
      </c>
      <c r="F1951" s="44">
        <f>SUMIFS(HoraCondCarga[Hora],HoraCondCarga[Condição de Carga],PrevisaoGD[[#This Row],[Condição de Carga]],HoraCondCarga[Mês],MONTH(PrevisaoGD[[#This Row],[Mês/Ano]]))</f>
        <v>7</v>
      </c>
      <c r="G1951" s="258">
        <f>SUMIFS('Previsão Potência Instalada'!$C$4:$C$87,'Previsão Potência Instalada'!$B$4:$B$87,PrevisaoGD[[#This Row],[Mês/Ano]])*SUMIFS(RelPotInst[PU_PI],RelPotInst[Barra],PrevisaoGD[[#This Row],[Nº Barra]])</f>
        <v>23.234671965794114</v>
      </c>
      <c r="H1951" s="136">
        <f>$G1951*SUMIFS(FatorHorario[Fator],FatorHorario[Meses],TEXT($D1951,"MMM"),FatorHorario[UF],'Curva Tipica'!$E$1,FatorHorario[Hora],$F1951)</f>
        <v>2.0786345439113938</v>
      </c>
      <c r="I1951" s="45">
        <v>0.92</v>
      </c>
    </row>
    <row r="1952" spans="1:9" x14ac:dyDescent="0.25">
      <c r="A1952" s="32">
        <v>5743</v>
      </c>
      <c r="B1952" s="32">
        <v>2</v>
      </c>
      <c r="C1952" s="134" t="s">
        <v>92</v>
      </c>
      <c r="D1952" s="33">
        <v>45047</v>
      </c>
      <c r="E1952" s="43" t="s">
        <v>68</v>
      </c>
      <c r="F1952" s="44">
        <f>SUMIFS(HoraCondCarga[Hora],HoraCondCarga[Condição de Carga],PrevisaoGD[[#This Row],[Condição de Carga]],HoraCondCarga[Mês],MONTH(PrevisaoGD[[#This Row],[Mês/Ano]]))</f>
        <v>7</v>
      </c>
      <c r="G1952" s="258">
        <f>SUMIFS('Previsão Potência Instalada'!$C$4:$C$87,'Previsão Potência Instalada'!$B$4:$B$87,PrevisaoGD[[#This Row],[Mês/Ano]])*SUMIFS(RelPotInst[PU_PI],RelPotInst[Barra],PrevisaoGD[[#This Row],[Nº Barra]])</f>
        <v>23.475734870012655</v>
      </c>
      <c r="H1952" s="136">
        <f>$G1952*SUMIFS(FatorHorario[Fator],FatorHorario[Meses],TEXT($D1952,"MMM"),FatorHorario[UF],'Curva Tipica'!$E$1,FatorHorario[Hora],$F1952)</f>
        <v>1.7507410644385395</v>
      </c>
      <c r="I1952" s="45">
        <v>0.92</v>
      </c>
    </row>
    <row r="1953" spans="1:9" x14ac:dyDescent="0.25">
      <c r="A1953" s="32">
        <v>5743</v>
      </c>
      <c r="B1953" s="32">
        <v>2</v>
      </c>
      <c r="C1953" s="134" t="s">
        <v>92</v>
      </c>
      <c r="D1953" s="33">
        <v>45078</v>
      </c>
      <c r="E1953" s="43" t="s">
        <v>68</v>
      </c>
      <c r="F1953" s="44">
        <f>SUMIFS(HoraCondCarga[Hora],HoraCondCarga[Condição de Carga],PrevisaoGD[[#This Row],[Condição de Carga]],HoraCondCarga[Mês],MONTH(PrevisaoGD[[#This Row],[Mês/Ano]]))</f>
        <v>7</v>
      </c>
      <c r="G1953" s="258">
        <f>SUMIFS('Previsão Potência Instalada'!$C$4:$C$87,'Previsão Potência Instalada'!$B$4:$B$87,PrevisaoGD[[#This Row],[Mês/Ano]])*SUMIFS(RelPotInst[PU_PI],RelPotInst[Barra],PrevisaoGD[[#This Row],[Nº Barra]])</f>
        <v>23.711760488466503</v>
      </c>
      <c r="H1953" s="136">
        <f>$G1953*SUMIFS(FatorHorario[Fator],FatorHorario[Meses],TEXT($D1953,"MMM"),FatorHorario[UF],'Curva Tipica'!$E$1,FatorHorario[Hora],$F1953)</f>
        <v>1.7486136641052541</v>
      </c>
      <c r="I1953" s="45">
        <v>0.92</v>
      </c>
    </row>
    <row r="1954" spans="1:9" x14ac:dyDescent="0.25">
      <c r="A1954" s="32">
        <v>5743</v>
      </c>
      <c r="B1954" s="32">
        <v>2</v>
      </c>
      <c r="C1954" s="134" t="s">
        <v>92</v>
      </c>
      <c r="D1954" s="33">
        <v>45108</v>
      </c>
      <c r="E1954" s="43" t="s">
        <v>68</v>
      </c>
      <c r="F1954" s="44">
        <f>SUMIFS(HoraCondCarga[Hora],HoraCondCarga[Condição de Carga],PrevisaoGD[[#This Row],[Condição de Carga]],HoraCondCarga[Mês],MONTH(PrevisaoGD[[#This Row],[Mês/Ano]]))</f>
        <v>7</v>
      </c>
      <c r="G1954" s="258">
        <f>SUMIFS('Previsão Potência Instalada'!$C$4:$C$87,'Previsão Potência Instalada'!$B$4:$B$87,PrevisaoGD[[#This Row],[Mês/Ano]])*SUMIFS(RelPotInst[PU_PI],RelPotInst[Barra],PrevisaoGD[[#This Row],[Nº Barra]])</f>
        <v>23.936054344541255</v>
      </c>
      <c r="H1954" s="136">
        <f>$G1954*SUMIFS(FatorHorario[Fator],FatorHorario[Meses],TEXT($D1954,"MMM"),FatorHorario[UF],'Curva Tipica'!$E$1,FatorHorario[Hora],$F1954)</f>
        <v>1.9447466747521509</v>
      </c>
      <c r="I1954" s="45">
        <v>0.92</v>
      </c>
    </row>
    <row r="1955" spans="1:9" x14ac:dyDescent="0.25">
      <c r="A1955" s="32">
        <v>5743</v>
      </c>
      <c r="B1955" s="32">
        <v>2</v>
      </c>
      <c r="C1955" s="134" t="s">
        <v>92</v>
      </c>
      <c r="D1955" s="33">
        <v>45139</v>
      </c>
      <c r="E1955" s="43" t="s">
        <v>68</v>
      </c>
      <c r="F1955" s="44">
        <f>SUMIFS(HoraCondCarga[Hora],HoraCondCarga[Condição de Carga],PrevisaoGD[[#This Row],[Condição de Carga]],HoraCondCarga[Mês],MONTH(PrevisaoGD[[#This Row],[Mês/Ano]]))</f>
        <v>7</v>
      </c>
      <c r="G1955" s="258">
        <f>SUMIFS('Previsão Potência Instalada'!$C$4:$C$87,'Previsão Potência Instalada'!$B$4:$B$87,PrevisaoGD[[#This Row],[Mês/Ano]])*SUMIFS(RelPotInst[PU_PI],RelPotInst[Barra],PrevisaoGD[[#This Row],[Nº Barra]])</f>
        <v>24.154616575719924</v>
      </c>
      <c r="H1955" s="136">
        <f>$G1955*SUMIFS(FatorHorario[Fator],FatorHorario[Meses],TEXT($D1955,"MMM"),FatorHorario[UF],'Curva Tipica'!$E$1,FatorHorario[Hora],$F1955)</f>
        <v>2.1901386462967487</v>
      </c>
      <c r="I1955" s="45">
        <v>0.92</v>
      </c>
    </row>
    <row r="1956" spans="1:9" x14ac:dyDescent="0.25">
      <c r="A1956" s="32">
        <v>5743</v>
      </c>
      <c r="B1956" s="32">
        <v>2</v>
      </c>
      <c r="C1956" s="134" t="s">
        <v>92</v>
      </c>
      <c r="D1956" s="33">
        <v>45170</v>
      </c>
      <c r="E1956" s="43" t="s">
        <v>68</v>
      </c>
      <c r="F1956" s="44">
        <f>SUMIFS(HoraCondCarga[Hora],HoraCondCarga[Condição de Carga],PrevisaoGD[[#This Row],[Condição de Carga]],HoraCondCarga[Mês],MONTH(PrevisaoGD[[#This Row],[Mês/Ano]]))</f>
        <v>6</v>
      </c>
      <c r="G1956" s="258">
        <f>SUMIFS('Previsão Potência Instalada'!$C$4:$C$87,'Previsão Potência Instalada'!$B$4:$B$87,PrevisaoGD[[#This Row],[Mês/Ano]])*SUMIFS(RelPotInst[PU_PI],RelPotInst[Barra],PrevisaoGD[[#This Row],[Nº Barra]])</f>
        <v>24.372181753512479</v>
      </c>
      <c r="H1956" s="136">
        <f>$G1956*SUMIFS(FatorHorario[Fator],FatorHorario[Meses],TEXT($D1956,"MMM"),FatorHorario[UF],'Curva Tipica'!$E$1,FatorHorario[Hora],$F1956)</f>
        <v>0.15737823811380303</v>
      </c>
      <c r="I1956" s="45">
        <v>0.92</v>
      </c>
    </row>
    <row r="1957" spans="1:9" x14ac:dyDescent="0.25">
      <c r="A1957" s="32">
        <v>5743</v>
      </c>
      <c r="B1957" s="32">
        <v>2</v>
      </c>
      <c r="C1957" s="134" t="s">
        <v>92</v>
      </c>
      <c r="D1957" s="33">
        <v>45200</v>
      </c>
      <c r="E1957" s="43" t="s">
        <v>68</v>
      </c>
      <c r="F1957" s="44">
        <f>SUMIFS(HoraCondCarga[Hora],HoraCondCarga[Condição de Carga],PrevisaoGD[[#This Row],[Condição de Carga]],HoraCondCarga[Mês],MONTH(PrevisaoGD[[#This Row],[Mês/Ano]]))</f>
        <v>6</v>
      </c>
      <c r="G1957" s="258">
        <f>SUMIFS('Previsão Potência Instalada'!$C$4:$C$87,'Previsão Potência Instalada'!$B$4:$B$87,PrevisaoGD[[#This Row],[Mês/Ano]])*SUMIFS(RelPotInst[PU_PI],RelPotInst[Barra],PrevisaoGD[[#This Row],[Nº Barra]])</f>
        <v>24.579050923710557</v>
      </c>
      <c r="H1957" s="136">
        <f>$G1957*SUMIFS(FatorHorario[Fator],FatorHorario[Meses],TEXT($D1957,"MMM"),FatorHorario[UF],'Curva Tipica'!$E$1,FatorHorario[Hora],$F1957)</f>
        <v>0.27390974229726295</v>
      </c>
      <c r="I1957" s="45">
        <v>0.92</v>
      </c>
    </row>
    <row r="1958" spans="1:9" x14ac:dyDescent="0.25">
      <c r="A1958" s="32">
        <v>5743</v>
      </c>
      <c r="B1958" s="32">
        <v>2</v>
      </c>
      <c r="C1958" s="134" t="s">
        <v>92</v>
      </c>
      <c r="D1958" s="33">
        <v>45231</v>
      </c>
      <c r="E1958" s="43" t="s">
        <v>68</v>
      </c>
      <c r="F1958" s="44">
        <f>SUMIFS(HoraCondCarga[Hora],HoraCondCarga[Condição de Carga],PrevisaoGD[[#This Row],[Condição de Carga]],HoraCondCarga[Mês],MONTH(PrevisaoGD[[#This Row],[Mês/Ano]]))</f>
        <v>6</v>
      </c>
      <c r="G1958" s="258">
        <f>SUMIFS('Previsão Potência Instalada'!$C$4:$C$87,'Previsão Potência Instalada'!$B$4:$B$87,PrevisaoGD[[#This Row],[Mês/Ano]])*SUMIFS(RelPotInst[PU_PI],RelPotInst[Barra],PrevisaoGD[[#This Row],[Nº Barra]])</f>
        <v>24.785958704828051</v>
      </c>
      <c r="H1958" s="136">
        <f>$G1958*SUMIFS(FatorHorario[Fator],FatorHorario[Meses],TEXT($D1958,"MMM"),FatorHorario[UF],'Curva Tipica'!$E$1,FatorHorario[Hora],$F1958)</f>
        <v>0.4146892091120134</v>
      </c>
      <c r="I1958" s="45">
        <v>0.92</v>
      </c>
    </row>
    <row r="1959" spans="1:9" x14ac:dyDescent="0.25">
      <c r="A1959" s="32">
        <v>5743</v>
      </c>
      <c r="B1959" s="32">
        <v>2</v>
      </c>
      <c r="C1959" s="134" t="s">
        <v>92</v>
      </c>
      <c r="D1959" s="33">
        <v>45261</v>
      </c>
      <c r="E1959" s="43" t="s">
        <v>68</v>
      </c>
      <c r="F1959" s="44">
        <f>SUMIFS(HoraCondCarga[Hora],HoraCondCarga[Condição de Carga],PrevisaoGD[[#This Row],[Condição de Carga]],HoraCondCarga[Mês],MONTH(PrevisaoGD[[#This Row],[Mês/Ano]]))</f>
        <v>6</v>
      </c>
      <c r="G1959" s="258">
        <f>SUMIFS('Previsão Potência Instalada'!$C$4:$C$87,'Previsão Potência Instalada'!$B$4:$B$87,PrevisaoGD[[#This Row],[Mês/Ano]])*SUMIFS(RelPotInst[PU_PI],RelPotInst[Barra],PrevisaoGD[[#This Row],[Nº Barra]])</f>
        <v>25.002695856945817</v>
      </c>
      <c r="H1959" s="136">
        <f>$G1959*SUMIFS(FatorHorario[Fator],FatorHorario[Meses],TEXT($D1959,"MMM"),FatorHorario[UF],'Curva Tipica'!$E$1,FatorHorario[Hora],$F1959)</f>
        <v>0.2874230672592924</v>
      </c>
      <c r="I1959" s="45">
        <v>0.92</v>
      </c>
    </row>
    <row r="1960" spans="1:9" x14ac:dyDescent="0.25">
      <c r="A1960" s="32">
        <v>5743</v>
      </c>
      <c r="B1960" s="32">
        <v>2</v>
      </c>
      <c r="C1960" s="134" t="s">
        <v>92</v>
      </c>
      <c r="D1960" s="33">
        <v>45292</v>
      </c>
      <c r="E1960" s="43" t="s">
        <v>68</v>
      </c>
      <c r="F1960" s="44">
        <f>SUMIFS(HoraCondCarga[Hora],HoraCondCarga[Condição de Carga],PrevisaoGD[[#This Row],[Condição de Carga]],HoraCondCarga[Mês],MONTH(PrevisaoGD[[#This Row],[Mês/Ano]]))</f>
        <v>6</v>
      </c>
      <c r="G1960" s="258">
        <f>SUMIFS('Previsão Potência Instalada'!$C$4:$C$87,'Previsão Potência Instalada'!$B$4:$B$87,PrevisaoGD[[#This Row],[Mês/Ano]])*SUMIFS(RelPotInst[PU_PI],RelPotInst[Barra],PrevisaoGD[[#This Row],[Nº Barra]])</f>
        <v>25.447248205695324</v>
      </c>
      <c r="H1960" s="136">
        <f>$G1960*SUMIFS(FatorHorario[Fator],FatorHorario[Meses],TEXT($D1960,"MMM"),FatorHorario[UF],'Curva Tipica'!$E$1,FatorHorario[Hora],$F1960)</f>
        <v>0.24995559164089637</v>
      </c>
      <c r="I1960" s="45">
        <v>0.92</v>
      </c>
    </row>
    <row r="1961" spans="1:9" x14ac:dyDescent="0.25">
      <c r="A1961" s="32">
        <v>5743</v>
      </c>
      <c r="B1961" s="32">
        <v>2</v>
      </c>
      <c r="C1961" s="134" t="s">
        <v>92</v>
      </c>
      <c r="D1961" s="33">
        <v>45323</v>
      </c>
      <c r="E1961" s="43" t="s">
        <v>68</v>
      </c>
      <c r="F1961" s="44">
        <f>SUMIFS(HoraCondCarga[Hora],HoraCondCarga[Condição de Carga],PrevisaoGD[[#This Row],[Condição de Carga]],HoraCondCarga[Mês],MONTH(PrevisaoGD[[#This Row],[Mês/Ano]]))</f>
        <v>7</v>
      </c>
      <c r="G1961" s="258">
        <f>SUMIFS('Previsão Potência Instalada'!$C$4:$C$87,'Previsão Potência Instalada'!$B$4:$B$87,PrevisaoGD[[#This Row],[Mês/Ano]])*SUMIFS(RelPotInst[PU_PI],RelPotInst[Barra],PrevisaoGD[[#This Row],[Nº Barra]])</f>
        <v>25.882113024950296</v>
      </c>
      <c r="H1961" s="136">
        <f>$G1961*SUMIFS(FatorHorario[Fator],FatorHorario[Meses],TEXT($D1961,"MMM"),FatorHorario[UF],'Curva Tipica'!$E$1,FatorHorario[Hora],$F1961)</f>
        <v>2.445176089761663</v>
      </c>
      <c r="I1961" s="45">
        <v>0.92</v>
      </c>
    </row>
    <row r="1962" spans="1:9" x14ac:dyDescent="0.25">
      <c r="A1962" s="32">
        <v>5743</v>
      </c>
      <c r="B1962" s="32">
        <v>2</v>
      </c>
      <c r="C1962" s="134" t="s">
        <v>92</v>
      </c>
      <c r="D1962" s="33">
        <v>45352</v>
      </c>
      <c r="E1962" s="43" t="s">
        <v>68</v>
      </c>
      <c r="F1962" s="44">
        <f>SUMIFS(HoraCondCarga[Hora],HoraCondCarga[Condição de Carga],PrevisaoGD[[#This Row],[Condição de Carga]],HoraCondCarga[Mês],MONTH(PrevisaoGD[[#This Row],[Mês/Ano]]))</f>
        <v>7</v>
      </c>
      <c r="G1962" s="258">
        <f>SUMIFS('Previsão Potência Instalada'!$C$4:$C$87,'Previsão Potência Instalada'!$B$4:$B$87,PrevisaoGD[[#This Row],[Mês/Ano]])*SUMIFS(RelPotInst[PU_PI],RelPotInst[Barra],PrevisaoGD[[#This Row],[Nº Barra]])</f>
        <v>26.3208882555322</v>
      </c>
      <c r="H1962" s="136">
        <f>$G1962*SUMIFS(FatorHorario[Fator],FatorHorario[Meses],TEXT($D1962,"MMM"),FatorHorario[UF],'Curva Tipica'!$E$1,FatorHorario[Hora],$F1962)</f>
        <v>2.6802892704100292</v>
      </c>
      <c r="I1962" s="45">
        <v>0.92</v>
      </c>
    </row>
    <row r="1963" spans="1:9" x14ac:dyDescent="0.25">
      <c r="A1963" s="32">
        <v>5743</v>
      </c>
      <c r="B1963" s="32">
        <v>2</v>
      </c>
      <c r="C1963" s="134" t="s">
        <v>92</v>
      </c>
      <c r="D1963" s="33">
        <v>45383</v>
      </c>
      <c r="E1963" s="43" t="s">
        <v>68</v>
      </c>
      <c r="F1963" s="44">
        <f>SUMIFS(HoraCondCarga[Hora],HoraCondCarga[Condição de Carga],PrevisaoGD[[#This Row],[Condição de Carga]],HoraCondCarga[Mês],MONTH(PrevisaoGD[[#This Row],[Mês/Ano]]))</f>
        <v>7</v>
      </c>
      <c r="G1963" s="258">
        <f>SUMIFS('Previsão Potência Instalada'!$C$4:$C$87,'Previsão Potência Instalada'!$B$4:$B$87,PrevisaoGD[[#This Row],[Mês/Ano]])*SUMIFS(RelPotInst[PU_PI],RelPotInst[Barra],PrevisaoGD[[#This Row],[Nº Barra]])</f>
        <v>26.763036253669416</v>
      </c>
      <c r="H1963" s="136">
        <f>$G1963*SUMIFS(FatorHorario[Fator],FatorHorario[Meses],TEXT($D1963,"MMM"),FatorHorario[UF],'Curva Tipica'!$E$1,FatorHorario[Hora],$F1963)</f>
        <v>2.3942912445129019</v>
      </c>
      <c r="I1963" s="45">
        <v>0.92</v>
      </c>
    </row>
    <row r="1964" spans="1:9" x14ac:dyDescent="0.25">
      <c r="A1964" s="32">
        <v>5743</v>
      </c>
      <c r="B1964" s="32">
        <v>2</v>
      </c>
      <c r="C1964" s="134" t="s">
        <v>92</v>
      </c>
      <c r="D1964" s="33">
        <v>45413</v>
      </c>
      <c r="E1964" s="43" t="s">
        <v>68</v>
      </c>
      <c r="F1964" s="44">
        <f>SUMIFS(HoraCondCarga[Hora],HoraCondCarga[Condição de Carga],PrevisaoGD[[#This Row],[Condição de Carga]],HoraCondCarga[Mês],MONTH(PrevisaoGD[[#This Row],[Mês/Ano]]))</f>
        <v>7</v>
      </c>
      <c r="G1964" s="258">
        <f>SUMIFS('Previsão Potência Instalada'!$C$4:$C$87,'Previsão Potência Instalada'!$B$4:$B$87,PrevisaoGD[[#This Row],[Mês/Ano]])*SUMIFS(RelPotInst[PU_PI],RelPotInst[Barra],PrevisaoGD[[#This Row],[Nº Barra]])</f>
        <v>27.241663594903322</v>
      </c>
      <c r="H1964" s="136">
        <f>$G1964*SUMIFS(FatorHorario[Fator],FatorHorario[Meses],TEXT($D1964,"MMM"),FatorHorario[UF],'Curva Tipica'!$E$1,FatorHorario[Hora],$F1964)</f>
        <v>2.0315913168767161</v>
      </c>
      <c r="I1964" s="45">
        <v>0.92</v>
      </c>
    </row>
    <row r="1965" spans="1:9" x14ac:dyDescent="0.25">
      <c r="A1965" s="32">
        <v>5743</v>
      </c>
      <c r="B1965" s="32">
        <v>2</v>
      </c>
      <c r="C1965" s="134" t="s">
        <v>92</v>
      </c>
      <c r="D1965" s="33">
        <v>45444</v>
      </c>
      <c r="E1965" s="43" t="s">
        <v>68</v>
      </c>
      <c r="F1965" s="44">
        <f>SUMIFS(HoraCondCarga[Hora],HoraCondCarga[Condição de Carga],PrevisaoGD[[#This Row],[Condição de Carga]],HoraCondCarga[Mês],MONTH(PrevisaoGD[[#This Row],[Mês/Ano]]))</f>
        <v>7</v>
      </c>
      <c r="G1965" s="258">
        <f>SUMIFS('Previsão Potência Instalada'!$C$4:$C$87,'Previsão Potência Instalada'!$B$4:$B$87,PrevisaoGD[[#This Row],[Mês/Ano]])*SUMIFS(RelPotInst[PU_PI],RelPotInst[Barra],PrevisaoGD[[#This Row],[Nº Barra]])</f>
        <v>27.71028946909108</v>
      </c>
      <c r="H1965" s="136">
        <f>$G1965*SUMIFS(FatorHorario[Fator],FatorHorario[Meses],TEXT($D1965,"MMM"),FatorHorario[UF],'Curva Tipica'!$E$1,FatorHorario[Hora],$F1965)</f>
        <v>2.0434834784002267</v>
      </c>
      <c r="I1965" s="45">
        <v>0.92</v>
      </c>
    </row>
    <row r="1966" spans="1:9" x14ac:dyDescent="0.25">
      <c r="A1966" s="32">
        <v>5743</v>
      </c>
      <c r="B1966" s="32">
        <v>2</v>
      </c>
      <c r="C1966" s="134" t="s">
        <v>92</v>
      </c>
      <c r="D1966" s="33">
        <v>45474</v>
      </c>
      <c r="E1966" s="43" t="s">
        <v>68</v>
      </c>
      <c r="F1966" s="44">
        <f>SUMIFS(HoraCondCarga[Hora],HoraCondCarga[Condição de Carga],PrevisaoGD[[#This Row],[Condição de Carga]],HoraCondCarga[Mês],MONTH(PrevisaoGD[[#This Row],[Mês/Ano]]))</f>
        <v>7</v>
      </c>
      <c r="G1966" s="258">
        <f>SUMIFS('Previsão Potência Instalada'!$C$4:$C$87,'Previsão Potência Instalada'!$B$4:$B$87,PrevisaoGD[[#This Row],[Mês/Ano]])*SUMIFS(RelPotInst[PU_PI],RelPotInst[Barra],PrevisaoGD[[#This Row],[Nº Barra]])</f>
        <v>28.155622077756725</v>
      </c>
      <c r="H1966" s="136">
        <f>$G1966*SUMIFS(FatorHorario[Fator],FatorHorario[Meses],TEXT($D1966,"MMM"),FatorHorario[UF],'Curva Tipica'!$E$1,FatorHorario[Hora],$F1966)</f>
        <v>2.2875763742482871</v>
      </c>
      <c r="I1966" s="45">
        <v>0.92</v>
      </c>
    </row>
    <row r="1967" spans="1:9" x14ac:dyDescent="0.25">
      <c r="A1967" s="32">
        <v>5743</v>
      </c>
      <c r="B1967" s="32">
        <v>2</v>
      </c>
      <c r="C1967" s="134" t="s">
        <v>92</v>
      </c>
      <c r="D1967" s="33">
        <v>45505</v>
      </c>
      <c r="E1967" s="43" t="s">
        <v>68</v>
      </c>
      <c r="F1967" s="44">
        <f>SUMIFS(HoraCondCarga[Hora],HoraCondCarga[Condição de Carga],PrevisaoGD[[#This Row],[Condição de Carga]],HoraCondCarga[Mês],MONTH(PrevisaoGD[[#This Row],[Mês/Ano]]))</f>
        <v>7</v>
      </c>
      <c r="G1967" s="258">
        <f>SUMIFS('Previsão Potência Instalada'!$C$4:$C$87,'Previsão Potência Instalada'!$B$4:$B$87,PrevisaoGD[[#This Row],[Mês/Ano]])*SUMIFS(RelPotInst[PU_PI],RelPotInst[Barra],PrevisaoGD[[#This Row],[Nº Barra]])</f>
        <v>28.589574617830497</v>
      </c>
      <c r="H1967" s="136">
        <f>$G1967*SUMIFS(FatorHorario[Fator],FatorHorario[Meses],TEXT($D1967,"MMM"),FatorHorario[UF],'Curva Tipica'!$E$1,FatorHorario[Hora],$F1967)</f>
        <v>2.5922635557227403</v>
      </c>
      <c r="I1967" s="45">
        <v>0.92</v>
      </c>
    </row>
    <row r="1968" spans="1:9" x14ac:dyDescent="0.25">
      <c r="A1968" s="32">
        <v>5743</v>
      </c>
      <c r="B1968" s="32">
        <v>2</v>
      </c>
      <c r="C1968" s="134" t="s">
        <v>92</v>
      </c>
      <c r="D1968" s="33">
        <v>45536</v>
      </c>
      <c r="E1968" s="43" t="s">
        <v>68</v>
      </c>
      <c r="F1968" s="44">
        <f>SUMIFS(HoraCondCarga[Hora],HoraCondCarga[Condição de Carga],PrevisaoGD[[#This Row],[Condição de Carga]],HoraCondCarga[Mês],MONTH(PrevisaoGD[[#This Row],[Mês/Ano]]))</f>
        <v>6</v>
      </c>
      <c r="G1968" s="258">
        <f>SUMIFS('Previsão Potência Instalada'!$C$4:$C$87,'Previsão Potência Instalada'!$B$4:$B$87,PrevisaoGD[[#This Row],[Mês/Ano]])*SUMIFS(RelPotInst[PU_PI],RelPotInst[Barra],PrevisaoGD[[#This Row],[Nº Barra]])</f>
        <v>29.021547521042223</v>
      </c>
      <c r="H1968" s="136">
        <f>$G1968*SUMIFS(FatorHorario[Fator],FatorHorario[Meses],TEXT($D1968,"MMM"),FatorHorario[UF],'Curva Tipica'!$E$1,FatorHorario[Hora],$F1968)</f>
        <v>0.18740053977889742</v>
      </c>
      <c r="I1968" s="45">
        <v>0.92</v>
      </c>
    </row>
    <row r="1969" spans="1:9" x14ac:dyDescent="0.25">
      <c r="A1969" s="32">
        <v>5743</v>
      </c>
      <c r="B1969" s="32">
        <v>2</v>
      </c>
      <c r="C1969" s="134" t="s">
        <v>92</v>
      </c>
      <c r="D1969" s="33">
        <v>45566</v>
      </c>
      <c r="E1969" s="43" t="s">
        <v>68</v>
      </c>
      <c r="F1969" s="44">
        <f>SUMIFS(HoraCondCarga[Hora],HoraCondCarga[Condição de Carga],PrevisaoGD[[#This Row],[Condição de Carga]],HoraCondCarga[Mês],MONTH(PrevisaoGD[[#This Row],[Mês/Ano]]))</f>
        <v>6</v>
      </c>
      <c r="G1969" s="258">
        <f>SUMIFS('Previsão Potência Instalada'!$C$4:$C$87,'Previsão Potência Instalada'!$B$4:$B$87,PrevisaoGD[[#This Row],[Mês/Ano]])*SUMIFS(RelPotInst[PU_PI],RelPotInst[Barra],PrevisaoGD[[#This Row],[Nº Barra]])</f>
        <v>29.432283636730141</v>
      </c>
      <c r="H1969" s="136">
        <f>$G1969*SUMIFS(FatorHorario[Fator],FatorHorario[Meses],TEXT($D1969,"MMM"),FatorHorario[UF],'Curva Tipica'!$E$1,FatorHorario[Hora],$F1969)</f>
        <v>0.32799432537811191</v>
      </c>
      <c r="I1969" s="45">
        <v>0.92</v>
      </c>
    </row>
    <row r="1970" spans="1:9" x14ac:dyDescent="0.25">
      <c r="A1970" s="32">
        <v>5743</v>
      </c>
      <c r="B1970" s="32">
        <v>2</v>
      </c>
      <c r="C1970" s="134" t="s">
        <v>92</v>
      </c>
      <c r="D1970" s="33">
        <v>45597</v>
      </c>
      <c r="E1970" s="43" t="s">
        <v>68</v>
      </c>
      <c r="F1970" s="44">
        <f>SUMIFS(HoraCondCarga[Hora],HoraCondCarga[Condição de Carga],PrevisaoGD[[#This Row],[Condição de Carga]],HoraCondCarga[Mês],MONTH(PrevisaoGD[[#This Row],[Mês/Ano]]))</f>
        <v>6</v>
      </c>
      <c r="G1970" s="258">
        <f>SUMIFS('Previsão Potência Instalada'!$C$4:$C$87,'Previsão Potência Instalada'!$B$4:$B$87,PrevisaoGD[[#This Row],[Mês/Ano]])*SUMIFS(RelPotInst[PU_PI],RelPotInst[Barra],PrevisaoGD[[#This Row],[Nº Barra]])</f>
        <v>29.843096413909219</v>
      </c>
      <c r="H1970" s="136">
        <f>$G1970*SUMIFS(FatorHorario[Fator],FatorHorario[Meses],TEXT($D1970,"MMM"),FatorHorario[UF],'Curva Tipica'!$E$1,FatorHorario[Hora],$F1970)</f>
        <v>0.4992992281120413</v>
      </c>
      <c r="I1970" s="45">
        <v>0.92</v>
      </c>
    </row>
    <row r="1971" spans="1:9" x14ac:dyDescent="0.25">
      <c r="A1971" s="32">
        <v>5743</v>
      </c>
      <c r="B1971" s="32">
        <v>2</v>
      </c>
      <c r="C1971" s="134" t="s">
        <v>92</v>
      </c>
      <c r="D1971" s="33">
        <v>45627</v>
      </c>
      <c r="E1971" s="43" t="s">
        <v>68</v>
      </c>
      <c r="F1971" s="44">
        <f>SUMIFS(HoraCondCarga[Hora],HoraCondCarga[Condição de Carga],PrevisaoGD[[#This Row],[Condição de Carga]],HoraCondCarga[Mês],MONTH(PrevisaoGD[[#This Row],[Mês/Ano]]))</f>
        <v>6</v>
      </c>
      <c r="G1971" s="258">
        <f>SUMIFS('Previsão Potência Instalada'!$C$4:$C$87,'Previsão Potência Instalada'!$B$4:$B$87,PrevisaoGD[[#This Row],[Mês/Ano]])*SUMIFS(RelPotInst[PU_PI],RelPotInst[Barra],PrevisaoGD[[#This Row],[Nº Barra]])</f>
        <v>30.273425282637568</v>
      </c>
      <c r="H1971" s="136">
        <f>$G1971*SUMIFS(FatorHorario[Fator],FatorHorario[Meses],TEXT($D1971,"MMM"),FatorHorario[UF],'Curva Tipica'!$E$1,FatorHorario[Hora],$F1971)</f>
        <v>0.34801370224097106</v>
      </c>
      <c r="I1971" s="45">
        <v>0.92</v>
      </c>
    </row>
    <row r="1972" spans="1:9" x14ac:dyDescent="0.25">
      <c r="A1972" s="32">
        <v>5743</v>
      </c>
      <c r="B1972" s="32">
        <v>2</v>
      </c>
      <c r="C1972" s="134" t="s">
        <v>92</v>
      </c>
      <c r="D1972" s="33">
        <v>45658</v>
      </c>
      <c r="E1972" s="43" t="s">
        <v>68</v>
      </c>
      <c r="F1972" s="44">
        <f>SUMIFS(HoraCondCarga[Hora],HoraCondCarga[Condição de Carga],PrevisaoGD[[#This Row],[Condição de Carga]],HoraCondCarga[Mês],MONTH(PrevisaoGD[[#This Row],[Mês/Ano]]))</f>
        <v>6</v>
      </c>
      <c r="G1972" s="258">
        <f>SUMIFS('Previsão Potência Instalada'!$C$4:$C$87,'Previsão Potência Instalada'!$B$4:$B$87,PrevisaoGD[[#This Row],[Mês/Ano]])*SUMIFS(RelPotInst[PU_PI],RelPotInst[Barra],PrevisaoGD[[#This Row],[Nº Barra]])</f>
        <v>30.782517757373313</v>
      </c>
      <c r="H1972" s="136">
        <f>$G1972*SUMIFS(FatorHorario[Fator],FatorHorario[Meses],TEXT($D1972,"MMM"),FatorHorario[UF],'Curva Tipica'!$E$1,FatorHorario[Hora],$F1972)</f>
        <v>0.30236127600306112</v>
      </c>
      <c r="I1972" s="45">
        <v>0.92</v>
      </c>
    </row>
    <row r="1973" spans="1:9" x14ac:dyDescent="0.25">
      <c r="A1973" s="32">
        <v>5743</v>
      </c>
      <c r="B1973" s="32">
        <v>2</v>
      </c>
      <c r="C1973" s="134" t="s">
        <v>92</v>
      </c>
      <c r="D1973" s="33">
        <v>45689</v>
      </c>
      <c r="E1973" s="43" t="s">
        <v>68</v>
      </c>
      <c r="F1973" s="44">
        <f>SUMIFS(HoraCondCarga[Hora],HoraCondCarga[Condição de Carga],PrevisaoGD[[#This Row],[Condição de Carga]],HoraCondCarga[Mês],MONTH(PrevisaoGD[[#This Row],[Mês/Ano]]))</f>
        <v>7</v>
      </c>
      <c r="G1973" s="258">
        <f>SUMIFS('Previsão Potência Instalada'!$C$4:$C$87,'Previsão Potência Instalada'!$B$4:$B$87,PrevisaoGD[[#This Row],[Mês/Ano]])*SUMIFS(RelPotInst[PU_PI],RelPotInst[Barra],PrevisaoGD[[#This Row],[Nº Barra]])</f>
        <v>31.280516266733951</v>
      </c>
      <c r="H1973" s="136">
        <f>$G1973*SUMIFS(FatorHorario[Fator],FatorHorario[Meses],TEXT($D1973,"MMM"),FatorHorario[UF],'Curva Tipica'!$E$1,FatorHorario[Hora],$F1973)</f>
        <v>2.9551826150007896</v>
      </c>
      <c r="I1973" s="45">
        <v>0.92</v>
      </c>
    </row>
    <row r="1974" spans="1:9" x14ac:dyDescent="0.25">
      <c r="A1974" s="32">
        <v>5743</v>
      </c>
      <c r="B1974" s="32">
        <v>2</v>
      </c>
      <c r="C1974" s="134" t="s">
        <v>92</v>
      </c>
      <c r="D1974" s="33">
        <v>45717</v>
      </c>
      <c r="E1974" s="43" t="s">
        <v>68</v>
      </c>
      <c r="F1974" s="44">
        <f>SUMIFS(HoraCondCarga[Hora],HoraCondCarga[Condição de Carga],PrevisaoGD[[#This Row],[Condição de Carga]],HoraCondCarga[Mês],MONTH(PrevisaoGD[[#This Row],[Mês/Ano]]))</f>
        <v>7</v>
      </c>
      <c r="G1974" s="258">
        <f>SUMIFS('Previsão Potência Instalada'!$C$4:$C$87,'Previsão Potência Instalada'!$B$4:$B$87,PrevisaoGD[[#This Row],[Mês/Ano]])*SUMIFS(RelPotInst[PU_PI],RelPotInst[Barra],PrevisaoGD[[#This Row],[Nº Barra]])</f>
        <v>31.782992901078664</v>
      </c>
      <c r="H1974" s="136">
        <f>$G1974*SUMIFS(FatorHorario[Fator],FatorHorario[Meses],TEXT($D1974,"MMM"),FatorHorario[UF],'Curva Tipica'!$E$1,FatorHorario[Hora],$F1974)</f>
        <v>3.2365022801376884</v>
      </c>
      <c r="I1974" s="45">
        <v>0.92</v>
      </c>
    </row>
    <row r="1975" spans="1:9" x14ac:dyDescent="0.25">
      <c r="A1975" s="32">
        <v>5743</v>
      </c>
      <c r="B1975" s="32">
        <v>2</v>
      </c>
      <c r="C1975" s="134" t="s">
        <v>92</v>
      </c>
      <c r="D1975" s="33">
        <v>45748</v>
      </c>
      <c r="E1975" s="43" t="s">
        <v>68</v>
      </c>
      <c r="F1975" s="44">
        <f>SUMIFS(HoraCondCarga[Hora],HoraCondCarga[Condição de Carga],PrevisaoGD[[#This Row],[Condição de Carga]],HoraCondCarga[Mês],MONTH(PrevisaoGD[[#This Row],[Mês/Ano]]))</f>
        <v>7</v>
      </c>
      <c r="G1975" s="258">
        <f>SUMIFS('Previsão Potência Instalada'!$C$4:$C$87,'Previsão Potência Instalada'!$B$4:$B$87,PrevisaoGD[[#This Row],[Mês/Ano]])*SUMIFS(RelPotInst[PU_PI],RelPotInst[Barra],PrevisaoGD[[#This Row],[Nº Barra]])</f>
        <v>32.289331961493716</v>
      </c>
      <c r="H1975" s="136">
        <f>$G1975*SUMIFS(FatorHorario[Fator],FatorHorario[Meses],TEXT($D1975,"MMM"),FatorHorario[UF],'Curva Tipica'!$E$1,FatorHorario[Hora],$F1975)</f>
        <v>2.8886881172152212</v>
      </c>
      <c r="I1975" s="45">
        <v>0.92</v>
      </c>
    </row>
    <row r="1976" spans="1:9" x14ac:dyDescent="0.25">
      <c r="A1976" s="32">
        <v>5743</v>
      </c>
      <c r="B1976" s="32">
        <v>2</v>
      </c>
      <c r="C1976" s="134" t="s">
        <v>92</v>
      </c>
      <c r="D1976" s="33">
        <v>45778</v>
      </c>
      <c r="E1976" s="43" t="s">
        <v>68</v>
      </c>
      <c r="F1976" s="44">
        <f>SUMIFS(HoraCondCarga[Hora],HoraCondCarga[Condição de Carga],PrevisaoGD[[#This Row],[Condição de Carga]],HoraCondCarga[Mês],MONTH(PrevisaoGD[[#This Row],[Mês/Ano]]))</f>
        <v>7</v>
      </c>
      <c r="G1976" s="258">
        <f>SUMIFS('Previsão Potência Instalada'!$C$4:$C$87,'Previsão Potência Instalada'!$B$4:$B$87,PrevisaoGD[[#This Row],[Mês/Ano]])*SUMIFS(RelPotInst[PU_PI],RelPotInst[Barra],PrevisaoGD[[#This Row],[Nº Barra]])</f>
        <v>32.837446437348746</v>
      </c>
      <c r="H1976" s="136">
        <f>$G1976*SUMIFS(FatorHorario[Fator],FatorHorario[Meses],TEXT($D1976,"MMM"),FatorHorario[UF],'Curva Tipica'!$E$1,FatorHorario[Hora],$F1976)</f>
        <v>2.4489059127432751</v>
      </c>
      <c r="I1976" s="45">
        <v>0.92</v>
      </c>
    </row>
    <row r="1977" spans="1:9" x14ac:dyDescent="0.25">
      <c r="A1977" s="32">
        <v>5743</v>
      </c>
      <c r="B1977" s="32">
        <v>2</v>
      </c>
      <c r="C1977" s="134" t="s">
        <v>92</v>
      </c>
      <c r="D1977" s="33">
        <v>45809</v>
      </c>
      <c r="E1977" s="43" t="s">
        <v>68</v>
      </c>
      <c r="F1977" s="44">
        <f>SUMIFS(HoraCondCarga[Hora],HoraCondCarga[Condição de Carga],PrevisaoGD[[#This Row],[Condição de Carga]],HoraCondCarga[Mês],MONTH(PrevisaoGD[[#This Row],[Mês/Ano]]))</f>
        <v>7</v>
      </c>
      <c r="G1977" s="258">
        <f>SUMIFS('Previsão Potência Instalada'!$C$4:$C$87,'Previsão Potência Instalada'!$B$4:$B$87,PrevisaoGD[[#This Row],[Mês/Ano]])*SUMIFS(RelPotInst[PU_PI],RelPotInst[Barra],PrevisaoGD[[#This Row],[Nº Barra]])</f>
        <v>33.374107432812025</v>
      </c>
      <c r="H1977" s="136">
        <f>$G1977*SUMIFS(FatorHorario[Fator],FatorHorario[Meses],TEXT($D1977,"MMM"),FatorHorario[UF],'Curva Tipica'!$E$1,FatorHorario[Hora],$F1977)</f>
        <v>2.4611593185043179</v>
      </c>
      <c r="I1977" s="45">
        <v>0.92</v>
      </c>
    </row>
    <row r="1978" spans="1:9" x14ac:dyDescent="0.25">
      <c r="A1978" s="32">
        <v>5743</v>
      </c>
      <c r="B1978" s="32">
        <v>2</v>
      </c>
      <c r="C1978" s="134" t="s">
        <v>92</v>
      </c>
      <c r="D1978" s="33">
        <v>45839</v>
      </c>
      <c r="E1978" s="43" t="s">
        <v>68</v>
      </c>
      <c r="F1978" s="44">
        <f>SUMIFS(HoraCondCarga[Hora],HoraCondCarga[Condição de Carga],PrevisaoGD[[#This Row],[Condição de Carga]],HoraCondCarga[Mês],MONTH(PrevisaoGD[[#This Row],[Mês/Ano]]))</f>
        <v>7</v>
      </c>
      <c r="G1978" s="258">
        <f>SUMIFS('Previsão Potência Instalada'!$C$4:$C$87,'Previsão Potência Instalada'!$B$4:$B$87,PrevisaoGD[[#This Row],[Mês/Ano]])*SUMIFS(RelPotInst[PU_PI],RelPotInst[Barra],PrevisaoGD[[#This Row],[Nº Barra]])</f>
        <v>33.884093445626604</v>
      </c>
      <c r="H1978" s="136">
        <f>$G1978*SUMIFS(FatorHorario[Fator],FatorHorario[Meses],TEXT($D1978,"MMM"),FatorHorario[UF],'Curva Tipica'!$E$1,FatorHorario[Hora],$F1978)</f>
        <v>2.7530008541445938</v>
      </c>
      <c r="I1978" s="45">
        <v>0.92</v>
      </c>
    </row>
    <row r="1979" spans="1:9" x14ac:dyDescent="0.25">
      <c r="A1979" s="32">
        <v>5743</v>
      </c>
      <c r="B1979" s="32">
        <v>2</v>
      </c>
      <c r="C1979" s="134" t="s">
        <v>92</v>
      </c>
      <c r="D1979" s="33">
        <v>45870</v>
      </c>
      <c r="E1979" s="43" t="s">
        <v>68</v>
      </c>
      <c r="F1979" s="44">
        <f>SUMIFS(HoraCondCarga[Hora],HoraCondCarga[Condição de Carga],PrevisaoGD[[#This Row],[Condição de Carga]],HoraCondCarga[Mês],MONTH(PrevisaoGD[[#This Row],[Mês/Ano]]))</f>
        <v>7</v>
      </c>
      <c r="G1979" s="258">
        <f>SUMIFS('Previsão Potência Instalada'!$C$4:$C$87,'Previsão Potência Instalada'!$B$4:$B$87,PrevisaoGD[[#This Row],[Mês/Ano]])*SUMIFS(RelPotInst[PU_PI],RelPotInst[Barra],PrevisaoGD[[#This Row],[Nº Barra]])</f>
        <v>34.381047231081695</v>
      </c>
      <c r="H1979" s="136">
        <f>$G1979*SUMIFS(FatorHorario[Fator],FatorHorario[Meses],TEXT($D1979,"MMM"),FatorHorario[UF],'Curva Tipica'!$E$1,FatorHorario[Hora],$F1979)</f>
        <v>3.1173858630666991</v>
      </c>
      <c r="I1979" s="45">
        <v>0.92</v>
      </c>
    </row>
    <row r="1980" spans="1:9" x14ac:dyDescent="0.25">
      <c r="A1980" s="32">
        <v>5743</v>
      </c>
      <c r="B1980" s="32">
        <v>2</v>
      </c>
      <c r="C1980" s="134" t="s">
        <v>92</v>
      </c>
      <c r="D1980" s="33">
        <v>45901</v>
      </c>
      <c r="E1980" s="43" t="s">
        <v>68</v>
      </c>
      <c r="F1980" s="44">
        <f>SUMIFS(HoraCondCarga[Hora],HoraCondCarga[Condição de Carga],PrevisaoGD[[#This Row],[Condição de Carga]],HoraCondCarga[Mês],MONTH(PrevisaoGD[[#This Row],[Mês/Ano]]))</f>
        <v>6</v>
      </c>
      <c r="G1980" s="258">
        <f>SUMIFS('Previsão Potência Instalada'!$C$4:$C$87,'Previsão Potência Instalada'!$B$4:$B$87,PrevisaoGD[[#This Row],[Mês/Ano]])*SUMIFS(RelPotInst[PU_PI],RelPotInst[Barra],PrevisaoGD[[#This Row],[Nº Barra]])</f>
        <v>34.875733975923879</v>
      </c>
      <c r="H1980" s="136">
        <f>$G1980*SUMIFS(FatorHorario[Fator],FatorHorario[Meses],TEXT($D1980,"MMM"),FatorHorario[UF],'Curva Tipica'!$E$1,FatorHorario[Hora],$F1980)</f>
        <v>0.22520271765434291</v>
      </c>
      <c r="I1980" s="45">
        <v>0.92</v>
      </c>
    </row>
    <row r="1981" spans="1:9" x14ac:dyDescent="0.25">
      <c r="A1981" s="32">
        <v>5743</v>
      </c>
      <c r="B1981" s="32">
        <v>2</v>
      </c>
      <c r="C1981" s="134" t="s">
        <v>92</v>
      </c>
      <c r="D1981" s="33">
        <v>45931</v>
      </c>
      <c r="E1981" s="43" t="s">
        <v>68</v>
      </c>
      <c r="F1981" s="44">
        <f>SUMIFS(HoraCondCarga[Hora],HoraCondCarga[Condição de Carga],PrevisaoGD[[#This Row],[Condição de Carga]],HoraCondCarga[Mês],MONTH(PrevisaoGD[[#This Row],[Mês/Ano]]))</f>
        <v>6</v>
      </c>
      <c r="G1981" s="258">
        <f>SUMIFS('Previsão Potência Instalada'!$C$4:$C$87,'Previsão Potência Instalada'!$B$4:$B$87,PrevisaoGD[[#This Row],[Mês/Ano]])*SUMIFS(RelPotInst[PU_PI],RelPotInst[Barra],PrevisaoGD[[#This Row],[Nº Barra]])</f>
        <v>35.346100775665462</v>
      </c>
      <c r="H1981" s="136">
        <f>$G1981*SUMIFS(FatorHorario[Fator],FatorHorario[Meses],TEXT($D1981,"MMM"),FatorHorario[UF],'Curva Tipica'!$E$1,FatorHorario[Hora],$F1981)</f>
        <v>0.39389809576968127</v>
      </c>
      <c r="I1981" s="45">
        <v>0.92</v>
      </c>
    </row>
    <row r="1982" spans="1:9" x14ac:dyDescent="0.25">
      <c r="A1982" s="32">
        <v>5743</v>
      </c>
      <c r="B1982" s="32">
        <v>2</v>
      </c>
      <c r="C1982" s="134" t="s">
        <v>92</v>
      </c>
      <c r="D1982" s="33">
        <v>45962</v>
      </c>
      <c r="E1982" s="43" t="s">
        <v>68</v>
      </c>
      <c r="F1982" s="44">
        <f>SUMIFS(HoraCondCarga[Hora],HoraCondCarga[Condição de Carga],PrevisaoGD[[#This Row],[Condição de Carga]],HoraCondCarga[Mês],MONTH(PrevisaoGD[[#This Row],[Mês/Ano]]))</f>
        <v>6</v>
      </c>
      <c r="G1982" s="258">
        <f>SUMIFS('Previsão Potência Instalada'!$C$4:$C$87,'Previsão Potência Instalada'!$B$4:$B$87,PrevisaoGD[[#This Row],[Mês/Ano]])*SUMIFS(RelPotInst[PU_PI],RelPotInst[Barra],PrevisaoGD[[#This Row],[Nº Barra]])</f>
        <v>35.81655536661625</v>
      </c>
      <c r="H1982" s="136">
        <f>$G1982*SUMIFS(FatorHorario[Fator],FatorHorario[Meses],TEXT($D1982,"MMM"),FatorHorario[UF],'Curva Tipica'!$E$1,FatorHorario[Hora],$F1982)</f>
        <v>0.59924004534089581</v>
      </c>
      <c r="I1982" s="45">
        <v>0.92</v>
      </c>
    </row>
    <row r="1983" spans="1:9" x14ac:dyDescent="0.25">
      <c r="A1983" s="32">
        <v>5743</v>
      </c>
      <c r="B1983" s="32">
        <v>2</v>
      </c>
      <c r="C1983" s="134" t="s">
        <v>92</v>
      </c>
      <c r="D1983" s="33">
        <v>45992</v>
      </c>
      <c r="E1983" s="43" t="s">
        <v>68</v>
      </c>
      <c r="F1983" s="44">
        <f>SUMIFS(HoraCondCarga[Hora],HoraCondCarga[Condição de Carga],PrevisaoGD[[#This Row],[Condição de Carga]],HoraCondCarga[Mês],MONTH(PrevisaoGD[[#This Row],[Mês/Ano]]))</f>
        <v>6</v>
      </c>
      <c r="G1983" s="258">
        <f>SUMIFS('Previsão Potência Instalada'!$C$4:$C$87,'Previsão Potência Instalada'!$B$4:$B$87,PrevisaoGD[[#This Row],[Mês/Ano]])*SUMIFS(RelPotInst[PU_PI],RelPotInst[Barra],PrevisaoGD[[#This Row],[Nº Barra]])</f>
        <v>36.30935939598961</v>
      </c>
      <c r="H1983" s="136">
        <f>$G1983*SUMIFS(FatorHorario[Fator],FatorHorario[Meses],TEXT($D1983,"MMM"),FatorHorario[UF],'Curva Tipica'!$E$1,FatorHorario[Hora],$F1983)</f>
        <v>0.41740088778931222</v>
      </c>
      <c r="I1983" s="45">
        <v>0.92</v>
      </c>
    </row>
    <row r="1984" spans="1:9" x14ac:dyDescent="0.25">
      <c r="A1984" s="32">
        <v>5743</v>
      </c>
      <c r="B1984" s="32">
        <v>2</v>
      </c>
      <c r="C1984" s="134" t="s">
        <v>92</v>
      </c>
      <c r="D1984" s="33">
        <v>46023</v>
      </c>
      <c r="E1984" s="43" t="s">
        <v>68</v>
      </c>
      <c r="F1984" s="44">
        <f>SUMIFS(HoraCondCarga[Hora],HoraCondCarga[Condição de Carga],PrevisaoGD[[#This Row],[Condição de Carga]],HoraCondCarga[Mês],MONTH(PrevisaoGD[[#This Row],[Mês/Ano]]))</f>
        <v>6</v>
      </c>
      <c r="G1984" s="258">
        <f>SUMIFS('Previsão Potência Instalada'!$C$4:$C$87,'Previsão Potência Instalada'!$B$4:$B$87,PrevisaoGD[[#This Row],[Mês/Ano]])*SUMIFS(RelPotInst[PU_PI],RelPotInst[Barra],PrevisaoGD[[#This Row],[Nº Barra]])</f>
        <v>36.464204517492504</v>
      </c>
      <c r="H1984" s="136">
        <f>$G1984*SUMIFS(FatorHorario[Fator],FatorHorario[Meses],TEXT($D1984,"MMM"),FatorHorario[UF],'Curva Tipica'!$E$1,FatorHorario[Hora],$F1984)</f>
        <v>0.35816964334259893</v>
      </c>
      <c r="I1984" s="45">
        <v>0.92</v>
      </c>
    </row>
    <row r="1985" spans="1:9" x14ac:dyDescent="0.25">
      <c r="A1985" s="32">
        <v>5743</v>
      </c>
      <c r="B1985" s="32">
        <v>2</v>
      </c>
      <c r="C1985" s="134" t="s">
        <v>92</v>
      </c>
      <c r="D1985" s="33">
        <v>46054</v>
      </c>
      <c r="E1985" s="43" t="s">
        <v>68</v>
      </c>
      <c r="F1985" s="44">
        <f>SUMIFS(HoraCondCarga[Hora],HoraCondCarga[Condição de Carga],PrevisaoGD[[#This Row],[Condição de Carga]],HoraCondCarga[Mês],MONTH(PrevisaoGD[[#This Row],[Mês/Ano]]))</f>
        <v>7</v>
      </c>
      <c r="G1985" s="258">
        <f>SUMIFS('Previsão Potência Instalada'!$C$4:$C$87,'Previsão Potência Instalada'!$B$4:$B$87,PrevisaoGD[[#This Row],[Mês/Ano]])*SUMIFS(RelPotInst[PU_PI],RelPotInst[Barra],PrevisaoGD[[#This Row],[Nº Barra]])</f>
        <v>36.615675308197538</v>
      </c>
      <c r="H1985" s="136">
        <f>$G1985*SUMIFS(FatorHorario[Fator],FatorHorario[Meses],TEXT($D1985,"MMM"),FatorHorario[UF],'Curva Tipica'!$E$1,FatorHorario[Hora],$F1985)</f>
        <v>3.4592142336977165</v>
      </c>
      <c r="I1985" s="45">
        <v>0.92</v>
      </c>
    </row>
    <row r="1986" spans="1:9" x14ac:dyDescent="0.25">
      <c r="A1986" s="32">
        <v>5743</v>
      </c>
      <c r="B1986" s="32">
        <v>2</v>
      </c>
      <c r="C1986" s="134" t="s">
        <v>92</v>
      </c>
      <c r="D1986" s="33">
        <v>46082</v>
      </c>
      <c r="E1986" s="43" t="s">
        <v>68</v>
      </c>
      <c r="F1986" s="44">
        <f>SUMIFS(HoraCondCarga[Hora],HoraCondCarga[Condição de Carga],PrevisaoGD[[#This Row],[Condição de Carga]],HoraCondCarga[Mês],MONTH(PrevisaoGD[[#This Row],[Mês/Ano]]))</f>
        <v>7</v>
      </c>
      <c r="G1986" s="258">
        <f>SUMIFS('Previsão Potência Instalada'!$C$4:$C$87,'Previsão Potência Instalada'!$B$4:$B$87,PrevisaoGD[[#This Row],[Mês/Ano]])*SUMIFS(RelPotInst[PU_PI],RelPotInst[Barra],PrevisaoGD[[#This Row],[Nº Barra]])</f>
        <v>36.768508161477996</v>
      </c>
      <c r="H1986" s="136">
        <f>$G1986*SUMIFS(FatorHorario[Fator],FatorHorario[Meses],TEXT($D1986,"MMM"),FatorHorario[UF],'Curva Tipica'!$E$1,FatorHorario[Hora],$F1986)</f>
        <v>3.744183591276768</v>
      </c>
      <c r="I1986" s="45">
        <v>0.92</v>
      </c>
    </row>
    <row r="1987" spans="1:9" x14ac:dyDescent="0.25">
      <c r="A1987" s="32">
        <v>5743</v>
      </c>
      <c r="B1987" s="32">
        <v>2</v>
      </c>
      <c r="C1987" s="134" t="s">
        <v>92</v>
      </c>
      <c r="D1987" s="33">
        <v>46113</v>
      </c>
      <c r="E1987" s="43" t="s">
        <v>68</v>
      </c>
      <c r="F1987" s="44">
        <f>SUMIFS(HoraCondCarga[Hora],HoraCondCarga[Condição de Carga],PrevisaoGD[[#This Row],[Condição de Carga]],HoraCondCarga[Mês],MONTH(PrevisaoGD[[#This Row],[Mês/Ano]]))</f>
        <v>7</v>
      </c>
      <c r="G1987" s="258">
        <f>SUMIFS('Previsão Potência Instalada'!$C$4:$C$87,'Previsão Potência Instalada'!$B$4:$B$87,PrevisaoGD[[#This Row],[Mês/Ano]])*SUMIFS(RelPotInst[PU_PI],RelPotInst[Barra],PrevisaoGD[[#This Row],[Nº Barra]])</f>
        <v>36.922515806891191</v>
      </c>
      <c r="H1987" s="136">
        <f>$G1987*SUMIFS(FatorHorario[Fator],FatorHorario[Meses],TEXT($D1987,"MMM"),FatorHorario[UF],'Curva Tipica'!$E$1,FatorHorario[Hora],$F1987)</f>
        <v>3.3031848660186323</v>
      </c>
      <c r="I1987" s="45">
        <v>0.92</v>
      </c>
    </row>
    <row r="1988" spans="1:9" x14ac:dyDescent="0.25">
      <c r="A1988" s="32">
        <v>5743</v>
      </c>
      <c r="B1988" s="32">
        <v>2</v>
      </c>
      <c r="C1988" s="134" t="s">
        <v>92</v>
      </c>
      <c r="D1988" s="33">
        <v>46143</v>
      </c>
      <c r="E1988" s="43" t="s">
        <v>68</v>
      </c>
      <c r="F1988" s="44">
        <f>SUMIFS(HoraCondCarga[Hora],HoraCondCarga[Condição de Carga],PrevisaoGD[[#This Row],[Condição de Carga]],HoraCondCarga[Mês],MONTH(PrevisaoGD[[#This Row],[Mês/Ano]]))</f>
        <v>7</v>
      </c>
      <c r="G1988" s="258">
        <f>SUMIFS('Previsão Potência Instalada'!$C$4:$C$87,'Previsão Potência Instalada'!$B$4:$B$87,PrevisaoGD[[#This Row],[Mês/Ano]])*SUMIFS(RelPotInst[PU_PI],RelPotInst[Barra],PrevisaoGD[[#This Row],[Nº Barra]])</f>
        <v>37.089229826098261</v>
      </c>
      <c r="H1988" s="136">
        <f>$G1988*SUMIFS(FatorHorario[Fator],FatorHorario[Meses],TEXT($D1988,"MMM"),FatorHorario[UF],'Curva Tipica'!$E$1,FatorHorario[Hora],$F1988)</f>
        <v>2.7659895660132698</v>
      </c>
      <c r="I1988" s="45">
        <v>0.92</v>
      </c>
    </row>
    <row r="1989" spans="1:9" x14ac:dyDescent="0.25">
      <c r="A1989" s="32">
        <v>5743</v>
      </c>
      <c r="B1989" s="32">
        <v>2</v>
      </c>
      <c r="C1989" s="134" t="s">
        <v>92</v>
      </c>
      <c r="D1989" s="33">
        <v>46174</v>
      </c>
      <c r="E1989" s="43" t="s">
        <v>68</v>
      </c>
      <c r="F1989" s="44">
        <f>SUMIFS(HoraCondCarga[Hora],HoraCondCarga[Condição de Carga],PrevisaoGD[[#This Row],[Condição de Carga]],HoraCondCarga[Mês],MONTH(PrevisaoGD[[#This Row],[Mês/Ano]]))</f>
        <v>7</v>
      </c>
      <c r="G1989" s="258">
        <f>SUMIFS('Previsão Potência Instalada'!$C$4:$C$87,'Previsão Potência Instalada'!$B$4:$B$87,PrevisaoGD[[#This Row],[Mês/Ano]])*SUMIFS(RelPotInst[PU_PI],RelPotInst[Barra],PrevisaoGD[[#This Row],[Nº Barra]])</f>
        <v>37.252460164734693</v>
      </c>
      <c r="H1989" s="136">
        <f>$G1989*SUMIFS(FatorHorario[Fator],FatorHorario[Meses],TEXT($D1989,"MMM"),FatorHorario[UF],'Curva Tipica'!$E$1,FatorHorario[Hora],$F1989)</f>
        <v>2.7471667865941964</v>
      </c>
      <c r="I1989" s="45">
        <v>0.92</v>
      </c>
    </row>
    <row r="1990" spans="1:9" x14ac:dyDescent="0.25">
      <c r="A1990" s="32">
        <v>5743</v>
      </c>
      <c r="B1990" s="32">
        <v>2</v>
      </c>
      <c r="C1990" s="134" t="s">
        <v>92</v>
      </c>
      <c r="D1990" s="33">
        <v>46204</v>
      </c>
      <c r="E1990" s="43" t="s">
        <v>68</v>
      </c>
      <c r="F1990" s="44">
        <f>SUMIFS(HoraCondCarga[Hora],HoraCondCarga[Condição de Carga],PrevisaoGD[[#This Row],[Condição de Carga]],HoraCondCarga[Mês],MONTH(PrevisaoGD[[#This Row],[Mês/Ano]]))</f>
        <v>7</v>
      </c>
      <c r="G1990" s="258">
        <f>SUMIFS('Previsão Potência Instalada'!$C$4:$C$87,'Previsão Potência Instalada'!$B$4:$B$87,PrevisaoGD[[#This Row],[Mês/Ano]])*SUMIFS(RelPotInst[PU_PI],RelPotInst[Barra],PrevisaoGD[[#This Row],[Nº Barra]])</f>
        <v>37.407577063997522</v>
      </c>
      <c r="H1990" s="136">
        <f>$G1990*SUMIFS(FatorHorario[Fator],FatorHorario[Meses],TEXT($D1990,"MMM"),FatorHorario[UF],'Curva Tipica'!$E$1,FatorHorario[Hora],$F1990)</f>
        <v>3.0392753984674439</v>
      </c>
      <c r="I1990" s="45">
        <v>0.92</v>
      </c>
    </row>
    <row r="1991" spans="1:9" x14ac:dyDescent="0.25">
      <c r="A1991" s="32">
        <v>5743</v>
      </c>
      <c r="B1991" s="32">
        <v>2</v>
      </c>
      <c r="C1991" s="134" t="s">
        <v>92</v>
      </c>
      <c r="D1991" s="33">
        <v>46235</v>
      </c>
      <c r="E1991" s="43" t="s">
        <v>68</v>
      </c>
      <c r="F1991" s="44">
        <f>SUMIFS(HoraCondCarga[Hora],HoraCondCarga[Condição de Carga],PrevisaoGD[[#This Row],[Condição de Carga]],HoraCondCarga[Mês],MONTH(PrevisaoGD[[#This Row],[Mês/Ano]]))</f>
        <v>7</v>
      </c>
      <c r="G1991" s="258">
        <f>SUMIFS('Previsão Potência Instalada'!$C$4:$C$87,'Previsão Potência Instalada'!$B$4:$B$87,PrevisaoGD[[#This Row],[Mês/Ano]])*SUMIFS(RelPotInst[PU_PI],RelPotInst[Barra],PrevisaoGD[[#This Row],[Nº Barra]])</f>
        <v>37.558730092393908</v>
      </c>
      <c r="H1991" s="136">
        <f>$G1991*SUMIFS(FatorHorario[Fator],FatorHorario[Meses],TEXT($D1991,"MMM"),FatorHorario[UF],'Curva Tipica'!$E$1,FatorHorario[Hora],$F1991)</f>
        <v>3.4055115726352136</v>
      </c>
      <c r="I1991" s="45">
        <v>0.92</v>
      </c>
    </row>
    <row r="1992" spans="1:9" x14ac:dyDescent="0.25">
      <c r="A1992" s="32">
        <v>5743</v>
      </c>
      <c r="B1992" s="32">
        <v>2</v>
      </c>
      <c r="C1992" s="134" t="s">
        <v>92</v>
      </c>
      <c r="D1992" s="33">
        <v>46266</v>
      </c>
      <c r="E1992" s="43" t="s">
        <v>68</v>
      </c>
      <c r="F1992" s="44">
        <f>SUMIFS(HoraCondCarga[Hora],HoraCondCarga[Condição de Carga],PrevisaoGD[[#This Row],[Condição de Carga]],HoraCondCarga[Mês],MONTH(PrevisaoGD[[#This Row],[Mês/Ano]]))</f>
        <v>6</v>
      </c>
      <c r="G1992" s="258">
        <f>SUMIFS('Previsão Potência Instalada'!$C$4:$C$87,'Previsão Potência Instalada'!$B$4:$B$87,PrevisaoGD[[#This Row],[Mês/Ano]])*SUMIFS(RelPotInst[PU_PI],RelPotInst[Barra],PrevisaoGD[[#This Row],[Nº Barra]])</f>
        <v>37.709193579701825</v>
      </c>
      <c r="H1992" s="136">
        <f>$G1992*SUMIFS(FatorHorario[Fator],FatorHorario[Meses],TEXT($D1992,"MMM"),FatorHorario[UF],'Curva Tipica'!$E$1,FatorHorario[Hora],$F1992)</f>
        <v>0.24349918715875818</v>
      </c>
      <c r="I1992" s="45">
        <v>0.92</v>
      </c>
    </row>
    <row r="1993" spans="1:9" x14ac:dyDescent="0.25">
      <c r="A1993" s="32">
        <v>5743</v>
      </c>
      <c r="B1993" s="32">
        <v>2</v>
      </c>
      <c r="C1993" s="134" t="s">
        <v>92</v>
      </c>
      <c r="D1993" s="33">
        <v>46296</v>
      </c>
      <c r="E1993" s="43" t="s">
        <v>68</v>
      </c>
      <c r="F1993" s="44">
        <f>SUMIFS(HoraCondCarga[Hora],HoraCondCarga[Condição de Carga],PrevisaoGD[[#This Row],[Condição de Carga]],HoraCondCarga[Mês],MONTH(PrevisaoGD[[#This Row],[Mês/Ano]]))</f>
        <v>6</v>
      </c>
      <c r="G1993" s="258">
        <f>SUMIFS('Previsão Potência Instalada'!$C$4:$C$87,'Previsão Potência Instalada'!$B$4:$B$87,PrevisaoGD[[#This Row],[Mês/Ano]])*SUMIFS(RelPotInst[PU_PI],RelPotInst[Barra],PrevisaoGD[[#This Row],[Nº Barra]])</f>
        <v>37.852259933795388</v>
      </c>
      <c r="H1993" s="136">
        <f>$G1993*SUMIFS(FatorHorario[Fator],FatorHorario[Meses],TEXT($D1993,"MMM"),FatorHorario[UF],'Curva Tipica'!$E$1,FatorHorario[Hora],$F1993)</f>
        <v>0.42182681487645068</v>
      </c>
      <c r="I1993" s="45">
        <v>0.92</v>
      </c>
    </row>
    <row r="1994" spans="1:9" x14ac:dyDescent="0.25">
      <c r="A1994" s="32">
        <v>5743</v>
      </c>
      <c r="B1994" s="32">
        <v>2</v>
      </c>
      <c r="C1994" s="134" t="s">
        <v>92</v>
      </c>
      <c r="D1994" s="33">
        <v>46327</v>
      </c>
      <c r="E1994" s="43" t="s">
        <v>68</v>
      </c>
      <c r="F1994" s="44">
        <f>SUMIFS(HoraCondCarga[Hora],HoraCondCarga[Condição de Carga],PrevisaoGD[[#This Row],[Condição de Carga]],HoraCondCarga[Mês],MONTH(PrevisaoGD[[#This Row],[Mês/Ano]]))</f>
        <v>6</v>
      </c>
      <c r="G1994" s="258">
        <f>SUMIFS('Previsão Potência Instalada'!$C$4:$C$87,'Previsão Potência Instalada'!$B$4:$B$87,PrevisaoGD[[#This Row],[Mês/Ano]])*SUMIFS(RelPotInst[PU_PI],RelPotInst[Barra],PrevisaoGD[[#This Row],[Nº Barra]])</f>
        <v>37.995352990386301</v>
      </c>
      <c r="H1994" s="136">
        <f>$G1994*SUMIFS(FatorHorario[Fator],FatorHorario[Meses],TEXT($D1994,"MMM"),FatorHorario[UF],'Curva Tipica'!$E$1,FatorHorario[Hora],$F1994)</f>
        <v>0.63569309822362896</v>
      </c>
      <c r="I1994" s="45">
        <v>0.92</v>
      </c>
    </row>
    <row r="1995" spans="1:9" x14ac:dyDescent="0.25">
      <c r="A1995" s="32">
        <v>5743</v>
      </c>
      <c r="B1995" s="32">
        <v>2</v>
      </c>
      <c r="C1995" s="134" t="s">
        <v>92</v>
      </c>
      <c r="D1995" s="33">
        <v>46357</v>
      </c>
      <c r="E1995" s="43" t="s">
        <v>68</v>
      </c>
      <c r="F1995" s="44">
        <f>SUMIFS(HoraCondCarga[Hora],HoraCondCarga[Condição de Carga],PrevisaoGD[[#This Row],[Condição de Carga]],HoraCondCarga[Mês],MONTH(PrevisaoGD[[#This Row],[Mês/Ano]]))</f>
        <v>6</v>
      </c>
      <c r="G1995" s="258">
        <f>SUMIFS('Previsão Potência Instalada'!$C$4:$C$87,'Previsão Potência Instalada'!$B$4:$B$87,PrevisaoGD[[#This Row],[Mês/Ano]])*SUMIFS(RelPotInst[PU_PI],RelPotInst[Barra],PrevisaoGD[[#This Row],[Nº Barra]])</f>
        <v>38.145243832605182</v>
      </c>
      <c r="H1995" s="136">
        <f>$G1995*SUMIFS(FatorHorario[Fator],FatorHorario[Meses],TEXT($D1995,"MMM"),FatorHorario[UF],'Curva Tipica'!$E$1,FatorHorario[Hora],$F1995)</f>
        <v>0.43850563341053517</v>
      </c>
      <c r="I1995" s="45">
        <v>0.92</v>
      </c>
    </row>
    <row r="1996" spans="1:9" x14ac:dyDescent="0.25">
      <c r="A1996" s="32">
        <v>5743</v>
      </c>
      <c r="B1996" s="32">
        <v>2</v>
      </c>
      <c r="C1996" s="134" t="s">
        <v>92</v>
      </c>
      <c r="D1996" s="33">
        <v>46388</v>
      </c>
      <c r="E1996" s="43" t="s">
        <v>68</v>
      </c>
      <c r="F1996" s="44">
        <f>SUMIFS(HoraCondCarga[Hora],HoraCondCarga[Condição de Carga],PrevisaoGD[[#This Row],[Condição de Carga]],HoraCondCarga[Mês],MONTH(PrevisaoGD[[#This Row],[Mês/Ano]]))</f>
        <v>6</v>
      </c>
      <c r="G1996" s="258">
        <f>SUMIFS('Previsão Potência Instalada'!$C$4:$C$87,'Previsão Potência Instalada'!$B$4:$B$87,PrevisaoGD[[#This Row],[Mês/Ano]])*SUMIFS(RelPotInst[PU_PI],RelPotInst[Barra],PrevisaoGD[[#This Row],[Nº Barra]])</f>
        <v>38.322929490549299</v>
      </c>
      <c r="H1996" s="136">
        <f>$G1996*SUMIFS(FatorHorario[Fator],FatorHorario[Meses],TEXT($D1996,"MMM"),FatorHorario[UF],'Curva Tipica'!$E$1,FatorHorario[Hora],$F1996)</f>
        <v>0.37642696910853929</v>
      </c>
      <c r="I1996" s="45">
        <v>0.92</v>
      </c>
    </row>
    <row r="1997" spans="1:9" x14ac:dyDescent="0.25">
      <c r="A1997" s="32">
        <v>5743</v>
      </c>
      <c r="B1997" s="32">
        <v>2</v>
      </c>
      <c r="C1997" s="134" t="s">
        <v>92</v>
      </c>
      <c r="D1997" s="33">
        <v>46419</v>
      </c>
      <c r="E1997" s="43" t="s">
        <v>68</v>
      </c>
      <c r="F1997" s="44">
        <f>SUMIFS(HoraCondCarga[Hora],HoraCondCarga[Condição de Carga],PrevisaoGD[[#This Row],[Condição de Carga]],HoraCondCarga[Mês],MONTH(PrevisaoGD[[#This Row],[Mês/Ano]]))</f>
        <v>7</v>
      </c>
      <c r="G1997" s="258">
        <f>SUMIFS('Previsão Potência Instalada'!$C$4:$C$87,'Previsão Potência Instalada'!$B$4:$B$87,PrevisaoGD[[#This Row],[Mês/Ano]])*SUMIFS(RelPotInst[PU_PI],RelPotInst[Barra],PrevisaoGD[[#This Row],[Nº Barra]])</f>
        <v>38.496743084704015</v>
      </c>
      <c r="H1997" s="136">
        <f>$G1997*SUMIFS(FatorHorario[Fator],FatorHorario[Meses],TEXT($D1997,"MMM"),FatorHorario[UF],'Curva Tipica'!$E$1,FatorHorario[Hora],$F1997)</f>
        <v>3.6369254563440601</v>
      </c>
      <c r="I1997" s="45">
        <v>0.92</v>
      </c>
    </row>
    <row r="1998" spans="1:9" x14ac:dyDescent="0.25">
      <c r="A1998" s="32">
        <v>5743</v>
      </c>
      <c r="B1998" s="32">
        <v>2</v>
      </c>
      <c r="C1998" s="134" t="s">
        <v>92</v>
      </c>
      <c r="D1998" s="33">
        <v>46447</v>
      </c>
      <c r="E1998" s="43" t="s">
        <v>68</v>
      </c>
      <c r="F1998" s="44">
        <f>SUMIFS(HoraCondCarga[Hora],HoraCondCarga[Condição de Carga],PrevisaoGD[[#This Row],[Condição de Carga]],HoraCondCarga[Mês],MONTH(PrevisaoGD[[#This Row],[Mês/Ano]]))</f>
        <v>7</v>
      </c>
      <c r="G1998" s="258">
        <f>SUMIFS('Previsão Potência Instalada'!$C$4:$C$87,'Previsão Potência Instalada'!$B$4:$B$87,PrevisaoGD[[#This Row],[Mês/Ano]])*SUMIFS(RelPotInst[PU_PI],RelPotInst[Barra],PrevisaoGD[[#This Row],[Nº Barra]])</f>
        <v>38.672119653413723</v>
      </c>
      <c r="H1998" s="136">
        <f>$G1998*SUMIFS(FatorHorario[Fator],FatorHorario[Meses],TEXT($D1998,"MMM"),FatorHorario[UF],'Curva Tipica'!$E$1,FatorHorario[Hora],$F1998)</f>
        <v>3.9380307520310089</v>
      </c>
      <c r="I1998" s="45">
        <v>0.92</v>
      </c>
    </row>
    <row r="1999" spans="1:9" x14ac:dyDescent="0.25">
      <c r="A1999" s="32">
        <v>5743</v>
      </c>
      <c r="B1999" s="32">
        <v>2</v>
      </c>
      <c r="C1999" s="134" t="s">
        <v>92</v>
      </c>
      <c r="D1999" s="33">
        <v>46478</v>
      </c>
      <c r="E1999" s="43" t="s">
        <v>68</v>
      </c>
      <c r="F1999" s="44">
        <f>SUMIFS(HoraCondCarga[Hora],HoraCondCarga[Condição de Carga],PrevisaoGD[[#This Row],[Condição de Carga]],HoraCondCarga[Mês],MONTH(PrevisaoGD[[#This Row],[Mês/Ano]]))</f>
        <v>7</v>
      </c>
      <c r="G1999" s="258">
        <f>SUMIFS('Previsão Potência Instalada'!$C$4:$C$87,'Previsão Potência Instalada'!$B$4:$B$87,PrevisaoGD[[#This Row],[Mês/Ano]])*SUMIFS(RelPotInst[PU_PI],RelPotInst[Barra],PrevisaoGD[[#This Row],[Nº Barra]])</f>
        <v>38.848844302779945</v>
      </c>
      <c r="H1999" s="136">
        <f>$G1999*SUMIFS(FatorHorario[Fator],FatorHorario[Meses],TEXT($D1999,"MMM"),FatorHorario[UF],'Curva Tipica'!$E$1,FatorHorario[Hora],$F1999)</f>
        <v>3.4755192531952659</v>
      </c>
      <c r="I1999" s="45">
        <v>0.92</v>
      </c>
    </row>
    <row r="2000" spans="1:9" x14ac:dyDescent="0.25">
      <c r="A2000" s="32">
        <v>5743</v>
      </c>
      <c r="B2000" s="32">
        <v>2</v>
      </c>
      <c r="C2000" s="134" t="s">
        <v>92</v>
      </c>
      <c r="D2000" s="33">
        <v>46508</v>
      </c>
      <c r="E2000" s="43" t="s">
        <v>68</v>
      </c>
      <c r="F2000" s="44">
        <f>SUMIFS(HoraCondCarga[Hora],HoraCondCarga[Condição de Carga],PrevisaoGD[[#This Row],[Condição de Carga]],HoraCondCarga[Mês],MONTH(PrevisaoGD[[#This Row],[Mês/Ano]]))</f>
        <v>7</v>
      </c>
      <c r="G2000" s="258">
        <f>SUMIFS('Previsão Potência Instalada'!$C$4:$C$87,'Previsão Potência Instalada'!$B$4:$B$87,PrevisaoGD[[#This Row],[Mês/Ano]])*SUMIFS(RelPotInst[PU_PI],RelPotInst[Barra],PrevisaoGD[[#This Row],[Nº Barra]])</f>
        <v>39.040149588369857</v>
      </c>
      <c r="H2000" s="136">
        <f>$G2000*SUMIFS(FatorHorario[Fator],FatorHorario[Meses],TEXT($D2000,"MMM"),FatorHorario[UF],'Curva Tipica'!$E$1,FatorHorario[Hora],$F2000)</f>
        <v>2.9114825765684587</v>
      </c>
      <c r="I2000" s="45">
        <v>0.92</v>
      </c>
    </row>
    <row r="2001" spans="1:9" x14ac:dyDescent="0.25">
      <c r="A2001" s="32">
        <v>5743</v>
      </c>
      <c r="B2001" s="32">
        <v>2</v>
      </c>
      <c r="C2001" s="134" t="s">
        <v>92</v>
      </c>
      <c r="D2001" s="33">
        <v>46539</v>
      </c>
      <c r="E2001" s="43" t="s">
        <v>68</v>
      </c>
      <c r="F2001" s="44">
        <f>SUMIFS(HoraCondCarga[Hora],HoraCondCarga[Condição de Carga],PrevisaoGD[[#This Row],[Condição de Carga]],HoraCondCarga[Mês],MONTH(PrevisaoGD[[#This Row],[Mês/Ano]]))</f>
        <v>7</v>
      </c>
      <c r="G2001" s="258">
        <f>SUMIFS('Previsão Potência Instalada'!$C$4:$C$87,'Previsão Potência Instalada'!$B$4:$B$87,PrevisaoGD[[#This Row],[Mês/Ano]])*SUMIFS(RelPotInst[PU_PI],RelPotInst[Barra],PrevisaoGD[[#This Row],[Nº Barra]])</f>
        <v>39.22745733068394</v>
      </c>
      <c r="H2001" s="136">
        <f>$G2001*SUMIFS(FatorHorario[Fator],FatorHorario[Meses],TEXT($D2001,"MMM"),FatorHorario[UF],'Curva Tipica'!$E$1,FatorHorario[Hora],$F2001)</f>
        <v>2.892812110256596</v>
      </c>
      <c r="I2001" s="45">
        <v>0.92</v>
      </c>
    </row>
    <row r="2002" spans="1:9" x14ac:dyDescent="0.25">
      <c r="A2002" s="32">
        <v>5743</v>
      </c>
      <c r="B2002" s="32">
        <v>2</v>
      </c>
      <c r="C2002" s="134" t="s">
        <v>92</v>
      </c>
      <c r="D2002" s="33">
        <v>46569</v>
      </c>
      <c r="E2002" s="43" t="s">
        <v>68</v>
      </c>
      <c r="F2002" s="44">
        <f>SUMIFS(HoraCondCarga[Hora],HoraCondCarga[Condição de Carga],PrevisaoGD[[#This Row],[Condição de Carga]],HoraCondCarga[Mês],MONTH(PrevisaoGD[[#This Row],[Mês/Ano]]))</f>
        <v>7</v>
      </c>
      <c r="G2002" s="258">
        <f>SUMIFS('Previsão Potência Instalada'!$C$4:$C$87,'Previsão Potência Instalada'!$B$4:$B$87,PrevisaoGD[[#This Row],[Mês/Ano]])*SUMIFS(RelPotInst[PU_PI],RelPotInst[Barra],PrevisaoGD[[#This Row],[Nº Barra]])</f>
        <v>39.40545485515392</v>
      </c>
      <c r="H2002" s="136">
        <f>$G2002*SUMIFS(FatorHorario[Fator],FatorHorario[Meses],TEXT($D2002,"MMM"),FatorHorario[UF],'Curva Tipica'!$E$1,FatorHorario[Hora],$F2002)</f>
        <v>3.201598149535172</v>
      </c>
      <c r="I2002" s="45">
        <v>0.92</v>
      </c>
    </row>
    <row r="2003" spans="1:9" x14ac:dyDescent="0.25">
      <c r="A2003" s="32">
        <v>5743</v>
      </c>
      <c r="B2003" s="32">
        <v>2</v>
      </c>
      <c r="C2003" s="134" t="s">
        <v>92</v>
      </c>
      <c r="D2003" s="33">
        <v>46600</v>
      </c>
      <c r="E2003" s="43" t="s">
        <v>68</v>
      </c>
      <c r="F2003" s="44">
        <f>SUMIFS(HoraCondCarga[Hora],HoraCondCarga[Condição de Carga],PrevisaoGD[[#This Row],[Condição de Carga]],HoraCondCarga[Mês],MONTH(PrevisaoGD[[#This Row],[Mês/Ano]]))</f>
        <v>7</v>
      </c>
      <c r="G2003" s="258">
        <f>SUMIFS('Previsão Potência Instalada'!$C$4:$C$87,'Previsão Potência Instalada'!$B$4:$B$87,PrevisaoGD[[#This Row],[Mês/Ano]])*SUMIFS(RelPotInst[PU_PI],RelPotInst[Barra],PrevisaoGD[[#This Row],[Nº Barra]])</f>
        <v>39.578903815251479</v>
      </c>
      <c r="H2003" s="136">
        <f>$G2003*SUMIFS(FatorHorario[Fator],FatorHorario[Meses],TEXT($D2003,"MMM"),FatorHorario[UF],'Curva Tipica'!$E$1,FatorHorario[Hora],$F2003)</f>
        <v>3.5886840328062846</v>
      </c>
      <c r="I2003" s="45">
        <v>0.92</v>
      </c>
    </row>
    <row r="2004" spans="1:9" x14ac:dyDescent="0.25">
      <c r="A2004" s="32">
        <v>5743</v>
      </c>
      <c r="B2004" s="32">
        <v>2</v>
      </c>
      <c r="C2004" s="134" t="s">
        <v>92</v>
      </c>
      <c r="D2004" s="33">
        <v>46631</v>
      </c>
      <c r="E2004" s="43" t="s">
        <v>68</v>
      </c>
      <c r="F2004" s="44">
        <f>SUMIFS(HoraCondCarga[Hora],HoraCondCarga[Condição de Carga],PrevisaoGD[[#This Row],[Condição de Carga]],HoraCondCarga[Mês],MONTH(PrevisaoGD[[#This Row],[Mês/Ano]]))</f>
        <v>6</v>
      </c>
      <c r="G2004" s="258">
        <f>SUMIFS('Previsão Potência Instalada'!$C$4:$C$87,'Previsão Potência Instalada'!$B$4:$B$87,PrevisaoGD[[#This Row],[Mês/Ano]])*SUMIFS(RelPotInst[PU_PI],RelPotInst[Barra],PrevisaoGD[[#This Row],[Nº Barra]])</f>
        <v>39.751561523026766</v>
      </c>
      <c r="H2004" s="136">
        <f>$G2004*SUMIFS(FatorHorario[Fator],FatorHorario[Meses],TEXT($D2004,"MMM"),FatorHorario[UF],'Curva Tipica'!$E$1,FatorHorario[Hora],$F2004)</f>
        <v>0.25668734863528531</v>
      </c>
      <c r="I2004" s="45">
        <v>0.92</v>
      </c>
    </row>
    <row r="2005" spans="1:9" x14ac:dyDescent="0.25">
      <c r="A2005" s="32">
        <v>5743</v>
      </c>
      <c r="B2005" s="32">
        <v>2</v>
      </c>
      <c r="C2005" s="134" t="s">
        <v>92</v>
      </c>
      <c r="D2005" s="33">
        <v>46661</v>
      </c>
      <c r="E2005" s="43" t="s">
        <v>68</v>
      </c>
      <c r="F2005" s="44">
        <f>SUMIFS(HoraCondCarga[Hora],HoraCondCarga[Condição de Carga],PrevisaoGD[[#This Row],[Condição de Carga]],HoraCondCarga[Mês],MONTH(PrevisaoGD[[#This Row],[Mês/Ano]]))</f>
        <v>6</v>
      </c>
      <c r="G2005" s="258">
        <f>SUMIFS('Previsão Potência Instalada'!$C$4:$C$87,'Previsão Potência Instalada'!$B$4:$B$87,PrevisaoGD[[#This Row],[Mês/Ano]])*SUMIFS(RelPotInst[PU_PI],RelPotInst[Barra],PrevisaoGD[[#This Row],[Nº Barra]])</f>
        <v>39.915730978351235</v>
      </c>
      <c r="H2005" s="136">
        <f>$G2005*SUMIFS(FatorHorario[Fator],FatorHorario[Meses],TEXT($D2005,"MMM"),FatorHorario[UF],'Curva Tipica'!$E$1,FatorHorario[Hora],$F2005)</f>
        <v>0.44482220325846999</v>
      </c>
      <c r="I2005" s="45">
        <v>0.92</v>
      </c>
    </row>
    <row r="2006" spans="1:9" x14ac:dyDescent="0.25">
      <c r="A2006" s="32">
        <v>5743</v>
      </c>
      <c r="B2006" s="32">
        <v>2</v>
      </c>
      <c r="C2006" s="134" t="s">
        <v>92</v>
      </c>
      <c r="D2006" s="33">
        <v>46692</v>
      </c>
      <c r="E2006" s="43" t="s">
        <v>68</v>
      </c>
      <c r="F2006" s="44">
        <f>SUMIFS(HoraCondCarga[Hora],HoraCondCarga[Condição de Carga],PrevisaoGD[[#This Row],[Condição de Carga]],HoraCondCarga[Mês],MONTH(PrevisaoGD[[#This Row],[Mês/Ano]]))</f>
        <v>6</v>
      </c>
      <c r="G2006" s="258">
        <f>SUMIFS('Previsão Potência Instalada'!$C$4:$C$87,'Previsão Potência Instalada'!$B$4:$B$87,PrevisaoGD[[#This Row],[Mês/Ano]])*SUMIFS(RelPotInst[PU_PI],RelPotInst[Barra],PrevisaoGD[[#This Row],[Nº Barra]])</f>
        <v>40.079931074943339</v>
      </c>
      <c r="H2006" s="136">
        <f>$G2006*SUMIFS(FatorHorario[Fator],FatorHorario[Meses],TEXT($D2006,"MMM"),FatorHorario[UF],'Curva Tipica'!$E$1,FatorHorario[Hora],$F2006)</f>
        <v>0.67056978173269999</v>
      </c>
      <c r="I2006" s="45">
        <v>0.92</v>
      </c>
    </row>
    <row r="2007" spans="1:9" x14ac:dyDescent="0.25">
      <c r="A2007" s="32">
        <v>5743</v>
      </c>
      <c r="B2007" s="32">
        <v>2</v>
      </c>
      <c r="C2007" s="134" t="s">
        <v>92</v>
      </c>
      <c r="D2007" s="33">
        <v>46722</v>
      </c>
      <c r="E2007" s="43" t="s">
        <v>68</v>
      </c>
      <c r="F2007" s="44">
        <f>SUMIFS(HoraCondCarga[Hora],HoraCondCarga[Condição de Carga],PrevisaoGD[[#This Row],[Condição de Carga]],HoraCondCarga[Mês],MONTH(PrevisaoGD[[#This Row],[Mês/Ano]]))</f>
        <v>6</v>
      </c>
      <c r="G2007" s="258">
        <f>SUMIFS('Previsão Potência Instalada'!$C$4:$C$87,'Previsão Potência Instalada'!$B$4:$B$87,PrevisaoGD[[#This Row],[Mês/Ano]])*SUMIFS(RelPotInst[PU_PI],RelPotInst[Barra],PrevisaoGD[[#This Row],[Nº Barra]])</f>
        <v>40.251931669220774</v>
      </c>
      <c r="H2007" s="136">
        <f>$G2007*SUMIFS(FatorHorario[Fator],FatorHorario[Meses],TEXT($D2007,"MMM"),FatorHorario[UF],'Curva Tipica'!$E$1,FatorHorario[Hora],$F2007)</f>
        <v>0.46272344909018653</v>
      </c>
      <c r="I2007" s="45">
        <v>0.92</v>
      </c>
    </row>
    <row r="2008" spans="1:9" x14ac:dyDescent="0.25">
      <c r="A2008" s="32">
        <v>5743</v>
      </c>
      <c r="B2008" s="32">
        <v>2</v>
      </c>
      <c r="C2008" s="134" t="s">
        <v>92</v>
      </c>
      <c r="D2008" s="33">
        <v>46753</v>
      </c>
      <c r="E2008" s="43" t="s">
        <v>68</v>
      </c>
      <c r="F2008" s="44">
        <f>SUMIFS(HoraCondCarga[Hora],HoraCondCarga[Condição de Carga],PrevisaoGD[[#This Row],[Condição de Carga]],HoraCondCarga[Mês],MONTH(PrevisaoGD[[#This Row],[Mês/Ano]]))</f>
        <v>6</v>
      </c>
      <c r="G2008" s="258">
        <f>SUMIFS('Previsão Potência Instalada'!$C$4:$C$87,'Previsão Potência Instalada'!$B$4:$B$87,PrevisaoGD[[#This Row],[Mês/Ano]])*SUMIFS(RelPotInst[PU_PI],RelPotInst[Barra],PrevisaoGD[[#This Row],[Nº Barra]])</f>
        <v>40.539151103415023</v>
      </c>
      <c r="H2008" s="136">
        <f>$G2008*SUMIFS(FatorHorario[Fator],FatorHorario[Meses],TEXT($D2008,"MMM"),FatorHorario[UF],'Curva Tipica'!$E$1,FatorHorario[Hora],$F2008)</f>
        <v>0.39819580556478185</v>
      </c>
      <c r="I2008" s="45">
        <v>0.92</v>
      </c>
    </row>
    <row r="2009" spans="1:9" x14ac:dyDescent="0.25">
      <c r="A2009" s="32">
        <v>5743</v>
      </c>
      <c r="B2009" s="32">
        <v>2</v>
      </c>
      <c r="C2009" s="134" t="s">
        <v>92</v>
      </c>
      <c r="D2009" s="33">
        <v>46784</v>
      </c>
      <c r="E2009" s="43" t="s">
        <v>68</v>
      </c>
      <c r="F2009" s="44">
        <f>SUMIFS(HoraCondCarga[Hora],HoraCondCarga[Condição de Carga],PrevisaoGD[[#This Row],[Condição de Carga]],HoraCondCarga[Mês],MONTH(PrevisaoGD[[#This Row],[Mês/Ano]]))</f>
        <v>7</v>
      </c>
      <c r="G2009" s="258">
        <f>SUMIFS('Previsão Potência Instalada'!$C$4:$C$87,'Previsão Potência Instalada'!$B$4:$B$87,PrevisaoGD[[#This Row],[Mês/Ano]])*SUMIFS(RelPotInst[PU_PI],RelPotInst[Barra],PrevisaoGD[[#This Row],[Nº Barra]])</f>
        <v>40.820111552029758</v>
      </c>
      <c r="H2009" s="136">
        <f>$G2009*SUMIFS(FatorHorario[Fator],FatorHorario[Meses],TEXT($D2009,"MMM"),FatorHorario[UF],'Curva Tipica'!$E$1,FatorHorario[Hora],$F2009)</f>
        <v>3.8564224123512685</v>
      </c>
      <c r="I2009" s="45">
        <v>0.92</v>
      </c>
    </row>
    <row r="2010" spans="1:9" x14ac:dyDescent="0.25">
      <c r="A2010" s="32">
        <v>5743</v>
      </c>
      <c r="B2010" s="32">
        <v>2</v>
      </c>
      <c r="C2010" s="134" t="s">
        <v>92</v>
      </c>
      <c r="D2010" s="33">
        <v>46813</v>
      </c>
      <c r="E2010" s="43" t="s">
        <v>68</v>
      </c>
      <c r="F2010" s="44">
        <f>SUMIFS(HoraCondCarga[Hora],HoraCondCarga[Condição de Carga],PrevisaoGD[[#This Row],[Condição de Carga]],HoraCondCarga[Mês],MONTH(PrevisaoGD[[#This Row],[Mês/Ano]]))</f>
        <v>7</v>
      </c>
      <c r="G2010" s="258">
        <f>SUMIFS('Previsão Potência Instalada'!$C$4:$C$87,'Previsão Potência Instalada'!$B$4:$B$87,PrevisaoGD[[#This Row],[Mês/Ano]])*SUMIFS(RelPotInst[PU_PI],RelPotInst[Barra],PrevisaoGD[[#This Row],[Nº Barra]])</f>
        <v>41.103598466047167</v>
      </c>
      <c r="H2010" s="136">
        <f>$G2010*SUMIFS(FatorHorario[Fator],FatorHorario[Meses],TEXT($D2010,"MMM"),FatorHorario[UF],'Curva Tipica'!$E$1,FatorHorario[Hora],$F2010)</f>
        <v>4.1856313082683521</v>
      </c>
      <c r="I2010" s="45">
        <v>0.92</v>
      </c>
    </row>
    <row r="2011" spans="1:9" x14ac:dyDescent="0.25">
      <c r="A2011" s="32">
        <v>5743</v>
      </c>
      <c r="B2011" s="32">
        <v>2</v>
      </c>
      <c r="C2011" s="134" t="s">
        <v>92</v>
      </c>
      <c r="D2011" s="33">
        <v>46844</v>
      </c>
      <c r="E2011" s="43" t="s">
        <v>68</v>
      </c>
      <c r="F2011" s="44">
        <f>SUMIFS(HoraCondCarga[Hora],HoraCondCarga[Condição de Carga],PrevisaoGD[[#This Row],[Condição de Carga]],HoraCondCarga[Mês],MONTH(PrevisaoGD[[#This Row],[Mês/Ano]]))</f>
        <v>7</v>
      </c>
      <c r="G2011" s="258">
        <f>SUMIFS('Previsão Potência Instalada'!$C$4:$C$87,'Previsão Potência Instalada'!$B$4:$B$87,PrevisaoGD[[#This Row],[Mês/Ano]])*SUMIFS(RelPotInst[PU_PI],RelPotInst[Barra],PrevisaoGD[[#This Row],[Nº Barra]])</f>
        <v>41.389264480887292</v>
      </c>
      <c r="H2011" s="136">
        <f>$G2011*SUMIFS(FatorHorario[Fator],FatorHorario[Meses],TEXT($D2011,"MMM"),FatorHorario[UF],'Curva Tipica'!$E$1,FatorHorario[Hora],$F2011)</f>
        <v>3.702791888937123</v>
      </c>
      <c r="I2011" s="45">
        <v>0.92</v>
      </c>
    </row>
    <row r="2012" spans="1:9" x14ac:dyDescent="0.25">
      <c r="A2012" s="32">
        <v>5743</v>
      </c>
      <c r="B2012" s="32">
        <v>2</v>
      </c>
      <c r="C2012" s="134" t="s">
        <v>92</v>
      </c>
      <c r="D2012" s="33">
        <v>46874</v>
      </c>
      <c r="E2012" s="43" t="s">
        <v>68</v>
      </c>
      <c r="F2012" s="44">
        <f>SUMIFS(HoraCondCarga[Hora],HoraCondCarga[Condição de Carga],PrevisaoGD[[#This Row],[Condição de Carga]],HoraCondCarga[Mês],MONTH(PrevisaoGD[[#This Row],[Mês/Ano]]))</f>
        <v>7</v>
      </c>
      <c r="G2012" s="258">
        <f>SUMIFS('Previsão Potência Instalada'!$C$4:$C$87,'Previsão Potência Instalada'!$B$4:$B$87,PrevisaoGD[[#This Row],[Mês/Ano]])*SUMIFS(RelPotInst[PU_PI],RelPotInst[Barra],PrevisaoGD[[#This Row],[Nº Barra]])</f>
        <v>41.698499320216783</v>
      </c>
      <c r="H2012" s="136">
        <f>$G2012*SUMIFS(FatorHorario[Fator],FatorHorario[Meses],TEXT($D2012,"MMM"),FatorHorario[UF],'Curva Tipica'!$E$1,FatorHorario[Hora],$F2012)</f>
        <v>3.109733326330018</v>
      </c>
      <c r="I2012" s="45">
        <v>0.92</v>
      </c>
    </row>
    <row r="2013" spans="1:9" x14ac:dyDescent="0.25">
      <c r="A2013" s="32">
        <v>5743</v>
      </c>
      <c r="B2013" s="32">
        <v>2</v>
      </c>
      <c r="C2013" s="134" t="s">
        <v>92</v>
      </c>
      <c r="D2013" s="33">
        <v>46905</v>
      </c>
      <c r="E2013" s="43" t="s">
        <v>68</v>
      </c>
      <c r="F2013" s="44">
        <f>SUMIFS(HoraCondCarga[Hora],HoraCondCarga[Condição de Carga],PrevisaoGD[[#This Row],[Condição de Carga]],HoraCondCarga[Mês],MONTH(PrevisaoGD[[#This Row],[Mês/Ano]]))</f>
        <v>7</v>
      </c>
      <c r="G2013" s="258">
        <f>SUMIFS('Previsão Potência Instalada'!$C$4:$C$87,'Previsão Potência Instalada'!$B$4:$B$87,PrevisaoGD[[#This Row],[Mês/Ano]])*SUMIFS(RelPotInst[PU_PI],RelPotInst[Barra],PrevisaoGD[[#This Row],[Nº Barra]])</f>
        <v>42.001272343037627</v>
      </c>
      <c r="H2013" s="136">
        <f>$G2013*SUMIFS(FatorHorario[Fator],FatorHorario[Meses],TEXT($D2013,"MMM"),FatorHorario[UF],'Curva Tipica'!$E$1,FatorHorario[Hora],$F2013)</f>
        <v>3.0973659153045663</v>
      </c>
      <c r="I2013" s="45">
        <v>0.92</v>
      </c>
    </row>
    <row r="2014" spans="1:9" x14ac:dyDescent="0.25">
      <c r="A2014" s="32">
        <v>5743</v>
      </c>
      <c r="B2014" s="32">
        <v>2</v>
      </c>
      <c r="C2014" s="134" t="s">
        <v>92</v>
      </c>
      <c r="D2014" s="33">
        <v>46935</v>
      </c>
      <c r="E2014" s="43" t="s">
        <v>68</v>
      </c>
      <c r="F2014" s="44">
        <f>SUMIFS(HoraCondCarga[Hora],HoraCondCarga[Condição de Carga],PrevisaoGD[[#This Row],[Condição de Carga]],HoraCondCarga[Mês],MONTH(PrevisaoGD[[#This Row],[Mês/Ano]]))</f>
        <v>7</v>
      </c>
      <c r="G2014" s="258">
        <f>SUMIFS('Previsão Potência Instalada'!$C$4:$C$87,'Previsão Potência Instalada'!$B$4:$B$87,PrevisaoGD[[#This Row],[Mês/Ano]])*SUMIFS(RelPotInst[PU_PI],RelPotInst[Barra],PrevisaoGD[[#This Row],[Nº Barra]])</f>
        <v>42.288995892916489</v>
      </c>
      <c r="H2014" s="136">
        <f>$G2014*SUMIFS(FatorHorario[Fator],FatorHorario[Meses],TEXT($D2014,"MMM"),FatorHorario[UF],'Curva Tipica'!$E$1,FatorHorario[Hora],$F2014)</f>
        <v>3.4358789029116781</v>
      </c>
      <c r="I2014" s="45">
        <v>0.92</v>
      </c>
    </row>
    <row r="2015" spans="1:9" x14ac:dyDescent="0.25">
      <c r="A2015" s="32">
        <v>5743</v>
      </c>
      <c r="B2015" s="32">
        <v>2</v>
      </c>
      <c r="C2015" s="134" t="s">
        <v>92</v>
      </c>
      <c r="D2015" s="33">
        <v>46966</v>
      </c>
      <c r="E2015" s="43" t="s">
        <v>68</v>
      </c>
      <c r="F2015" s="44">
        <f>SUMIFS(HoraCondCarga[Hora],HoraCondCarga[Condição de Carga],PrevisaoGD[[#This Row],[Condição de Carga]],HoraCondCarga[Mês],MONTH(PrevisaoGD[[#This Row],[Mês/Ano]]))</f>
        <v>7</v>
      </c>
      <c r="G2015" s="258">
        <f>SUMIFS('Previsão Potência Instalada'!$C$4:$C$87,'Previsão Potência Instalada'!$B$4:$B$87,PrevisaoGD[[#This Row],[Mês/Ano]])*SUMIFS(RelPotInst[PU_PI],RelPotInst[Barra],PrevisaoGD[[#This Row],[Nº Barra]])</f>
        <v>42.569366929933274</v>
      </c>
      <c r="H2015" s="136">
        <f>$G2015*SUMIFS(FatorHorario[Fator],FatorHorario[Meses],TEXT($D2015,"MMM"),FatorHorario[UF],'Curva Tipica'!$E$1,FatorHorario[Hora],$F2015)</f>
        <v>3.8598342213119921</v>
      </c>
      <c r="I2015" s="45">
        <v>0.92</v>
      </c>
    </row>
    <row r="2016" spans="1:9" x14ac:dyDescent="0.25">
      <c r="A2016" s="32">
        <v>5743</v>
      </c>
      <c r="B2016" s="32">
        <v>2</v>
      </c>
      <c r="C2016" s="134" t="s">
        <v>92</v>
      </c>
      <c r="D2016" s="33">
        <v>46997</v>
      </c>
      <c r="E2016" s="43" t="s">
        <v>68</v>
      </c>
      <c r="F2016" s="44">
        <f>SUMIFS(HoraCondCarga[Hora],HoraCondCarga[Condição de Carga],PrevisaoGD[[#This Row],[Condição de Carga]],HoraCondCarga[Mês],MONTH(PrevisaoGD[[#This Row],[Mês/Ano]]))</f>
        <v>6</v>
      </c>
      <c r="G2016" s="258">
        <f>SUMIFS('Previsão Potência Instalada'!$C$4:$C$87,'Previsão Potência Instalada'!$B$4:$B$87,PrevisaoGD[[#This Row],[Mês/Ano]])*SUMIFS(RelPotInst[PU_PI],RelPotInst[Barra],PrevisaoGD[[#This Row],[Nº Barra]])</f>
        <v>42.848458949572176</v>
      </c>
      <c r="H2016" s="136">
        <f>$G2016*SUMIFS(FatorHorario[Fator],FatorHorario[Meses],TEXT($D2016,"MMM"),FatorHorario[UF],'Curva Tipica'!$E$1,FatorHorario[Hora],$F2016)</f>
        <v>0.27668491247827803</v>
      </c>
      <c r="I2016" s="45">
        <v>0.92</v>
      </c>
    </row>
    <row r="2017" spans="1:9" x14ac:dyDescent="0.25">
      <c r="A2017" s="32">
        <v>5743</v>
      </c>
      <c r="B2017" s="32">
        <v>2</v>
      </c>
      <c r="C2017" s="134" t="s">
        <v>92</v>
      </c>
      <c r="D2017" s="33">
        <v>47027</v>
      </c>
      <c r="E2017" s="43" t="s">
        <v>68</v>
      </c>
      <c r="F2017" s="44">
        <f>SUMIFS(HoraCondCarga[Hora],HoraCondCarga[Condição de Carga],PrevisaoGD[[#This Row],[Condição de Carga]],HoraCondCarga[Mês],MONTH(PrevisaoGD[[#This Row],[Mês/Ano]]))</f>
        <v>6</v>
      </c>
      <c r="G2017" s="258">
        <f>SUMIFS('Previsão Potência Instalada'!$C$4:$C$87,'Previsão Potência Instalada'!$B$4:$B$87,PrevisaoGD[[#This Row],[Mês/Ano]])*SUMIFS(RelPotInst[PU_PI],RelPotInst[Barra],PrevisaoGD[[#This Row],[Nº Barra]])</f>
        <v>43.113830159695958</v>
      </c>
      <c r="H2017" s="136">
        <f>$G2017*SUMIFS(FatorHorario[Fator],FatorHorario[Meses],TEXT($D2017,"MMM"),FatorHorario[UF],'Curva Tipica'!$E$1,FatorHorario[Hora],$F2017)</f>
        <v>0.48046192447155328</v>
      </c>
      <c r="I2017" s="45">
        <v>0.92</v>
      </c>
    </row>
    <row r="2018" spans="1:9" x14ac:dyDescent="0.25">
      <c r="A2018" s="32">
        <v>5743</v>
      </c>
      <c r="B2018" s="32">
        <v>2</v>
      </c>
      <c r="C2018" s="134" t="s">
        <v>92</v>
      </c>
      <c r="D2018" s="33">
        <v>47058</v>
      </c>
      <c r="E2018" s="43" t="s">
        <v>68</v>
      </c>
      <c r="F2018" s="44">
        <f>SUMIFS(HoraCondCarga[Hora],HoraCondCarga[Condição de Carga],PrevisaoGD[[#This Row],[Condição de Carga]],HoraCondCarga[Mês],MONTH(PrevisaoGD[[#This Row],[Mês/Ano]]))</f>
        <v>6</v>
      </c>
      <c r="G2018" s="258">
        <f>SUMIFS('Previsão Potência Instalada'!$C$4:$C$87,'Previsão Potência Instalada'!$B$4:$B$87,PrevisaoGD[[#This Row],[Mês/Ano]])*SUMIFS(RelPotInst[PU_PI],RelPotInst[Barra],PrevisaoGD[[#This Row],[Nº Barra]])</f>
        <v>43.379250899802386</v>
      </c>
      <c r="H2018" s="136">
        <f>$G2018*SUMIFS(FatorHorario[Fator],FatorHorario[Meses],TEXT($D2018,"MMM"),FatorHorario[UF],'Curva Tipica'!$E$1,FatorHorario[Hora],$F2018)</f>
        <v>0.72577008062256598</v>
      </c>
      <c r="I2018" s="45">
        <v>0.92</v>
      </c>
    </row>
    <row r="2019" spans="1:9" x14ac:dyDescent="0.25">
      <c r="A2019" s="32">
        <v>5743</v>
      </c>
      <c r="B2019" s="32">
        <v>2</v>
      </c>
      <c r="C2019" s="134" t="s">
        <v>92</v>
      </c>
      <c r="D2019" s="33">
        <v>47088</v>
      </c>
      <c r="E2019" s="43" t="s">
        <v>68</v>
      </c>
      <c r="F2019" s="44">
        <f>SUMIFS(HoraCondCarga[Hora],HoraCondCarga[Condição de Carga],PrevisaoGD[[#This Row],[Condição de Carga]],HoraCondCarga[Mês],MONTH(PrevisaoGD[[#This Row],[Mês/Ano]]))</f>
        <v>6</v>
      </c>
      <c r="G2019" s="258">
        <f>SUMIFS('Previsão Potência Instalada'!$C$4:$C$87,'Previsão Potência Instalada'!$B$4:$B$87,PrevisaoGD[[#This Row],[Mês/Ano]])*SUMIFS(RelPotInst[PU_PI],RelPotInst[Barra],PrevisaoGD[[#This Row],[Nº Barra]])</f>
        <v>43.657280730352781</v>
      </c>
      <c r="H2019" s="136">
        <f>$G2019*SUMIFS(FatorHorario[Fator],FatorHorario[Meses],TEXT($D2019,"MMM"),FatorHorario[UF],'Curva Tipica'!$E$1,FatorHorario[Hora],$F2019)</f>
        <v>0.50187026261138556</v>
      </c>
      <c r="I2019" s="45">
        <v>0.92</v>
      </c>
    </row>
    <row r="2020" spans="1:9" x14ac:dyDescent="0.25">
      <c r="A2020" s="32">
        <v>8033</v>
      </c>
      <c r="B2020" s="32">
        <v>2</v>
      </c>
      <c r="C2020" s="134" t="s">
        <v>92</v>
      </c>
      <c r="D2020" s="33">
        <v>44562</v>
      </c>
      <c r="E2020" s="43" t="s">
        <v>66</v>
      </c>
      <c r="F2020" s="44">
        <f>SUMIFS(HoraCondCarga[Hora],HoraCondCarga[Condição de Carga],PrevisaoGD[[#This Row],[Condição de Carga]],HoraCondCarga[Mês],MONTH(PrevisaoGD[[#This Row],[Mês/Ano]]))</f>
        <v>22</v>
      </c>
      <c r="G2020" s="258">
        <f>SUMIFS('Previsão Potência Instalada'!$C$4:$C$87,'Previsão Potência Instalada'!$B$4:$B$87,PrevisaoGD[[#This Row],[Mês/Ano]])*SUMIFS(RelPotInst[PU_PI],RelPotInst[Barra],PrevisaoGD[[#This Row],[Nº Barra]])</f>
        <v>0.50078151957598449</v>
      </c>
      <c r="H2020" s="136">
        <f>$G2020*SUMIFS(FatorHorario[Fator],FatorHorario[Meses],TEXT($D2020,"MMM"),FatorHorario[UF],'Curva Tipica'!$E$1,FatorHorario[Hora],$F2020)</f>
        <v>0</v>
      </c>
      <c r="I2020" s="45">
        <v>0.92</v>
      </c>
    </row>
    <row r="2021" spans="1:9" x14ac:dyDescent="0.25">
      <c r="A2021" s="32">
        <v>8033</v>
      </c>
      <c r="B2021" s="32">
        <v>2</v>
      </c>
      <c r="C2021" s="134" t="s">
        <v>92</v>
      </c>
      <c r="D2021" s="33">
        <v>44593</v>
      </c>
      <c r="E2021" s="43" t="s">
        <v>66</v>
      </c>
      <c r="F2021" s="44">
        <f>SUMIFS(HoraCondCarga[Hora],HoraCondCarga[Condição de Carga],PrevisaoGD[[#This Row],[Condição de Carga]],HoraCondCarga[Mês],MONTH(PrevisaoGD[[#This Row],[Mês/Ano]]))</f>
        <v>22</v>
      </c>
      <c r="G2021" s="258">
        <f>SUMIFS('Previsão Potência Instalada'!$C$4:$C$87,'Previsão Potência Instalada'!$B$4:$B$87,PrevisaoGD[[#This Row],[Mês/Ano]])*SUMIFS(RelPotInst[PU_PI],RelPotInst[Barra],PrevisaoGD[[#This Row],[Nº Barra]])</f>
        <v>0.52278113175584029</v>
      </c>
      <c r="H2021" s="136">
        <f>$G2021*SUMIFS(FatorHorario[Fator],FatorHorario[Meses],TEXT($D2021,"MMM"),FatorHorario[UF],'Curva Tipica'!$E$1,FatorHorario[Hora],$F2021)</f>
        <v>0</v>
      </c>
      <c r="I2021" s="45">
        <v>0.92</v>
      </c>
    </row>
    <row r="2022" spans="1:9" x14ac:dyDescent="0.25">
      <c r="A2022" s="32">
        <v>8033</v>
      </c>
      <c r="B2022" s="32">
        <v>2</v>
      </c>
      <c r="C2022" s="134" t="s">
        <v>92</v>
      </c>
      <c r="D2022" s="33">
        <v>44621</v>
      </c>
      <c r="E2022" s="43" t="s">
        <v>66</v>
      </c>
      <c r="F2022" s="44">
        <f>SUMIFS(HoraCondCarga[Hora],HoraCondCarga[Condição de Carga],PrevisaoGD[[#This Row],[Condição de Carga]],HoraCondCarga[Mês],MONTH(PrevisaoGD[[#This Row],[Mês/Ano]]))</f>
        <v>22</v>
      </c>
      <c r="G2022" s="258">
        <f>SUMIFS('Previsão Potência Instalada'!$C$4:$C$87,'Previsão Potência Instalada'!$B$4:$B$87,PrevisaoGD[[#This Row],[Mês/Ano]])*SUMIFS(RelPotInst[PU_PI],RelPotInst[Barra],PrevisaoGD[[#This Row],[Nº Barra]])</f>
        <v>0.54497856985503268</v>
      </c>
      <c r="H2022" s="136">
        <f>$G2022*SUMIFS(FatorHorario[Fator],FatorHorario[Meses],TEXT($D2022,"MMM"),FatorHorario[UF],'Curva Tipica'!$E$1,FatorHorario[Hora],$F2022)</f>
        <v>0</v>
      </c>
      <c r="I2022" s="45">
        <v>0.92</v>
      </c>
    </row>
    <row r="2023" spans="1:9" x14ac:dyDescent="0.25">
      <c r="A2023" s="32">
        <v>8033</v>
      </c>
      <c r="B2023" s="32">
        <v>2</v>
      </c>
      <c r="C2023" s="134" t="s">
        <v>92</v>
      </c>
      <c r="D2023" s="33">
        <v>44652</v>
      </c>
      <c r="E2023" s="43" t="s">
        <v>66</v>
      </c>
      <c r="F2023" s="44">
        <f>SUMIFS(HoraCondCarga[Hora],HoraCondCarga[Condição de Carga],PrevisaoGD[[#This Row],[Condição de Carga]],HoraCondCarga[Mês],MONTH(PrevisaoGD[[#This Row],[Mês/Ano]]))</f>
        <v>22</v>
      </c>
      <c r="G2023" s="258">
        <f>SUMIFS('Previsão Potência Instalada'!$C$4:$C$87,'Previsão Potência Instalada'!$B$4:$B$87,PrevisaoGD[[#This Row],[Mês/Ano]])*SUMIFS(RelPotInst[PU_PI],RelPotInst[Barra],PrevisaoGD[[#This Row],[Nº Barra]])</f>
        <v>0.56734663472122049</v>
      </c>
      <c r="H2023" s="136">
        <f>$G2023*SUMIFS(FatorHorario[Fator],FatorHorario[Meses],TEXT($D2023,"MMM"),FatorHorario[UF],'Curva Tipica'!$E$1,FatorHorario[Hora],$F2023)</f>
        <v>0</v>
      </c>
      <c r="I2023" s="45">
        <v>0.92</v>
      </c>
    </row>
    <row r="2024" spans="1:9" x14ac:dyDescent="0.25">
      <c r="A2024" s="32">
        <v>8033</v>
      </c>
      <c r="B2024" s="32">
        <v>2</v>
      </c>
      <c r="C2024" s="134" t="s">
        <v>92</v>
      </c>
      <c r="D2024" s="33">
        <v>44682</v>
      </c>
      <c r="E2024" s="43" t="s">
        <v>66</v>
      </c>
      <c r="F2024" s="44">
        <f>SUMIFS(HoraCondCarga[Hora],HoraCondCarga[Condição de Carga],PrevisaoGD[[#This Row],[Condição de Carga]],HoraCondCarga[Mês],MONTH(PrevisaoGD[[#This Row],[Mês/Ano]]))</f>
        <v>22</v>
      </c>
      <c r="G2024" s="258">
        <f>SUMIFS('Previsão Potência Instalada'!$C$4:$C$87,'Previsão Potência Instalada'!$B$4:$B$87,PrevisaoGD[[#This Row],[Mês/Ano]])*SUMIFS(RelPotInst[PU_PI],RelPotInst[Barra],PrevisaoGD[[#This Row],[Nº Barra]])</f>
        <v>0.59156017285902895</v>
      </c>
      <c r="H2024" s="136">
        <f>$G2024*SUMIFS(FatorHorario[Fator],FatorHorario[Meses],TEXT($D2024,"MMM"),FatorHorario[UF],'Curva Tipica'!$E$1,FatorHorario[Hora],$F2024)</f>
        <v>0</v>
      </c>
      <c r="I2024" s="45">
        <v>0.92</v>
      </c>
    </row>
    <row r="2025" spans="1:9" x14ac:dyDescent="0.25">
      <c r="A2025" s="32">
        <v>8033</v>
      </c>
      <c r="B2025" s="32">
        <v>2</v>
      </c>
      <c r="C2025" s="134" t="s">
        <v>92</v>
      </c>
      <c r="D2025" s="33">
        <v>44713</v>
      </c>
      <c r="E2025" s="43" t="s">
        <v>66</v>
      </c>
      <c r="F2025" s="44">
        <f>SUMIFS(HoraCondCarga[Hora],HoraCondCarga[Condição de Carga],PrevisaoGD[[#This Row],[Condição de Carga]],HoraCondCarga[Mês],MONTH(PrevisaoGD[[#This Row],[Mês/Ano]]))</f>
        <v>19</v>
      </c>
      <c r="G2025" s="258">
        <f>SUMIFS('Previsão Potência Instalada'!$C$4:$C$87,'Previsão Potência Instalada'!$B$4:$B$87,PrevisaoGD[[#This Row],[Mês/Ano]])*SUMIFS(RelPotInst[PU_PI],RelPotInst[Barra],PrevisaoGD[[#This Row],[Nº Barra]])</f>
        <v>0.61526774135638274</v>
      </c>
      <c r="H2025" s="136">
        <f>$G2025*SUMIFS(FatorHorario[Fator],FatorHorario[Meses],TEXT($D2025,"MMM"),FatorHorario[UF],'Curva Tipica'!$E$1,FatorHorario[Hora],$F2025)</f>
        <v>0</v>
      </c>
      <c r="I2025" s="45">
        <v>0.92</v>
      </c>
    </row>
    <row r="2026" spans="1:9" x14ac:dyDescent="0.25">
      <c r="A2026" s="32">
        <v>8033</v>
      </c>
      <c r="B2026" s="32">
        <v>2</v>
      </c>
      <c r="C2026" s="134" t="s">
        <v>92</v>
      </c>
      <c r="D2026" s="33">
        <v>44743</v>
      </c>
      <c r="E2026" s="43" t="s">
        <v>66</v>
      </c>
      <c r="F2026" s="44">
        <f>SUMIFS(HoraCondCarga[Hora],HoraCondCarga[Condição de Carga],PrevisaoGD[[#This Row],[Condição de Carga]],HoraCondCarga[Mês],MONTH(PrevisaoGD[[#This Row],[Mês/Ano]]))</f>
        <v>22</v>
      </c>
      <c r="G2026" s="258">
        <f>SUMIFS('Previsão Potência Instalada'!$C$4:$C$87,'Previsão Potência Instalada'!$B$4:$B$87,PrevisaoGD[[#This Row],[Mês/Ano]])*SUMIFS(RelPotInst[PU_PI],RelPotInst[Barra],PrevisaoGD[[#This Row],[Nº Barra]])</f>
        <v>0.63779691421169116</v>
      </c>
      <c r="H2026" s="136">
        <f>$G2026*SUMIFS(FatorHorario[Fator],FatorHorario[Meses],TEXT($D2026,"MMM"),FatorHorario[UF],'Curva Tipica'!$E$1,FatorHorario[Hora],$F2026)</f>
        <v>0</v>
      </c>
      <c r="I2026" s="45">
        <v>0.92</v>
      </c>
    </row>
    <row r="2027" spans="1:9" x14ac:dyDescent="0.25">
      <c r="A2027" s="32">
        <v>8033</v>
      </c>
      <c r="B2027" s="32">
        <v>2</v>
      </c>
      <c r="C2027" s="134" t="s">
        <v>92</v>
      </c>
      <c r="D2027" s="33">
        <v>44774</v>
      </c>
      <c r="E2027" s="43" t="s">
        <v>66</v>
      </c>
      <c r="F2027" s="44">
        <f>SUMIFS(HoraCondCarga[Hora],HoraCondCarga[Condição de Carga],PrevisaoGD[[#This Row],[Condição de Carga]],HoraCondCarga[Mês],MONTH(PrevisaoGD[[#This Row],[Mês/Ano]]))</f>
        <v>22</v>
      </c>
      <c r="G2027" s="258">
        <f>SUMIFS('Previsão Potência Instalada'!$C$4:$C$87,'Previsão Potência Instalada'!$B$4:$B$87,PrevisaoGD[[#This Row],[Mês/Ano]])*SUMIFS(RelPotInst[PU_PI],RelPotInst[Barra],PrevisaoGD[[#This Row],[Nº Barra]])</f>
        <v>0.6597503746052964</v>
      </c>
      <c r="H2027" s="136">
        <f>$G2027*SUMIFS(FatorHorario[Fator],FatorHorario[Meses],TEXT($D2027,"MMM"),FatorHorario[UF],'Curva Tipica'!$E$1,FatorHorario[Hora],$F2027)</f>
        <v>0</v>
      </c>
      <c r="I2027" s="45">
        <v>0.92</v>
      </c>
    </row>
    <row r="2028" spans="1:9" x14ac:dyDescent="0.25">
      <c r="A2028" s="32">
        <v>8033</v>
      </c>
      <c r="B2028" s="32">
        <v>2</v>
      </c>
      <c r="C2028" s="134" t="s">
        <v>92</v>
      </c>
      <c r="D2028" s="33">
        <v>44805</v>
      </c>
      <c r="E2028" s="43" t="s">
        <v>66</v>
      </c>
      <c r="F2028" s="44">
        <f>SUMIFS(HoraCondCarga[Hora],HoraCondCarga[Condição de Carga],PrevisaoGD[[#This Row],[Condição de Carga]],HoraCondCarga[Mês],MONTH(PrevisaoGD[[#This Row],[Mês/Ano]]))</f>
        <v>22</v>
      </c>
      <c r="G2028" s="258">
        <f>SUMIFS('Previsão Potência Instalada'!$C$4:$C$87,'Previsão Potência Instalada'!$B$4:$B$87,PrevisaoGD[[#This Row],[Mês/Ano]])*SUMIFS(RelPotInst[PU_PI],RelPotInst[Barra],PrevisaoGD[[#This Row],[Nº Barra]])</f>
        <v>0.68160368607607891</v>
      </c>
      <c r="H2028" s="136">
        <f>$G2028*SUMIFS(FatorHorario[Fator],FatorHorario[Meses],TEXT($D2028,"MMM"),FatorHorario[UF],'Curva Tipica'!$E$1,FatorHorario[Hora],$F2028)</f>
        <v>0</v>
      </c>
      <c r="I2028" s="45">
        <v>0.92</v>
      </c>
    </row>
    <row r="2029" spans="1:9" x14ac:dyDescent="0.25">
      <c r="A2029" s="32">
        <v>8033</v>
      </c>
      <c r="B2029" s="32">
        <v>2</v>
      </c>
      <c r="C2029" s="134" t="s">
        <v>92</v>
      </c>
      <c r="D2029" s="33">
        <v>44835</v>
      </c>
      <c r="E2029" s="43" t="s">
        <v>66</v>
      </c>
      <c r="F2029" s="44">
        <f>SUMIFS(HoraCondCarga[Hora],HoraCondCarga[Condição de Carga],PrevisaoGD[[#This Row],[Condição de Carga]],HoraCondCarga[Mês],MONTH(PrevisaoGD[[#This Row],[Mês/Ano]]))</f>
        <v>22</v>
      </c>
      <c r="G2029" s="258">
        <f>SUMIFS('Previsão Potência Instalada'!$C$4:$C$87,'Previsão Potência Instalada'!$B$4:$B$87,PrevisaoGD[[#This Row],[Mês/Ano]])*SUMIFS(RelPotInst[PU_PI],RelPotInst[Barra],PrevisaoGD[[#This Row],[Nº Barra]])</f>
        <v>0.7023826381855538</v>
      </c>
      <c r="H2029" s="136">
        <f>$G2029*SUMIFS(FatorHorario[Fator],FatorHorario[Meses],TEXT($D2029,"MMM"),FatorHorario[UF],'Curva Tipica'!$E$1,FatorHorario[Hora],$F2029)</f>
        <v>0</v>
      </c>
      <c r="I2029" s="45">
        <v>0.92</v>
      </c>
    </row>
    <row r="2030" spans="1:9" x14ac:dyDescent="0.25">
      <c r="A2030" s="32">
        <v>8033</v>
      </c>
      <c r="B2030" s="32">
        <v>2</v>
      </c>
      <c r="C2030" s="134" t="s">
        <v>92</v>
      </c>
      <c r="D2030" s="33">
        <v>44866</v>
      </c>
      <c r="E2030" s="43" t="s">
        <v>66</v>
      </c>
      <c r="F2030" s="44">
        <f>SUMIFS(HoraCondCarga[Hora],HoraCondCarga[Condição de Carga],PrevisaoGD[[#This Row],[Condição de Carga]],HoraCondCarga[Mês],MONTH(PrevisaoGD[[#This Row],[Mês/Ano]]))</f>
        <v>22</v>
      </c>
      <c r="G2030" s="258">
        <f>SUMIFS('Previsão Potência Instalada'!$C$4:$C$87,'Previsão Potência Instalada'!$B$4:$B$87,PrevisaoGD[[#This Row],[Mês/Ano]])*SUMIFS(RelPotInst[PU_PI],RelPotInst[Barra],PrevisaoGD[[#This Row],[Nº Barra]])</f>
        <v>0.72316546856478081</v>
      </c>
      <c r="H2030" s="136">
        <f>$G2030*SUMIFS(FatorHorario[Fator],FatorHorario[Meses],TEXT($D2030,"MMM"),FatorHorario[UF],'Curva Tipica'!$E$1,FatorHorario[Hora],$F2030)</f>
        <v>0</v>
      </c>
      <c r="I2030" s="45">
        <v>0.92</v>
      </c>
    </row>
    <row r="2031" spans="1:9" x14ac:dyDescent="0.25">
      <c r="A2031" s="32">
        <v>8033</v>
      </c>
      <c r="B2031" s="32">
        <v>2</v>
      </c>
      <c r="C2031" s="134" t="s">
        <v>92</v>
      </c>
      <c r="D2031" s="33">
        <v>44896</v>
      </c>
      <c r="E2031" s="43" t="s">
        <v>66</v>
      </c>
      <c r="F2031" s="44">
        <f>SUMIFS(HoraCondCarga[Hora],HoraCondCarga[Condição de Carga],PrevisaoGD[[#This Row],[Condição de Carga]],HoraCondCarga[Mês],MONTH(PrevisaoGD[[#This Row],[Mês/Ano]]))</f>
        <v>22</v>
      </c>
      <c r="G2031" s="258">
        <f>SUMIFS('Previsão Potência Instalada'!$C$4:$C$87,'Previsão Potência Instalada'!$B$4:$B$87,PrevisaoGD[[#This Row],[Mês/Ano]])*SUMIFS(RelPotInst[PU_PI],RelPotInst[Barra],PrevisaoGD[[#This Row],[Nº Barra]])</f>
        <v>0.74493560908348055</v>
      </c>
      <c r="H2031" s="136">
        <f>$G2031*SUMIFS(FatorHorario[Fator],FatorHorario[Meses],TEXT($D2031,"MMM"),FatorHorario[UF],'Curva Tipica'!$E$1,FatorHorario[Hora],$F2031)</f>
        <v>0</v>
      </c>
      <c r="I2031" s="45">
        <v>0.92</v>
      </c>
    </row>
    <row r="2032" spans="1:9" x14ac:dyDescent="0.25">
      <c r="A2032" s="32">
        <v>8033</v>
      </c>
      <c r="B2032" s="32">
        <v>2</v>
      </c>
      <c r="C2032" s="134" t="s">
        <v>92</v>
      </c>
      <c r="D2032" s="33">
        <v>44927</v>
      </c>
      <c r="E2032" s="43" t="s">
        <v>66</v>
      </c>
      <c r="F2032" s="44">
        <f>SUMIFS(HoraCondCarga[Hora],HoraCondCarga[Condição de Carga],PrevisaoGD[[#This Row],[Condição de Carga]],HoraCondCarga[Mês],MONTH(PrevisaoGD[[#This Row],[Mês/Ano]]))</f>
        <v>22</v>
      </c>
      <c r="G2032" s="258">
        <f>SUMIFS('Previsão Potência Instalada'!$C$4:$C$87,'Previsão Potência Instalada'!$B$4:$B$87,PrevisaoGD[[#This Row],[Mês/Ano]])*SUMIFS(RelPotInst[PU_PI],RelPotInst[Barra],PrevisaoGD[[#This Row],[Nº Barra]])</f>
        <v>0.75239897156715163</v>
      </c>
      <c r="H2032" s="136">
        <f>$G2032*SUMIFS(FatorHorario[Fator],FatorHorario[Meses],TEXT($D2032,"MMM"),FatorHorario[UF],'Curva Tipica'!$E$1,FatorHorario[Hora],$F2032)</f>
        <v>0</v>
      </c>
      <c r="I2032" s="45">
        <v>0.92</v>
      </c>
    </row>
    <row r="2033" spans="1:9" x14ac:dyDescent="0.25">
      <c r="A2033" s="32">
        <v>8033</v>
      </c>
      <c r="B2033" s="32">
        <v>2</v>
      </c>
      <c r="C2033" s="134" t="s">
        <v>92</v>
      </c>
      <c r="D2033" s="33">
        <v>44958</v>
      </c>
      <c r="E2033" s="43" t="s">
        <v>66</v>
      </c>
      <c r="F2033" s="44">
        <f>SUMIFS(HoraCondCarga[Hora],HoraCondCarga[Condição de Carga],PrevisaoGD[[#This Row],[Condição de Carga]],HoraCondCarga[Mês],MONTH(PrevisaoGD[[#This Row],[Mês/Ano]]))</f>
        <v>22</v>
      </c>
      <c r="G2033" s="258">
        <f>SUMIFS('Previsão Potência Instalada'!$C$4:$C$87,'Previsão Potência Instalada'!$B$4:$B$87,PrevisaoGD[[#This Row],[Mês/Ano]])*SUMIFS(RelPotInst[PU_PI],RelPotInst[Barra],PrevisaoGD[[#This Row],[Nº Barra]])</f>
        <v>0.75969969506265311</v>
      </c>
      <c r="H2033" s="136">
        <f>$G2033*SUMIFS(FatorHorario[Fator],FatorHorario[Meses],TEXT($D2033,"MMM"),FatorHorario[UF],'Curva Tipica'!$E$1,FatorHorario[Hora],$F2033)</f>
        <v>0</v>
      </c>
      <c r="I2033" s="45">
        <v>0.92</v>
      </c>
    </row>
    <row r="2034" spans="1:9" x14ac:dyDescent="0.25">
      <c r="A2034" s="32">
        <v>8033</v>
      </c>
      <c r="B2034" s="32">
        <v>2</v>
      </c>
      <c r="C2034" s="134" t="s">
        <v>92</v>
      </c>
      <c r="D2034" s="33">
        <v>44986</v>
      </c>
      <c r="E2034" s="43" t="s">
        <v>66</v>
      </c>
      <c r="F2034" s="44">
        <f>SUMIFS(HoraCondCarga[Hora],HoraCondCarga[Condição de Carga],PrevisaoGD[[#This Row],[Condição de Carga]],HoraCondCarga[Mês],MONTH(PrevisaoGD[[#This Row],[Mês/Ano]]))</f>
        <v>22</v>
      </c>
      <c r="G2034" s="258">
        <f>SUMIFS('Previsão Potência Instalada'!$C$4:$C$87,'Previsão Potência Instalada'!$B$4:$B$87,PrevisaoGD[[#This Row],[Mês/Ano]])*SUMIFS(RelPotInst[PU_PI],RelPotInst[Barra],PrevisaoGD[[#This Row],[Nº Barra]])</f>
        <v>0.76706606845804903</v>
      </c>
      <c r="H2034" s="136">
        <f>$G2034*SUMIFS(FatorHorario[Fator],FatorHorario[Meses],TEXT($D2034,"MMM"),FatorHorario[UF],'Curva Tipica'!$E$1,FatorHorario[Hora],$F2034)</f>
        <v>0</v>
      </c>
      <c r="I2034" s="45">
        <v>0.92</v>
      </c>
    </row>
    <row r="2035" spans="1:9" x14ac:dyDescent="0.25">
      <c r="A2035" s="32">
        <v>8033</v>
      </c>
      <c r="B2035" s="32">
        <v>2</v>
      </c>
      <c r="C2035" s="134" t="s">
        <v>92</v>
      </c>
      <c r="D2035" s="33">
        <v>45017</v>
      </c>
      <c r="E2035" s="43" t="s">
        <v>66</v>
      </c>
      <c r="F2035" s="44">
        <f>SUMIFS(HoraCondCarga[Hora],HoraCondCarga[Condição de Carga],PrevisaoGD[[#This Row],[Condição de Carga]],HoraCondCarga[Mês],MONTH(PrevisaoGD[[#This Row],[Mês/Ano]]))</f>
        <v>22</v>
      </c>
      <c r="G2035" s="258">
        <f>SUMIFS('Previsão Potência Instalada'!$C$4:$C$87,'Previsão Potência Instalada'!$B$4:$B$87,PrevisaoGD[[#This Row],[Mês/Ano]])*SUMIFS(RelPotInst[PU_PI],RelPotInst[Barra],PrevisaoGD[[#This Row],[Nº Barra]])</f>
        <v>0.77448906552647045</v>
      </c>
      <c r="H2035" s="136">
        <f>$G2035*SUMIFS(FatorHorario[Fator],FatorHorario[Meses],TEXT($D2035,"MMM"),FatorHorario[UF],'Curva Tipica'!$E$1,FatorHorario[Hora],$F2035)</f>
        <v>0</v>
      </c>
      <c r="I2035" s="45">
        <v>0.92</v>
      </c>
    </row>
    <row r="2036" spans="1:9" x14ac:dyDescent="0.25">
      <c r="A2036" s="32">
        <v>8033</v>
      </c>
      <c r="B2036" s="32">
        <v>2</v>
      </c>
      <c r="C2036" s="134" t="s">
        <v>92</v>
      </c>
      <c r="D2036" s="33">
        <v>45047</v>
      </c>
      <c r="E2036" s="43" t="s">
        <v>66</v>
      </c>
      <c r="F2036" s="44">
        <f>SUMIFS(HoraCondCarga[Hora],HoraCondCarga[Condição de Carga],PrevisaoGD[[#This Row],[Condição de Carga]],HoraCondCarga[Mês],MONTH(PrevisaoGD[[#This Row],[Mês/Ano]]))</f>
        <v>22</v>
      </c>
      <c r="G2036" s="258">
        <f>SUMIFS('Previsão Potência Instalada'!$C$4:$C$87,'Previsão Potência Instalada'!$B$4:$B$87,PrevisaoGD[[#This Row],[Mês/Ano]])*SUMIFS(RelPotInst[PU_PI],RelPotInst[Barra],PrevisaoGD[[#This Row],[Nº Barra]])</f>
        <v>0.78252449566708848</v>
      </c>
      <c r="H2036" s="136">
        <f>$G2036*SUMIFS(FatorHorario[Fator],FatorHorario[Meses],TEXT($D2036,"MMM"),FatorHorario[UF],'Curva Tipica'!$E$1,FatorHorario[Hora],$F2036)</f>
        <v>0</v>
      </c>
      <c r="I2036" s="45">
        <v>0.92</v>
      </c>
    </row>
    <row r="2037" spans="1:9" x14ac:dyDescent="0.25">
      <c r="A2037" s="32">
        <v>8033</v>
      </c>
      <c r="B2037" s="32">
        <v>2</v>
      </c>
      <c r="C2037" s="134" t="s">
        <v>92</v>
      </c>
      <c r="D2037" s="33">
        <v>45078</v>
      </c>
      <c r="E2037" s="43" t="s">
        <v>66</v>
      </c>
      <c r="F2037" s="44">
        <f>SUMIFS(HoraCondCarga[Hora],HoraCondCarga[Condição de Carga],PrevisaoGD[[#This Row],[Condição de Carga]],HoraCondCarga[Mês],MONTH(PrevisaoGD[[#This Row],[Mês/Ano]]))</f>
        <v>19</v>
      </c>
      <c r="G2037" s="258">
        <f>SUMIFS('Previsão Potência Instalada'!$C$4:$C$87,'Previsão Potência Instalada'!$B$4:$B$87,PrevisaoGD[[#This Row],[Mês/Ano]])*SUMIFS(RelPotInst[PU_PI],RelPotInst[Barra],PrevisaoGD[[#This Row],[Nº Barra]])</f>
        <v>0.79039201628221678</v>
      </c>
      <c r="H2037" s="136">
        <f>$G2037*SUMIFS(FatorHorario[Fator],FatorHorario[Meses],TEXT($D2037,"MMM"),FatorHorario[UF],'Curva Tipica'!$E$1,FatorHorario[Hora],$F2037)</f>
        <v>0</v>
      </c>
      <c r="I2037" s="45">
        <v>0.92</v>
      </c>
    </row>
    <row r="2038" spans="1:9" x14ac:dyDescent="0.25">
      <c r="A2038" s="32">
        <v>8033</v>
      </c>
      <c r="B2038" s="32">
        <v>2</v>
      </c>
      <c r="C2038" s="134" t="s">
        <v>92</v>
      </c>
      <c r="D2038" s="33">
        <v>45108</v>
      </c>
      <c r="E2038" s="43" t="s">
        <v>66</v>
      </c>
      <c r="F2038" s="44">
        <f>SUMIFS(HoraCondCarga[Hora],HoraCondCarga[Condição de Carga],PrevisaoGD[[#This Row],[Condição de Carga]],HoraCondCarga[Mês],MONTH(PrevisaoGD[[#This Row],[Mês/Ano]]))</f>
        <v>22</v>
      </c>
      <c r="G2038" s="258">
        <f>SUMIFS('Previsão Potência Instalada'!$C$4:$C$87,'Previsão Potência Instalada'!$B$4:$B$87,PrevisaoGD[[#This Row],[Mês/Ano]])*SUMIFS(RelPotInst[PU_PI],RelPotInst[Barra],PrevisaoGD[[#This Row],[Nº Barra]])</f>
        <v>0.79786847815137518</v>
      </c>
      <c r="H2038" s="136">
        <f>$G2038*SUMIFS(FatorHorario[Fator],FatorHorario[Meses],TEXT($D2038,"MMM"),FatorHorario[UF],'Curva Tipica'!$E$1,FatorHorario[Hora],$F2038)</f>
        <v>0</v>
      </c>
      <c r="I2038" s="45">
        <v>0.92</v>
      </c>
    </row>
    <row r="2039" spans="1:9" x14ac:dyDescent="0.25">
      <c r="A2039" s="32">
        <v>8033</v>
      </c>
      <c r="B2039" s="32">
        <v>2</v>
      </c>
      <c r="C2039" s="134" t="s">
        <v>92</v>
      </c>
      <c r="D2039" s="33">
        <v>45139</v>
      </c>
      <c r="E2039" s="43" t="s">
        <v>66</v>
      </c>
      <c r="F2039" s="44">
        <f>SUMIFS(HoraCondCarga[Hora],HoraCondCarga[Condição de Carga],PrevisaoGD[[#This Row],[Condição de Carga]],HoraCondCarga[Mês],MONTH(PrevisaoGD[[#This Row],[Mês/Ano]]))</f>
        <v>22</v>
      </c>
      <c r="G2039" s="258">
        <f>SUMIFS('Previsão Potência Instalada'!$C$4:$C$87,'Previsão Potência Instalada'!$B$4:$B$87,PrevisaoGD[[#This Row],[Mês/Ano]])*SUMIFS(RelPotInst[PU_PI],RelPotInst[Barra],PrevisaoGD[[#This Row],[Nº Barra]])</f>
        <v>0.80515388585733083</v>
      </c>
      <c r="H2039" s="136">
        <f>$G2039*SUMIFS(FatorHorario[Fator],FatorHorario[Meses],TEXT($D2039,"MMM"),FatorHorario[UF],'Curva Tipica'!$E$1,FatorHorario[Hora],$F2039)</f>
        <v>0</v>
      </c>
      <c r="I2039" s="45">
        <v>0.92</v>
      </c>
    </row>
    <row r="2040" spans="1:9" x14ac:dyDescent="0.25">
      <c r="A2040" s="32">
        <v>8033</v>
      </c>
      <c r="B2040" s="32">
        <v>2</v>
      </c>
      <c r="C2040" s="134" t="s">
        <v>92</v>
      </c>
      <c r="D2040" s="33">
        <v>45170</v>
      </c>
      <c r="E2040" s="43" t="s">
        <v>66</v>
      </c>
      <c r="F2040" s="44">
        <f>SUMIFS(HoraCondCarga[Hora],HoraCondCarga[Condição de Carga],PrevisaoGD[[#This Row],[Condição de Carga]],HoraCondCarga[Mês],MONTH(PrevisaoGD[[#This Row],[Mês/Ano]]))</f>
        <v>22</v>
      </c>
      <c r="G2040" s="258">
        <f>SUMIFS('Previsão Potência Instalada'!$C$4:$C$87,'Previsão Potência Instalada'!$B$4:$B$87,PrevisaoGD[[#This Row],[Mês/Ano]])*SUMIFS(RelPotInst[PU_PI],RelPotInst[Barra],PrevisaoGD[[#This Row],[Nº Barra]])</f>
        <v>0.81240605845041602</v>
      </c>
      <c r="H2040" s="136">
        <f>$G2040*SUMIFS(FatorHorario[Fator],FatorHorario[Meses],TEXT($D2040,"MMM"),FatorHorario[UF],'Curva Tipica'!$E$1,FatorHorario[Hora],$F2040)</f>
        <v>0</v>
      </c>
      <c r="I2040" s="45">
        <v>0.92</v>
      </c>
    </row>
    <row r="2041" spans="1:9" x14ac:dyDescent="0.25">
      <c r="A2041" s="32">
        <v>8033</v>
      </c>
      <c r="B2041" s="32">
        <v>2</v>
      </c>
      <c r="C2041" s="134" t="s">
        <v>92</v>
      </c>
      <c r="D2041" s="33">
        <v>45200</v>
      </c>
      <c r="E2041" s="43" t="s">
        <v>66</v>
      </c>
      <c r="F2041" s="44">
        <f>SUMIFS(HoraCondCarga[Hora],HoraCondCarga[Condição de Carga],PrevisaoGD[[#This Row],[Condição de Carga]],HoraCondCarga[Mês],MONTH(PrevisaoGD[[#This Row],[Mês/Ano]]))</f>
        <v>22</v>
      </c>
      <c r="G2041" s="258">
        <f>SUMIFS('Previsão Potência Instalada'!$C$4:$C$87,'Previsão Potência Instalada'!$B$4:$B$87,PrevisaoGD[[#This Row],[Mês/Ano]])*SUMIFS(RelPotInst[PU_PI],RelPotInst[Barra],PrevisaoGD[[#This Row],[Nº Barra]])</f>
        <v>0.81930169745701864</v>
      </c>
      <c r="H2041" s="136">
        <f>$G2041*SUMIFS(FatorHorario[Fator],FatorHorario[Meses],TEXT($D2041,"MMM"),FatorHorario[UF],'Curva Tipica'!$E$1,FatorHorario[Hora],$F2041)</f>
        <v>0</v>
      </c>
      <c r="I2041" s="45">
        <v>0.92</v>
      </c>
    </row>
    <row r="2042" spans="1:9" x14ac:dyDescent="0.25">
      <c r="A2042" s="32">
        <v>8033</v>
      </c>
      <c r="B2042" s="32">
        <v>2</v>
      </c>
      <c r="C2042" s="134" t="s">
        <v>92</v>
      </c>
      <c r="D2042" s="33">
        <v>45231</v>
      </c>
      <c r="E2042" s="43" t="s">
        <v>66</v>
      </c>
      <c r="F2042" s="44">
        <f>SUMIFS(HoraCondCarga[Hora],HoraCondCarga[Condição de Carga],PrevisaoGD[[#This Row],[Condição de Carga]],HoraCondCarga[Mês],MONTH(PrevisaoGD[[#This Row],[Mês/Ano]]))</f>
        <v>22</v>
      </c>
      <c r="G2042" s="258">
        <f>SUMIFS('Previsão Potência Instalada'!$C$4:$C$87,'Previsão Potência Instalada'!$B$4:$B$87,PrevisaoGD[[#This Row],[Mês/Ano]])*SUMIFS(RelPotInst[PU_PI],RelPotInst[Barra],PrevisaoGD[[#This Row],[Nº Barra]])</f>
        <v>0.82619862349426842</v>
      </c>
      <c r="H2042" s="136">
        <f>$G2042*SUMIFS(FatorHorario[Fator],FatorHorario[Meses],TEXT($D2042,"MMM"),FatorHorario[UF],'Curva Tipica'!$E$1,FatorHorario[Hora],$F2042)</f>
        <v>0</v>
      </c>
      <c r="I2042" s="45">
        <v>0.92</v>
      </c>
    </row>
    <row r="2043" spans="1:9" x14ac:dyDescent="0.25">
      <c r="A2043" s="32">
        <v>8033</v>
      </c>
      <c r="B2043" s="32">
        <v>2</v>
      </c>
      <c r="C2043" s="134" t="s">
        <v>92</v>
      </c>
      <c r="D2043" s="33">
        <v>45261</v>
      </c>
      <c r="E2043" s="43" t="s">
        <v>66</v>
      </c>
      <c r="F2043" s="44">
        <f>SUMIFS(HoraCondCarga[Hora],HoraCondCarga[Condição de Carga],PrevisaoGD[[#This Row],[Condição de Carga]],HoraCondCarga[Mês],MONTH(PrevisaoGD[[#This Row],[Mês/Ano]]))</f>
        <v>22</v>
      </c>
      <c r="G2043" s="258">
        <f>SUMIFS('Previsão Potência Instalada'!$C$4:$C$87,'Previsão Potência Instalada'!$B$4:$B$87,PrevisaoGD[[#This Row],[Mês/Ano]])*SUMIFS(RelPotInst[PU_PI],RelPotInst[Barra],PrevisaoGD[[#This Row],[Nº Barra]])</f>
        <v>0.8334231952315273</v>
      </c>
      <c r="H2043" s="136">
        <f>$G2043*SUMIFS(FatorHorario[Fator],FatorHorario[Meses],TEXT($D2043,"MMM"),FatorHorario[UF],'Curva Tipica'!$E$1,FatorHorario[Hora],$F2043)</f>
        <v>0</v>
      </c>
      <c r="I2043" s="45">
        <v>0.92</v>
      </c>
    </row>
    <row r="2044" spans="1:9" x14ac:dyDescent="0.25">
      <c r="A2044" s="32">
        <v>8033</v>
      </c>
      <c r="B2044" s="32">
        <v>2</v>
      </c>
      <c r="C2044" s="134" t="s">
        <v>92</v>
      </c>
      <c r="D2044" s="33">
        <v>45292</v>
      </c>
      <c r="E2044" s="43" t="s">
        <v>66</v>
      </c>
      <c r="F2044" s="44">
        <f>SUMIFS(HoraCondCarga[Hora],HoraCondCarga[Condição de Carga],PrevisaoGD[[#This Row],[Condição de Carga]],HoraCondCarga[Mês],MONTH(PrevisaoGD[[#This Row],[Mês/Ano]]))</f>
        <v>22</v>
      </c>
      <c r="G2044" s="258">
        <f>SUMIFS('Previsão Potência Instalada'!$C$4:$C$87,'Previsão Potência Instalada'!$B$4:$B$87,PrevisaoGD[[#This Row],[Mês/Ano]])*SUMIFS(RelPotInst[PU_PI],RelPotInst[Barra],PrevisaoGD[[#This Row],[Nº Barra]])</f>
        <v>0.84824160685651084</v>
      </c>
      <c r="H2044" s="136">
        <f>$G2044*SUMIFS(FatorHorario[Fator],FatorHorario[Meses],TEXT($D2044,"MMM"),FatorHorario[UF],'Curva Tipica'!$E$1,FatorHorario[Hora],$F2044)</f>
        <v>0</v>
      </c>
      <c r="I2044" s="45">
        <v>0.92</v>
      </c>
    </row>
    <row r="2045" spans="1:9" x14ac:dyDescent="0.25">
      <c r="A2045" s="32">
        <v>8033</v>
      </c>
      <c r="B2045" s="32">
        <v>2</v>
      </c>
      <c r="C2045" s="134" t="s">
        <v>92</v>
      </c>
      <c r="D2045" s="33">
        <v>45323</v>
      </c>
      <c r="E2045" s="43" t="s">
        <v>66</v>
      </c>
      <c r="F2045" s="44">
        <f>SUMIFS(HoraCondCarga[Hora],HoraCondCarga[Condição de Carga],PrevisaoGD[[#This Row],[Condição de Carga]],HoraCondCarga[Mês],MONTH(PrevisaoGD[[#This Row],[Mês/Ano]]))</f>
        <v>22</v>
      </c>
      <c r="G2045" s="258">
        <f>SUMIFS('Previsão Potência Instalada'!$C$4:$C$87,'Previsão Potência Instalada'!$B$4:$B$87,PrevisaoGD[[#This Row],[Mês/Ano]])*SUMIFS(RelPotInst[PU_PI],RelPotInst[Barra],PrevisaoGD[[#This Row],[Nº Barra]])</f>
        <v>0.86273710083167654</v>
      </c>
      <c r="H2045" s="136">
        <f>$G2045*SUMIFS(FatorHorario[Fator],FatorHorario[Meses],TEXT($D2045,"MMM"),FatorHorario[UF],'Curva Tipica'!$E$1,FatorHorario[Hora],$F2045)</f>
        <v>0</v>
      </c>
      <c r="I2045" s="45">
        <v>0.92</v>
      </c>
    </row>
    <row r="2046" spans="1:9" x14ac:dyDescent="0.25">
      <c r="A2046" s="32">
        <v>8033</v>
      </c>
      <c r="B2046" s="32">
        <v>2</v>
      </c>
      <c r="C2046" s="134" t="s">
        <v>92</v>
      </c>
      <c r="D2046" s="33">
        <v>45352</v>
      </c>
      <c r="E2046" s="43" t="s">
        <v>66</v>
      </c>
      <c r="F2046" s="44">
        <f>SUMIFS(HoraCondCarga[Hora],HoraCondCarga[Condição de Carga],PrevisaoGD[[#This Row],[Condição de Carga]],HoraCondCarga[Mês],MONTH(PrevisaoGD[[#This Row],[Mês/Ano]]))</f>
        <v>22</v>
      </c>
      <c r="G2046" s="258">
        <f>SUMIFS('Previsão Potência Instalada'!$C$4:$C$87,'Previsão Potência Instalada'!$B$4:$B$87,PrevisaoGD[[#This Row],[Mês/Ano]])*SUMIFS(RelPotInst[PU_PI],RelPotInst[Barra],PrevisaoGD[[#This Row],[Nº Barra]])</f>
        <v>0.87736294185107344</v>
      </c>
      <c r="H2046" s="136">
        <f>$G2046*SUMIFS(FatorHorario[Fator],FatorHorario[Meses],TEXT($D2046,"MMM"),FatorHorario[UF],'Curva Tipica'!$E$1,FatorHorario[Hora],$F2046)</f>
        <v>0</v>
      </c>
      <c r="I2046" s="45">
        <v>0.92</v>
      </c>
    </row>
    <row r="2047" spans="1:9" x14ac:dyDescent="0.25">
      <c r="A2047" s="32">
        <v>8033</v>
      </c>
      <c r="B2047" s="32">
        <v>2</v>
      </c>
      <c r="C2047" s="134" t="s">
        <v>92</v>
      </c>
      <c r="D2047" s="33">
        <v>45383</v>
      </c>
      <c r="E2047" s="43" t="s">
        <v>66</v>
      </c>
      <c r="F2047" s="44">
        <f>SUMIFS(HoraCondCarga[Hora],HoraCondCarga[Condição de Carga],PrevisaoGD[[#This Row],[Condição de Carga]],HoraCondCarga[Mês],MONTH(PrevisaoGD[[#This Row],[Mês/Ano]]))</f>
        <v>22</v>
      </c>
      <c r="G2047" s="258">
        <f>SUMIFS('Previsão Potência Instalada'!$C$4:$C$87,'Previsão Potência Instalada'!$B$4:$B$87,PrevisaoGD[[#This Row],[Mês/Ano]])*SUMIFS(RelPotInst[PU_PI],RelPotInst[Barra],PrevisaoGD[[#This Row],[Nº Barra]])</f>
        <v>0.89210120845564722</v>
      </c>
      <c r="H2047" s="136">
        <f>$G2047*SUMIFS(FatorHorario[Fator],FatorHorario[Meses],TEXT($D2047,"MMM"),FatorHorario[UF],'Curva Tipica'!$E$1,FatorHorario[Hora],$F2047)</f>
        <v>0</v>
      </c>
      <c r="I2047" s="45">
        <v>0.92</v>
      </c>
    </row>
    <row r="2048" spans="1:9" x14ac:dyDescent="0.25">
      <c r="A2048" s="32">
        <v>8033</v>
      </c>
      <c r="B2048" s="32">
        <v>2</v>
      </c>
      <c r="C2048" s="134" t="s">
        <v>92</v>
      </c>
      <c r="D2048" s="33">
        <v>45413</v>
      </c>
      <c r="E2048" s="43" t="s">
        <v>66</v>
      </c>
      <c r="F2048" s="44">
        <f>SUMIFS(HoraCondCarga[Hora],HoraCondCarga[Condição de Carga],PrevisaoGD[[#This Row],[Condição de Carga]],HoraCondCarga[Mês],MONTH(PrevisaoGD[[#This Row],[Mês/Ano]]))</f>
        <v>22</v>
      </c>
      <c r="G2048" s="258">
        <f>SUMIFS('Previsão Potência Instalada'!$C$4:$C$87,'Previsão Potência Instalada'!$B$4:$B$87,PrevisaoGD[[#This Row],[Mês/Ano]])*SUMIFS(RelPotInst[PU_PI],RelPotInst[Barra],PrevisaoGD[[#This Row],[Nº Barra]])</f>
        <v>0.90805545316344405</v>
      </c>
      <c r="H2048" s="136">
        <f>$G2048*SUMIFS(FatorHorario[Fator],FatorHorario[Meses],TEXT($D2048,"MMM"),FatorHorario[UF],'Curva Tipica'!$E$1,FatorHorario[Hora],$F2048)</f>
        <v>0</v>
      </c>
      <c r="I2048" s="45">
        <v>0.92</v>
      </c>
    </row>
    <row r="2049" spans="1:9" x14ac:dyDescent="0.25">
      <c r="A2049" s="32">
        <v>8033</v>
      </c>
      <c r="B2049" s="32">
        <v>2</v>
      </c>
      <c r="C2049" s="134" t="s">
        <v>92</v>
      </c>
      <c r="D2049" s="33">
        <v>45444</v>
      </c>
      <c r="E2049" s="43" t="s">
        <v>66</v>
      </c>
      <c r="F2049" s="44">
        <f>SUMIFS(HoraCondCarga[Hora],HoraCondCarga[Condição de Carga],PrevisaoGD[[#This Row],[Condição de Carga]],HoraCondCarga[Mês],MONTH(PrevisaoGD[[#This Row],[Mês/Ano]]))</f>
        <v>19</v>
      </c>
      <c r="G2049" s="258">
        <f>SUMIFS('Previsão Potência Instalada'!$C$4:$C$87,'Previsão Potência Instalada'!$B$4:$B$87,PrevisaoGD[[#This Row],[Mês/Ano]])*SUMIFS(RelPotInst[PU_PI],RelPotInst[Barra],PrevisaoGD[[#This Row],[Nº Barra]])</f>
        <v>0.92367631563636932</v>
      </c>
      <c r="H2049" s="136">
        <f>$G2049*SUMIFS(FatorHorario[Fator],FatorHorario[Meses],TEXT($D2049,"MMM"),FatorHorario[UF],'Curva Tipica'!$E$1,FatorHorario[Hora],$F2049)</f>
        <v>0</v>
      </c>
      <c r="I2049" s="45">
        <v>0.92</v>
      </c>
    </row>
    <row r="2050" spans="1:9" x14ac:dyDescent="0.25">
      <c r="A2050" s="32">
        <v>8033</v>
      </c>
      <c r="B2050" s="32">
        <v>2</v>
      </c>
      <c r="C2050" s="134" t="s">
        <v>92</v>
      </c>
      <c r="D2050" s="33">
        <v>45474</v>
      </c>
      <c r="E2050" s="43" t="s">
        <v>66</v>
      </c>
      <c r="F2050" s="44">
        <f>SUMIFS(HoraCondCarga[Hora],HoraCondCarga[Condição de Carga],PrevisaoGD[[#This Row],[Condição de Carga]],HoraCondCarga[Mês],MONTH(PrevisaoGD[[#This Row],[Mês/Ano]]))</f>
        <v>22</v>
      </c>
      <c r="G2050" s="258">
        <f>SUMIFS('Previsão Potência Instalada'!$C$4:$C$87,'Previsão Potência Instalada'!$B$4:$B$87,PrevisaoGD[[#This Row],[Mês/Ano]])*SUMIFS(RelPotInst[PU_PI],RelPotInst[Barra],PrevisaoGD[[#This Row],[Nº Barra]])</f>
        <v>0.93852073592522423</v>
      </c>
      <c r="H2050" s="136">
        <f>$G2050*SUMIFS(FatorHorario[Fator],FatorHorario[Meses],TEXT($D2050,"MMM"),FatorHorario[UF],'Curva Tipica'!$E$1,FatorHorario[Hora],$F2050)</f>
        <v>0</v>
      </c>
      <c r="I2050" s="45">
        <v>0.92</v>
      </c>
    </row>
    <row r="2051" spans="1:9" x14ac:dyDescent="0.25">
      <c r="A2051" s="32">
        <v>8033</v>
      </c>
      <c r="B2051" s="32">
        <v>2</v>
      </c>
      <c r="C2051" s="134" t="s">
        <v>92</v>
      </c>
      <c r="D2051" s="33">
        <v>45505</v>
      </c>
      <c r="E2051" s="43" t="s">
        <v>66</v>
      </c>
      <c r="F2051" s="44">
        <f>SUMIFS(HoraCondCarga[Hora],HoraCondCarga[Condição de Carga],PrevisaoGD[[#This Row],[Condição de Carga]],HoraCondCarga[Mês],MONTH(PrevisaoGD[[#This Row],[Mês/Ano]]))</f>
        <v>22</v>
      </c>
      <c r="G2051" s="258">
        <f>SUMIFS('Previsão Potência Instalada'!$C$4:$C$87,'Previsão Potência Instalada'!$B$4:$B$87,PrevisaoGD[[#This Row],[Mês/Ano]])*SUMIFS(RelPotInst[PU_PI],RelPotInst[Barra],PrevisaoGD[[#This Row],[Nº Barra]])</f>
        <v>0.95298582059434989</v>
      </c>
      <c r="H2051" s="136">
        <f>$G2051*SUMIFS(FatorHorario[Fator],FatorHorario[Meses],TEXT($D2051,"MMM"),FatorHorario[UF],'Curva Tipica'!$E$1,FatorHorario[Hora],$F2051)</f>
        <v>0</v>
      </c>
      <c r="I2051" s="45">
        <v>0.92</v>
      </c>
    </row>
    <row r="2052" spans="1:9" x14ac:dyDescent="0.25">
      <c r="A2052" s="32">
        <v>8033</v>
      </c>
      <c r="B2052" s="32">
        <v>2</v>
      </c>
      <c r="C2052" s="134" t="s">
        <v>92</v>
      </c>
      <c r="D2052" s="33">
        <v>45536</v>
      </c>
      <c r="E2052" s="43" t="s">
        <v>66</v>
      </c>
      <c r="F2052" s="44">
        <f>SUMIFS(HoraCondCarga[Hora],HoraCondCarga[Condição de Carga],PrevisaoGD[[#This Row],[Condição de Carga]],HoraCondCarga[Mês],MONTH(PrevisaoGD[[#This Row],[Mês/Ano]]))</f>
        <v>22</v>
      </c>
      <c r="G2052" s="258">
        <f>SUMIFS('Previsão Potência Instalada'!$C$4:$C$87,'Previsão Potência Instalada'!$B$4:$B$87,PrevisaoGD[[#This Row],[Mês/Ano]])*SUMIFS(RelPotInst[PU_PI],RelPotInst[Barra],PrevisaoGD[[#This Row],[Nº Barra]])</f>
        <v>0.96738491736807419</v>
      </c>
      <c r="H2052" s="136">
        <f>$G2052*SUMIFS(FatorHorario[Fator],FatorHorario[Meses],TEXT($D2052,"MMM"),FatorHorario[UF],'Curva Tipica'!$E$1,FatorHorario[Hora],$F2052)</f>
        <v>0</v>
      </c>
      <c r="I2052" s="45">
        <v>0.92</v>
      </c>
    </row>
    <row r="2053" spans="1:9" x14ac:dyDescent="0.25">
      <c r="A2053" s="32">
        <v>8033</v>
      </c>
      <c r="B2053" s="32">
        <v>2</v>
      </c>
      <c r="C2053" s="134" t="s">
        <v>92</v>
      </c>
      <c r="D2053" s="33">
        <v>45566</v>
      </c>
      <c r="E2053" s="43" t="s">
        <v>66</v>
      </c>
      <c r="F2053" s="44">
        <f>SUMIFS(HoraCondCarga[Hora],HoraCondCarga[Condição de Carga],PrevisaoGD[[#This Row],[Condição de Carga]],HoraCondCarga[Mês],MONTH(PrevisaoGD[[#This Row],[Mês/Ano]]))</f>
        <v>22</v>
      </c>
      <c r="G2053" s="258">
        <f>SUMIFS('Previsão Potência Instalada'!$C$4:$C$87,'Previsão Potência Instalada'!$B$4:$B$87,PrevisaoGD[[#This Row],[Mês/Ano]])*SUMIFS(RelPotInst[PU_PI],RelPotInst[Barra],PrevisaoGD[[#This Row],[Nº Barra]])</f>
        <v>0.98107612122433807</v>
      </c>
      <c r="H2053" s="136">
        <f>$G2053*SUMIFS(FatorHorario[Fator],FatorHorario[Meses],TEXT($D2053,"MMM"),FatorHorario[UF],'Curva Tipica'!$E$1,FatorHorario[Hora],$F2053)</f>
        <v>0</v>
      </c>
      <c r="I2053" s="45">
        <v>0.92</v>
      </c>
    </row>
    <row r="2054" spans="1:9" x14ac:dyDescent="0.25">
      <c r="A2054" s="32">
        <v>8033</v>
      </c>
      <c r="B2054" s="32">
        <v>2</v>
      </c>
      <c r="C2054" s="134" t="s">
        <v>92</v>
      </c>
      <c r="D2054" s="33">
        <v>45597</v>
      </c>
      <c r="E2054" s="43" t="s">
        <v>66</v>
      </c>
      <c r="F2054" s="44">
        <f>SUMIFS(HoraCondCarga[Hora],HoraCondCarga[Condição de Carga],PrevisaoGD[[#This Row],[Condição de Carga]],HoraCondCarga[Mês],MONTH(PrevisaoGD[[#This Row],[Mês/Ano]]))</f>
        <v>22</v>
      </c>
      <c r="G2054" s="258">
        <f>SUMIFS('Previsão Potência Instalada'!$C$4:$C$87,'Previsão Potência Instalada'!$B$4:$B$87,PrevisaoGD[[#This Row],[Mês/Ano]])*SUMIFS(RelPotInst[PU_PI],RelPotInst[Barra],PrevisaoGD[[#This Row],[Nº Barra]])</f>
        <v>0.99476988046364068</v>
      </c>
      <c r="H2054" s="136">
        <f>$G2054*SUMIFS(FatorHorario[Fator],FatorHorario[Meses],TEXT($D2054,"MMM"),FatorHorario[UF],'Curva Tipica'!$E$1,FatorHorario[Hora],$F2054)</f>
        <v>0</v>
      </c>
      <c r="I2054" s="45">
        <v>0.92</v>
      </c>
    </row>
    <row r="2055" spans="1:9" x14ac:dyDescent="0.25">
      <c r="A2055" s="32">
        <v>8033</v>
      </c>
      <c r="B2055" s="32">
        <v>2</v>
      </c>
      <c r="C2055" s="134" t="s">
        <v>92</v>
      </c>
      <c r="D2055" s="33">
        <v>45627</v>
      </c>
      <c r="E2055" s="43" t="s">
        <v>66</v>
      </c>
      <c r="F2055" s="44">
        <f>SUMIFS(HoraCondCarga[Hora],HoraCondCarga[Condição de Carga],PrevisaoGD[[#This Row],[Condição de Carga]],HoraCondCarga[Mês],MONTH(PrevisaoGD[[#This Row],[Mês/Ano]]))</f>
        <v>22</v>
      </c>
      <c r="G2055" s="258">
        <f>SUMIFS('Previsão Potência Instalada'!$C$4:$C$87,'Previsão Potência Instalada'!$B$4:$B$87,PrevisaoGD[[#This Row],[Mês/Ano]])*SUMIFS(RelPotInst[PU_PI],RelPotInst[Barra],PrevisaoGD[[#This Row],[Nº Barra]])</f>
        <v>1.009114176087919</v>
      </c>
      <c r="H2055" s="136">
        <f>$G2055*SUMIFS(FatorHorario[Fator],FatorHorario[Meses],TEXT($D2055,"MMM"),FatorHorario[UF],'Curva Tipica'!$E$1,FatorHorario[Hora],$F2055)</f>
        <v>0</v>
      </c>
      <c r="I2055" s="45">
        <v>0.92</v>
      </c>
    </row>
    <row r="2056" spans="1:9" x14ac:dyDescent="0.25">
      <c r="A2056" s="32">
        <v>8033</v>
      </c>
      <c r="B2056" s="32">
        <v>2</v>
      </c>
      <c r="C2056" s="134" t="s">
        <v>92</v>
      </c>
      <c r="D2056" s="33">
        <v>45658</v>
      </c>
      <c r="E2056" s="43" t="s">
        <v>66</v>
      </c>
      <c r="F2056" s="44">
        <f>SUMIFS(HoraCondCarga[Hora],HoraCondCarga[Condição de Carga],PrevisaoGD[[#This Row],[Condição de Carga]],HoraCondCarga[Mês],MONTH(PrevisaoGD[[#This Row],[Mês/Ano]]))</f>
        <v>22</v>
      </c>
      <c r="G2056" s="258">
        <f>SUMIFS('Previsão Potência Instalada'!$C$4:$C$87,'Previsão Potência Instalada'!$B$4:$B$87,PrevisaoGD[[#This Row],[Mês/Ano]])*SUMIFS(RelPotInst[PU_PI],RelPotInst[Barra],PrevisaoGD[[#This Row],[Nº Barra]])</f>
        <v>1.0260839252457772</v>
      </c>
      <c r="H2056" s="136">
        <f>$G2056*SUMIFS(FatorHorario[Fator],FatorHorario[Meses],TEXT($D2056,"MMM"),FatorHorario[UF],'Curva Tipica'!$E$1,FatorHorario[Hora],$F2056)</f>
        <v>0</v>
      </c>
      <c r="I2056" s="45">
        <v>0.92</v>
      </c>
    </row>
    <row r="2057" spans="1:9" x14ac:dyDescent="0.25">
      <c r="A2057" s="32">
        <v>8033</v>
      </c>
      <c r="B2057" s="32">
        <v>2</v>
      </c>
      <c r="C2057" s="134" t="s">
        <v>92</v>
      </c>
      <c r="D2057" s="33">
        <v>45689</v>
      </c>
      <c r="E2057" s="43" t="s">
        <v>66</v>
      </c>
      <c r="F2057" s="44">
        <f>SUMIFS(HoraCondCarga[Hora],HoraCondCarga[Condição de Carga],PrevisaoGD[[#This Row],[Condição de Carga]],HoraCondCarga[Mês],MONTH(PrevisaoGD[[#This Row],[Mês/Ano]]))</f>
        <v>22</v>
      </c>
      <c r="G2057" s="258">
        <f>SUMIFS('Previsão Potência Instalada'!$C$4:$C$87,'Previsão Potência Instalada'!$B$4:$B$87,PrevisaoGD[[#This Row],[Mês/Ano]])*SUMIFS(RelPotInst[PU_PI],RelPotInst[Barra],PrevisaoGD[[#This Row],[Nº Barra]])</f>
        <v>1.0426838755577985</v>
      </c>
      <c r="H2057" s="136">
        <f>$G2057*SUMIFS(FatorHorario[Fator],FatorHorario[Meses],TEXT($D2057,"MMM"),FatorHorario[UF],'Curva Tipica'!$E$1,FatorHorario[Hora],$F2057)</f>
        <v>0</v>
      </c>
      <c r="I2057" s="45">
        <v>0.92</v>
      </c>
    </row>
    <row r="2058" spans="1:9" x14ac:dyDescent="0.25">
      <c r="A2058" s="32">
        <v>8033</v>
      </c>
      <c r="B2058" s="32">
        <v>2</v>
      </c>
      <c r="C2058" s="134" t="s">
        <v>92</v>
      </c>
      <c r="D2058" s="33">
        <v>45717</v>
      </c>
      <c r="E2058" s="43" t="s">
        <v>66</v>
      </c>
      <c r="F2058" s="44">
        <f>SUMIFS(HoraCondCarga[Hora],HoraCondCarga[Condição de Carga],PrevisaoGD[[#This Row],[Condição de Carga]],HoraCondCarga[Mês],MONTH(PrevisaoGD[[#This Row],[Mês/Ano]]))</f>
        <v>22</v>
      </c>
      <c r="G2058" s="258">
        <f>SUMIFS('Previsão Potência Instalada'!$C$4:$C$87,'Previsão Potência Instalada'!$B$4:$B$87,PrevisaoGD[[#This Row],[Mês/Ano]])*SUMIFS(RelPotInst[PU_PI],RelPotInst[Barra],PrevisaoGD[[#This Row],[Nº Barra]])</f>
        <v>1.0594330967026222</v>
      </c>
      <c r="H2058" s="136">
        <f>$G2058*SUMIFS(FatorHorario[Fator],FatorHorario[Meses],TEXT($D2058,"MMM"),FatorHorario[UF],'Curva Tipica'!$E$1,FatorHorario[Hora],$F2058)</f>
        <v>0</v>
      </c>
      <c r="I2058" s="45">
        <v>0.92</v>
      </c>
    </row>
    <row r="2059" spans="1:9" x14ac:dyDescent="0.25">
      <c r="A2059" s="32">
        <v>8033</v>
      </c>
      <c r="B2059" s="32">
        <v>2</v>
      </c>
      <c r="C2059" s="134" t="s">
        <v>92</v>
      </c>
      <c r="D2059" s="33">
        <v>45748</v>
      </c>
      <c r="E2059" s="43" t="s">
        <v>66</v>
      </c>
      <c r="F2059" s="44">
        <f>SUMIFS(HoraCondCarga[Hora],HoraCondCarga[Condição de Carga],PrevisaoGD[[#This Row],[Condição de Carga]],HoraCondCarga[Mês],MONTH(PrevisaoGD[[#This Row],[Mês/Ano]]))</f>
        <v>22</v>
      </c>
      <c r="G2059" s="258">
        <f>SUMIFS('Previsão Potência Instalada'!$C$4:$C$87,'Previsão Potência Instalada'!$B$4:$B$87,PrevisaoGD[[#This Row],[Mês/Ano]])*SUMIFS(RelPotInst[PU_PI],RelPotInst[Barra],PrevisaoGD[[#This Row],[Nº Barra]])</f>
        <v>1.0763110653831238</v>
      </c>
      <c r="H2059" s="136">
        <f>$G2059*SUMIFS(FatorHorario[Fator],FatorHorario[Meses],TEXT($D2059,"MMM"),FatorHorario[UF],'Curva Tipica'!$E$1,FatorHorario[Hora],$F2059)</f>
        <v>0</v>
      </c>
      <c r="I2059" s="45">
        <v>0.92</v>
      </c>
    </row>
    <row r="2060" spans="1:9" x14ac:dyDescent="0.25">
      <c r="A2060" s="32">
        <v>8033</v>
      </c>
      <c r="B2060" s="32">
        <v>2</v>
      </c>
      <c r="C2060" s="134" t="s">
        <v>92</v>
      </c>
      <c r="D2060" s="33">
        <v>45778</v>
      </c>
      <c r="E2060" s="43" t="s">
        <v>66</v>
      </c>
      <c r="F2060" s="44">
        <f>SUMIFS(HoraCondCarga[Hora],HoraCondCarga[Condição de Carga],PrevisaoGD[[#This Row],[Condição de Carga]],HoraCondCarga[Mês],MONTH(PrevisaoGD[[#This Row],[Mês/Ano]]))</f>
        <v>22</v>
      </c>
      <c r="G2060" s="258">
        <f>SUMIFS('Previsão Potência Instalada'!$C$4:$C$87,'Previsão Potência Instalada'!$B$4:$B$87,PrevisaoGD[[#This Row],[Mês/Ano]])*SUMIFS(RelPotInst[PU_PI],RelPotInst[Barra],PrevisaoGD[[#This Row],[Nº Barra]])</f>
        <v>1.094581547911625</v>
      </c>
      <c r="H2060" s="136">
        <f>$G2060*SUMIFS(FatorHorario[Fator],FatorHorario[Meses],TEXT($D2060,"MMM"),FatorHorario[UF],'Curva Tipica'!$E$1,FatorHorario[Hora],$F2060)</f>
        <v>0</v>
      </c>
      <c r="I2060" s="45">
        <v>0.92</v>
      </c>
    </row>
    <row r="2061" spans="1:9" x14ac:dyDescent="0.25">
      <c r="A2061" s="32">
        <v>8033</v>
      </c>
      <c r="B2061" s="32">
        <v>2</v>
      </c>
      <c r="C2061" s="134" t="s">
        <v>92</v>
      </c>
      <c r="D2061" s="33">
        <v>45809</v>
      </c>
      <c r="E2061" s="43" t="s">
        <v>66</v>
      </c>
      <c r="F2061" s="44">
        <f>SUMIFS(HoraCondCarga[Hora],HoraCondCarga[Condição de Carga],PrevisaoGD[[#This Row],[Condição de Carga]],HoraCondCarga[Mês],MONTH(PrevisaoGD[[#This Row],[Mês/Ano]]))</f>
        <v>19</v>
      </c>
      <c r="G2061" s="258">
        <f>SUMIFS('Previsão Potência Instalada'!$C$4:$C$87,'Previsão Potência Instalada'!$B$4:$B$87,PrevisaoGD[[#This Row],[Mês/Ano]])*SUMIFS(RelPotInst[PU_PI],RelPotInst[Barra],PrevisaoGD[[#This Row],[Nº Barra]])</f>
        <v>1.1124702477604007</v>
      </c>
      <c r="H2061" s="136">
        <f>$G2061*SUMIFS(FatorHorario[Fator],FatorHorario[Meses],TEXT($D2061,"MMM"),FatorHorario[UF],'Curva Tipica'!$E$1,FatorHorario[Hora],$F2061)</f>
        <v>0</v>
      </c>
      <c r="I2061" s="45">
        <v>0.92</v>
      </c>
    </row>
    <row r="2062" spans="1:9" x14ac:dyDescent="0.25">
      <c r="A2062" s="32">
        <v>8033</v>
      </c>
      <c r="B2062" s="32">
        <v>2</v>
      </c>
      <c r="C2062" s="134" t="s">
        <v>92</v>
      </c>
      <c r="D2062" s="33">
        <v>45839</v>
      </c>
      <c r="E2062" s="43" t="s">
        <v>66</v>
      </c>
      <c r="F2062" s="44">
        <f>SUMIFS(HoraCondCarga[Hora],HoraCondCarga[Condição de Carga],PrevisaoGD[[#This Row],[Condição de Carga]],HoraCondCarga[Mês],MONTH(PrevisaoGD[[#This Row],[Mês/Ano]]))</f>
        <v>22</v>
      </c>
      <c r="G2062" s="258">
        <f>SUMIFS('Previsão Potência Instalada'!$C$4:$C$87,'Previsão Potência Instalada'!$B$4:$B$87,PrevisaoGD[[#This Row],[Mês/Ano]])*SUMIFS(RelPotInst[PU_PI],RelPotInst[Barra],PrevisaoGD[[#This Row],[Nº Barra]])</f>
        <v>1.129469781520887</v>
      </c>
      <c r="H2062" s="136">
        <f>$G2062*SUMIFS(FatorHorario[Fator],FatorHorario[Meses],TEXT($D2062,"MMM"),FatorHorario[UF],'Curva Tipica'!$E$1,FatorHorario[Hora],$F2062)</f>
        <v>0</v>
      </c>
      <c r="I2062" s="45">
        <v>0.92</v>
      </c>
    </row>
    <row r="2063" spans="1:9" x14ac:dyDescent="0.25">
      <c r="A2063" s="32">
        <v>8033</v>
      </c>
      <c r="B2063" s="32">
        <v>2</v>
      </c>
      <c r="C2063" s="134" t="s">
        <v>92</v>
      </c>
      <c r="D2063" s="33">
        <v>45870</v>
      </c>
      <c r="E2063" s="43" t="s">
        <v>66</v>
      </c>
      <c r="F2063" s="44">
        <f>SUMIFS(HoraCondCarga[Hora],HoraCondCarga[Condição de Carga],PrevisaoGD[[#This Row],[Condição de Carga]],HoraCondCarga[Mês],MONTH(PrevisaoGD[[#This Row],[Mês/Ano]]))</f>
        <v>22</v>
      </c>
      <c r="G2063" s="258">
        <f>SUMIFS('Previsão Potência Instalada'!$C$4:$C$87,'Previsão Potência Instalada'!$B$4:$B$87,PrevisaoGD[[#This Row],[Mês/Ano]])*SUMIFS(RelPotInst[PU_PI],RelPotInst[Barra],PrevisaoGD[[#This Row],[Nº Barra]])</f>
        <v>1.1460349077027232</v>
      </c>
      <c r="H2063" s="136">
        <f>$G2063*SUMIFS(FatorHorario[Fator],FatorHorario[Meses],TEXT($D2063,"MMM"),FatorHorario[UF],'Curva Tipica'!$E$1,FatorHorario[Hora],$F2063)</f>
        <v>0</v>
      </c>
      <c r="I2063" s="45">
        <v>0.92</v>
      </c>
    </row>
    <row r="2064" spans="1:9" x14ac:dyDescent="0.25">
      <c r="A2064" s="32">
        <v>8033</v>
      </c>
      <c r="B2064" s="32">
        <v>2</v>
      </c>
      <c r="C2064" s="134" t="s">
        <v>92</v>
      </c>
      <c r="D2064" s="33">
        <v>45901</v>
      </c>
      <c r="E2064" s="43" t="s">
        <v>66</v>
      </c>
      <c r="F2064" s="44">
        <f>SUMIFS(HoraCondCarga[Hora],HoraCondCarga[Condição de Carga],PrevisaoGD[[#This Row],[Condição de Carga]],HoraCondCarga[Mês],MONTH(PrevisaoGD[[#This Row],[Mês/Ano]]))</f>
        <v>22</v>
      </c>
      <c r="G2064" s="258">
        <f>SUMIFS('Previsão Potência Instalada'!$C$4:$C$87,'Previsão Potência Instalada'!$B$4:$B$87,PrevisaoGD[[#This Row],[Mês/Ano]])*SUMIFS(RelPotInst[PU_PI],RelPotInst[Barra],PrevisaoGD[[#This Row],[Nº Barra]])</f>
        <v>1.1625244658641294</v>
      </c>
      <c r="H2064" s="136">
        <f>$G2064*SUMIFS(FatorHorario[Fator],FatorHorario[Meses],TEXT($D2064,"MMM"),FatorHorario[UF],'Curva Tipica'!$E$1,FatorHorario[Hora],$F2064)</f>
        <v>0</v>
      </c>
      <c r="I2064" s="45">
        <v>0.92</v>
      </c>
    </row>
    <row r="2065" spans="1:9" x14ac:dyDescent="0.25">
      <c r="A2065" s="32">
        <v>8033</v>
      </c>
      <c r="B2065" s="32">
        <v>2</v>
      </c>
      <c r="C2065" s="134" t="s">
        <v>92</v>
      </c>
      <c r="D2065" s="33">
        <v>45931</v>
      </c>
      <c r="E2065" s="43" t="s">
        <v>66</v>
      </c>
      <c r="F2065" s="44">
        <f>SUMIFS(HoraCondCarga[Hora],HoraCondCarga[Condição de Carga],PrevisaoGD[[#This Row],[Condição de Carga]],HoraCondCarga[Mês],MONTH(PrevisaoGD[[#This Row],[Mês/Ano]]))</f>
        <v>22</v>
      </c>
      <c r="G2065" s="258">
        <f>SUMIFS('Previsão Potência Instalada'!$C$4:$C$87,'Previsão Potência Instalada'!$B$4:$B$87,PrevisaoGD[[#This Row],[Mês/Ano]])*SUMIFS(RelPotInst[PU_PI],RelPotInst[Barra],PrevisaoGD[[#This Row],[Nº Barra]])</f>
        <v>1.1782033591888488</v>
      </c>
      <c r="H2065" s="136">
        <f>$G2065*SUMIFS(FatorHorario[Fator],FatorHorario[Meses],TEXT($D2065,"MMM"),FatorHorario[UF],'Curva Tipica'!$E$1,FatorHorario[Hora],$F2065)</f>
        <v>0</v>
      </c>
      <c r="I2065" s="45">
        <v>0.92</v>
      </c>
    </row>
    <row r="2066" spans="1:9" x14ac:dyDescent="0.25">
      <c r="A2066" s="32">
        <v>8033</v>
      </c>
      <c r="B2066" s="32">
        <v>2</v>
      </c>
      <c r="C2066" s="134" t="s">
        <v>92</v>
      </c>
      <c r="D2066" s="33">
        <v>45962</v>
      </c>
      <c r="E2066" s="43" t="s">
        <v>66</v>
      </c>
      <c r="F2066" s="44">
        <f>SUMIFS(HoraCondCarga[Hora],HoraCondCarga[Condição de Carga],PrevisaoGD[[#This Row],[Condição de Carga]],HoraCondCarga[Mês],MONTH(PrevisaoGD[[#This Row],[Mês/Ano]]))</f>
        <v>22</v>
      </c>
      <c r="G2066" s="258">
        <f>SUMIFS('Previsão Potência Instalada'!$C$4:$C$87,'Previsão Potência Instalada'!$B$4:$B$87,PrevisaoGD[[#This Row],[Mês/Ano]])*SUMIFS(RelPotInst[PU_PI],RelPotInst[Barra],PrevisaoGD[[#This Row],[Nº Barra]])</f>
        <v>1.1938851788872085</v>
      </c>
      <c r="H2066" s="136">
        <f>$G2066*SUMIFS(FatorHorario[Fator],FatorHorario[Meses],TEXT($D2066,"MMM"),FatorHorario[UF],'Curva Tipica'!$E$1,FatorHorario[Hora],$F2066)</f>
        <v>0</v>
      </c>
      <c r="I2066" s="45">
        <v>0.92</v>
      </c>
    </row>
    <row r="2067" spans="1:9" x14ac:dyDescent="0.25">
      <c r="A2067" s="32">
        <v>8033</v>
      </c>
      <c r="B2067" s="32">
        <v>2</v>
      </c>
      <c r="C2067" s="134" t="s">
        <v>92</v>
      </c>
      <c r="D2067" s="33">
        <v>45992</v>
      </c>
      <c r="E2067" s="43" t="s">
        <v>66</v>
      </c>
      <c r="F2067" s="44">
        <f>SUMIFS(HoraCondCarga[Hora],HoraCondCarga[Condição de Carga],PrevisaoGD[[#This Row],[Condição de Carga]],HoraCondCarga[Mês],MONTH(PrevisaoGD[[#This Row],[Mês/Ano]]))</f>
        <v>22</v>
      </c>
      <c r="G2067" s="258">
        <f>SUMIFS('Previsão Potência Instalada'!$C$4:$C$87,'Previsão Potência Instalada'!$B$4:$B$87,PrevisaoGD[[#This Row],[Mês/Ano]])*SUMIFS(RelPotInst[PU_PI],RelPotInst[Barra],PrevisaoGD[[#This Row],[Nº Barra]])</f>
        <v>1.2103119798663204</v>
      </c>
      <c r="H2067" s="136">
        <f>$G2067*SUMIFS(FatorHorario[Fator],FatorHorario[Meses],TEXT($D2067,"MMM"),FatorHorario[UF],'Curva Tipica'!$E$1,FatorHorario[Hora],$F2067)</f>
        <v>0</v>
      </c>
      <c r="I2067" s="45">
        <v>0.92</v>
      </c>
    </row>
    <row r="2068" spans="1:9" x14ac:dyDescent="0.25">
      <c r="A2068" s="32">
        <v>8033</v>
      </c>
      <c r="B2068" s="32">
        <v>2</v>
      </c>
      <c r="C2068" s="134" t="s">
        <v>92</v>
      </c>
      <c r="D2068" s="33">
        <v>46023</v>
      </c>
      <c r="E2068" s="43" t="s">
        <v>66</v>
      </c>
      <c r="F2068" s="44">
        <f>SUMIFS(HoraCondCarga[Hora],HoraCondCarga[Condição de Carga],PrevisaoGD[[#This Row],[Condição de Carga]],HoraCondCarga[Mês],MONTH(PrevisaoGD[[#This Row],[Mês/Ano]]))</f>
        <v>22</v>
      </c>
      <c r="G2068" s="258">
        <f>SUMIFS('Previsão Potência Instalada'!$C$4:$C$87,'Previsão Potência Instalada'!$B$4:$B$87,PrevisaoGD[[#This Row],[Mês/Ano]])*SUMIFS(RelPotInst[PU_PI],RelPotInst[Barra],PrevisaoGD[[#This Row],[Nº Barra]])</f>
        <v>1.2154734839164167</v>
      </c>
      <c r="H2068" s="136">
        <f>$G2068*SUMIFS(FatorHorario[Fator],FatorHorario[Meses],TEXT($D2068,"MMM"),FatorHorario[UF],'Curva Tipica'!$E$1,FatorHorario[Hora],$F2068)</f>
        <v>0</v>
      </c>
      <c r="I2068" s="45">
        <v>0.92</v>
      </c>
    </row>
    <row r="2069" spans="1:9" x14ac:dyDescent="0.25">
      <c r="A2069" s="32">
        <v>8033</v>
      </c>
      <c r="B2069" s="32">
        <v>2</v>
      </c>
      <c r="C2069" s="134" t="s">
        <v>92</v>
      </c>
      <c r="D2069" s="33">
        <v>46054</v>
      </c>
      <c r="E2069" s="43" t="s">
        <v>66</v>
      </c>
      <c r="F2069" s="44">
        <f>SUMIFS(HoraCondCarga[Hora],HoraCondCarga[Condição de Carga],PrevisaoGD[[#This Row],[Condição de Carga]],HoraCondCarga[Mês],MONTH(PrevisaoGD[[#This Row],[Mês/Ano]]))</f>
        <v>22</v>
      </c>
      <c r="G2069" s="258">
        <f>SUMIFS('Previsão Potência Instalada'!$C$4:$C$87,'Previsão Potência Instalada'!$B$4:$B$87,PrevisaoGD[[#This Row],[Mês/Ano]])*SUMIFS(RelPotInst[PU_PI],RelPotInst[Barra],PrevisaoGD[[#This Row],[Nº Barra]])</f>
        <v>1.2205225102732515</v>
      </c>
      <c r="H2069" s="136">
        <f>$G2069*SUMIFS(FatorHorario[Fator],FatorHorario[Meses],TEXT($D2069,"MMM"),FatorHorario[UF],'Curva Tipica'!$E$1,FatorHorario[Hora],$F2069)</f>
        <v>0</v>
      </c>
      <c r="I2069" s="45">
        <v>0.92</v>
      </c>
    </row>
    <row r="2070" spans="1:9" x14ac:dyDescent="0.25">
      <c r="A2070" s="32">
        <v>8033</v>
      </c>
      <c r="B2070" s="32">
        <v>2</v>
      </c>
      <c r="C2070" s="134" t="s">
        <v>92</v>
      </c>
      <c r="D2070" s="33">
        <v>46082</v>
      </c>
      <c r="E2070" s="43" t="s">
        <v>66</v>
      </c>
      <c r="F2070" s="44">
        <f>SUMIFS(HoraCondCarga[Hora],HoraCondCarga[Condição de Carga],PrevisaoGD[[#This Row],[Condição de Carga]],HoraCondCarga[Mês],MONTH(PrevisaoGD[[#This Row],[Mês/Ano]]))</f>
        <v>22</v>
      </c>
      <c r="G2070" s="258">
        <f>SUMIFS('Previsão Potência Instalada'!$C$4:$C$87,'Previsão Potência Instalada'!$B$4:$B$87,PrevisaoGD[[#This Row],[Mês/Ano]])*SUMIFS(RelPotInst[PU_PI],RelPotInst[Barra],PrevisaoGD[[#This Row],[Nº Barra]])</f>
        <v>1.2256169387159335</v>
      </c>
      <c r="H2070" s="136">
        <f>$G2070*SUMIFS(FatorHorario[Fator],FatorHorario[Meses],TEXT($D2070,"MMM"),FatorHorario[UF],'Curva Tipica'!$E$1,FatorHorario[Hora],$F2070)</f>
        <v>0</v>
      </c>
      <c r="I2070" s="45">
        <v>0.92</v>
      </c>
    </row>
    <row r="2071" spans="1:9" x14ac:dyDescent="0.25">
      <c r="A2071" s="32">
        <v>8033</v>
      </c>
      <c r="B2071" s="32">
        <v>2</v>
      </c>
      <c r="C2071" s="134" t="s">
        <v>92</v>
      </c>
      <c r="D2071" s="33">
        <v>46113</v>
      </c>
      <c r="E2071" s="43" t="s">
        <v>66</v>
      </c>
      <c r="F2071" s="44">
        <f>SUMIFS(HoraCondCarga[Hora],HoraCondCarga[Condição de Carga],PrevisaoGD[[#This Row],[Condição de Carga]],HoraCondCarga[Mês],MONTH(PrevisaoGD[[#This Row],[Mês/Ano]]))</f>
        <v>22</v>
      </c>
      <c r="G2071" s="258">
        <f>SUMIFS('Previsão Potência Instalada'!$C$4:$C$87,'Previsão Potência Instalada'!$B$4:$B$87,PrevisaoGD[[#This Row],[Mês/Ano]])*SUMIFS(RelPotInst[PU_PI],RelPotInst[Barra],PrevisaoGD[[#This Row],[Nº Barra]])</f>
        <v>1.2307505268963732</v>
      </c>
      <c r="H2071" s="136">
        <f>$G2071*SUMIFS(FatorHorario[Fator],FatorHorario[Meses],TEXT($D2071,"MMM"),FatorHorario[UF],'Curva Tipica'!$E$1,FatorHorario[Hora],$F2071)</f>
        <v>0</v>
      </c>
      <c r="I2071" s="45">
        <v>0.92</v>
      </c>
    </row>
    <row r="2072" spans="1:9" x14ac:dyDescent="0.25">
      <c r="A2072" s="32">
        <v>8033</v>
      </c>
      <c r="B2072" s="32">
        <v>2</v>
      </c>
      <c r="C2072" s="134" t="s">
        <v>92</v>
      </c>
      <c r="D2072" s="33">
        <v>46143</v>
      </c>
      <c r="E2072" s="43" t="s">
        <v>66</v>
      </c>
      <c r="F2072" s="44">
        <f>SUMIFS(HoraCondCarga[Hora],HoraCondCarga[Condição de Carga],PrevisaoGD[[#This Row],[Condição de Carga]],HoraCondCarga[Mês],MONTH(PrevisaoGD[[#This Row],[Mês/Ano]]))</f>
        <v>22</v>
      </c>
      <c r="G2072" s="258">
        <f>SUMIFS('Previsão Potência Instalada'!$C$4:$C$87,'Previsão Potência Instalada'!$B$4:$B$87,PrevisaoGD[[#This Row],[Mês/Ano]])*SUMIFS(RelPotInst[PU_PI],RelPotInst[Barra],PrevisaoGD[[#This Row],[Nº Barra]])</f>
        <v>1.2363076608699419</v>
      </c>
      <c r="H2072" s="136">
        <f>$G2072*SUMIFS(FatorHorario[Fator],FatorHorario[Meses],TEXT($D2072,"MMM"),FatorHorario[UF],'Curva Tipica'!$E$1,FatorHorario[Hora],$F2072)</f>
        <v>0</v>
      </c>
      <c r="I2072" s="45">
        <v>0.92</v>
      </c>
    </row>
    <row r="2073" spans="1:9" x14ac:dyDescent="0.25">
      <c r="A2073" s="32">
        <v>8033</v>
      </c>
      <c r="B2073" s="32">
        <v>2</v>
      </c>
      <c r="C2073" s="134" t="s">
        <v>92</v>
      </c>
      <c r="D2073" s="33">
        <v>46174</v>
      </c>
      <c r="E2073" s="43" t="s">
        <v>66</v>
      </c>
      <c r="F2073" s="44">
        <f>SUMIFS(HoraCondCarga[Hora],HoraCondCarga[Condição de Carga],PrevisaoGD[[#This Row],[Condição de Carga]],HoraCondCarga[Mês],MONTH(PrevisaoGD[[#This Row],[Mês/Ano]]))</f>
        <v>19</v>
      </c>
      <c r="G2073" s="258">
        <f>SUMIFS('Previsão Potência Instalada'!$C$4:$C$87,'Previsão Potência Instalada'!$B$4:$B$87,PrevisaoGD[[#This Row],[Mês/Ano]])*SUMIFS(RelPotInst[PU_PI],RelPotInst[Barra],PrevisaoGD[[#This Row],[Nº Barra]])</f>
        <v>1.2417486721578233</v>
      </c>
      <c r="H2073" s="136">
        <f>$G2073*SUMIFS(FatorHorario[Fator],FatorHorario[Meses],TEXT($D2073,"MMM"),FatorHorario[UF],'Curva Tipica'!$E$1,FatorHorario[Hora],$F2073)</f>
        <v>0</v>
      </c>
      <c r="I2073" s="45">
        <v>0.92</v>
      </c>
    </row>
    <row r="2074" spans="1:9" x14ac:dyDescent="0.25">
      <c r="A2074" s="32">
        <v>8033</v>
      </c>
      <c r="B2074" s="32">
        <v>2</v>
      </c>
      <c r="C2074" s="134" t="s">
        <v>92</v>
      </c>
      <c r="D2074" s="33">
        <v>46204</v>
      </c>
      <c r="E2074" s="43" t="s">
        <v>66</v>
      </c>
      <c r="F2074" s="44">
        <f>SUMIFS(HoraCondCarga[Hora],HoraCondCarga[Condição de Carga],PrevisaoGD[[#This Row],[Condição de Carga]],HoraCondCarga[Mês],MONTH(PrevisaoGD[[#This Row],[Mês/Ano]]))</f>
        <v>22</v>
      </c>
      <c r="G2074" s="258">
        <f>SUMIFS('Previsão Potência Instalada'!$C$4:$C$87,'Previsão Potência Instalada'!$B$4:$B$87,PrevisaoGD[[#This Row],[Mês/Ano]])*SUMIFS(RelPotInst[PU_PI],RelPotInst[Barra],PrevisaoGD[[#This Row],[Nº Barra]])</f>
        <v>1.2469192354665841</v>
      </c>
      <c r="H2074" s="136">
        <f>$G2074*SUMIFS(FatorHorario[Fator],FatorHorario[Meses],TEXT($D2074,"MMM"),FatorHorario[UF],'Curva Tipica'!$E$1,FatorHorario[Hora],$F2074)</f>
        <v>0</v>
      </c>
      <c r="I2074" s="45">
        <v>0.92</v>
      </c>
    </row>
    <row r="2075" spans="1:9" x14ac:dyDescent="0.25">
      <c r="A2075" s="32">
        <v>8033</v>
      </c>
      <c r="B2075" s="32">
        <v>2</v>
      </c>
      <c r="C2075" s="134" t="s">
        <v>92</v>
      </c>
      <c r="D2075" s="33">
        <v>46235</v>
      </c>
      <c r="E2075" s="43" t="s">
        <v>66</v>
      </c>
      <c r="F2075" s="44">
        <f>SUMIFS(HoraCondCarga[Hora],HoraCondCarga[Condição de Carga],PrevisaoGD[[#This Row],[Condição de Carga]],HoraCondCarga[Mês],MONTH(PrevisaoGD[[#This Row],[Mês/Ano]]))</f>
        <v>22</v>
      </c>
      <c r="G2075" s="258">
        <f>SUMIFS('Previsão Potência Instalada'!$C$4:$C$87,'Previsão Potência Instalada'!$B$4:$B$87,PrevisaoGD[[#This Row],[Mês/Ano]])*SUMIFS(RelPotInst[PU_PI],RelPotInst[Barra],PrevisaoGD[[#This Row],[Nº Barra]])</f>
        <v>1.2519576697464636</v>
      </c>
      <c r="H2075" s="136">
        <f>$G2075*SUMIFS(FatorHorario[Fator],FatorHorario[Meses],TEXT($D2075,"MMM"),FatorHorario[UF],'Curva Tipica'!$E$1,FatorHorario[Hora],$F2075)</f>
        <v>0</v>
      </c>
      <c r="I2075" s="45">
        <v>0.92</v>
      </c>
    </row>
    <row r="2076" spans="1:9" x14ac:dyDescent="0.25">
      <c r="A2076" s="32">
        <v>8033</v>
      </c>
      <c r="B2076" s="32">
        <v>2</v>
      </c>
      <c r="C2076" s="134" t="s">
        <v>92</v>
      </c>
      <c r="D2076" s="33">
        <v>46266</v>
      </c>
      <c r="E2076" s="43" t="s">
        <v>66</v>
      </c>
      <c r="F2076" s="44">
        <f>SUMIFS(HoraCondCarga[Hora],HoraCondCarga[Condição de Carga],PrevisaoGD[[#This Row],[Condição de Carga]],HoraCondCarga[Mês],MONTH(PrevisaoGD[[#This Row],[Mês/Ano]]))</f>
        <v>22</v>
      </c>
      <c r="G2076" s="258">
        <f>SUMIFS('Previsão Potência Instalada'!$C$4:$C$87,'Previsão Potência Instalada'!$B$4:$B$87,PrevisaoGD[[#This Row],[Mês/Ano]])*SUMIFS(RelPotInst[PU_PI],RelPotInst[Barra],PrevisaoGD[[#This Row],[Nº Barra]])</f>
        <v>1.2569731193233944</v>
      </c>
      <c r="H2076" s="136">
        <f>$G2076*SUMIFS(FatorHorario[Fator],FatorHorario[Meses],TEXT($D2076,"MMM"),FatorHorario[UF],'Curva Tipica'!$E$1,FatorHorario[Hora],$F2076)</f>
        <v>0</v>
      </c>
      <c r="I2076" s="45">
        <v>0.92</v>
      </c>
    </row>
    <row r="2077" spans="1:9" x14ac:dyDescent="0.25">
      <c r="A2077" s="32">
        <v>8033</v>
      </c>
      <c r="B2077" s="32">
        <v>2</v>
      </c>
      <c r="C2077" s="134" t="s">
        <v>92</v>
      </c>
      <c r="D2077" s="33">
        <v>46296</v>
      </c>
      <c r="E2077" s="43" t="s">
        <v>66</v>
      </c>
      <c r="F2077" s="44">
        <f>SUMIFS(HoraCondCarga[Hora],HoraCondCarga[Condição de Carga],PrevisaoGD[[#This Row],[Condição de Carga]],HoraCondCarga[Mês],MONTH(PrevisaoGD[[#This Row],[Mês/Ano]]))</f>
        <v>22</v>
      </c>
      <c r="G2077" s="258">
        <f>SUMIFS('Previsão Potência Instalada'!$C$4:$C$87,'Previsão Potência Instalada'!$B$4:$B$87,PrevisaoGD[[#This Row],[Mês/Ano]])*SUMIFS(RelPotInst[PU_PI],RelPotInst[Barra],PrevisaoGD[[#This Row],[Nº Barra]])</f>
        <v>1.2617419977931799</v>
      </c>
      <c r="H2077" s="136">
        <f>$G2077*SUMIFS(FatorHorario[Fator],FatorHorario[Meses],TEXT($D2077,"MMM"),FatorHorario[UF],'Curva Tipica'!$E$1,FatorHorario[Hora],$F2077)</f>
        <v>0</v>
      </c>
      <c r="I2077" s="45">
        <v>0.92</v>
      </c>
    </row>
    <row r="2078" spans="1:9" x14ac:dyDescent="0.25">
      <c r="A2078" s="32">
        <v>8033</v>
      </c>
      <c r="B2078" s="32">
        <v>2</v>
      </c>
      <c r="C2078" s="134" t="s">
        <v>92</v>
      </c>
      <c r="D2078" s="33">
        <v>46327</v>
      </c>
      <c r="E2078" s="43" t="s">
        <v>66</v>
      </c>
      <c r="F2078" s="44">
        <f>SUMIFS(HoraCondCarga[Hora],HoraCondCarga[Condição de Carga],PrevisaoGD[[#This Row],[Condição de Carga]],HoraCondCarga[Mês],MONTH(PrevisaoGD[[#This Row],[Mês/Ano]]))</f>
        <v>22</v>
      </c>
      <c r="G2078" s="258">
        <f>SUMIFS('Previsão Potência Instalada'!$C$4:$C$87,'Previsão Potência Instalada'!$B$4:$B$87,PrevisaoGD[[#This Row],[Mês/Ano]])*SUMIFS(RelPotInst[PU_PI],RelPotInst[Barra],PrevisaoGD[[#This Row],[Nº Barra]])</f>
        <v>1.2665117663462102</v>
      </c>
      <c r="H2078" s="136">
        <f>$G2078*SUMIFS(FatorHorario[Fator],FatorHorario[Meses],TEXT($D2078,"MMM"),FatorHorario[UF],'Curva Tipica'!$E$1,FatorHorario[Hora],$F2078)</f>
        <v>0</v>
      </c>
      <c r="I2078" s="45">
        <v>0.92</v>
      </c>
    </row>
    <row r="2079" spans="1:9" x14ac:dyDescent="0.25">
      <c r="A2079" s="32">
        <v>8033</v>
      </c>
      <c r="B2079" s="32">
        <v>2</v>
      </c>
      <c r="C2079" s="134" t="s">
        <v>92</v>
      </c>
      <c r="D2079" s="33">
        <v>46357</v>
      </c>
      <c r="E2079" s="43" t="s">
        <v>66</v>
      </c>
      <c r="F2079" s="44">
        <f>SUMIFS(HoraCondCarga[Hora],HoraCondCarga[Condição de Carga],PrevisaoGD[[#This Row],[Condição de Carga]],HoraCondCarga[Mês],MONTH(PrevisaoGD[[#This Row],[Mês/Ano]]))</f>
        <v>22</v>
      </c>
      <c r="G2079" s="258">
        <f>SUMIFS('Previsão Potência Instalada'!$C$4:$C$87,'Previsão Potência Instalada'!$B$4:$B$87,PrevisaoGD[[#This Row],[Mês/Ano]])*SUMIFS(RelPotInst[PU_PI],RelPotInst[Barra],PrevisaoGD[[#This Row],[Nº Barra]])</f>
        <v>1.2715081277535061</v>
      </c>
      <c r="H2079" s="136">
        <f>$G2079*SUMIFS(FatorHorario[Fator],FatorHorario[Meses],TEXT($D2079,"MMM"),FatorHorario[UF],'Curva Tipica'!$E$1,FatorHorario[Hora],$F2079)</f>
        <v>0</v>
      </c>
      <c r="I2079" s="45">
        <v>0.92</v>
      </c>
    </row>
    <row r="2080" spans="1:9" x14ac:dyDescent="0.25">
      <c r="A2080" s="32">
        <v>8033</v>
      </c>
      <c r="B2080" s="32">
        <v>2</v>
      </c>
      <c r="C2080" s="134" t="s">
        <v>92</v>
      </c>
      <c r="D2080" s="33">
        <v>46753</v>
      </c>
      <c r="E2080" s="43" t="s">
        <v>66</v>
      </c>
      <c r="F2080" s="44">
        <f>SUMIFS(HoraCondCarga[Hora],HoraCondCarga[Condição de Carga],PrevisaoGD[[#This Row],[Condição de Carga]],HoraCondCarga[Mês],MONTH(PrevisaoGD[[#This Row],[Mês/Ano]]))</f>
        <v>22</v>
      </c>
      <c r="G2080" s="258">
        <f>SUMIFS('Previsão Potência Instalada'!$C$4:$C$87,'Previsão Potência Instalada'!$B$4:$B$87,PrevisaoGD[[#This Row],[Mês/Ano]])*SUMIFS(RelPotInst[PU_PI],RelPotInst[Barra],PrevisaoGD[[#This Row],[Nº Barra]])</f>
        <v>1.3513050367805008</v>
      </c>
      <c r="H2080" s="136">
        <f>$G2080*SUMIFS(FatorHorario[Fator],FatorHorario[Meses],TEXT($D2080,"MMM"),FatorHorario[UF],'Curva Tipica'!$E$1,FatorHorario[Hora],$F2080)</f>
        <v>0</v>
      </c>
      <c r="I2080" s="45">
        <v>0.92</v>
      </c>
    </row>
    <row r="2081" spans="1:9" x14ac:dyDescent="0.25">
      <c r="A2081" s="32">
        <v>8033</v>
      </c>
      <c r="B2081" s="32">
        <v>2</v>
      </c>
      <c r="C2081" s="134" t="s">
        <v>92</v>
      </c>
      <c r="D2081" s="33">
        <v>46784</v>
      </c>
      <c r="E2081" s="43" t="s">
        <v>66</v>
      </c>
      <c r="F2081" s="44">
        <f>SUMIFS(HoraCondCarga[Hora],HoraCondCarga[Condição de Carga],PrevisaoGD[[#This Row],[Condição de Carga]],HoraCondCarga[Mês],MONTH(PrevisaoGD[[#This Row],[Mês/Ano]]))</f>
        <v>22</v>
      </c>
      <c r="G2081" s="258">
        <f>SUMIFS('Previsão Potência Instalada'!$C$4:$C$87,'Previsão Potência Instalada'!$B$4:$B$87,PrevisaoGD[[#This Row],[Mês/Ano]])*SUMIFS(RelPotInst[PU_PI],RelPotInst[Barra],PrevisaoGD[[#This Row],[Nº Barra]])</f>
        <v>1.3606703850676587</v>
      </c>
      <c r="H2081" s="136">
        <f>$G2081*SUMIFS(FatorHorario[Fator],FatorHorario[Meses],TEXT($D2081,"MMM"),FatorHorario[UF],'Curva Tipica'!$E$1,FatorHorario[Hora],$F2081)</f>
        <v>0</v>
      </c>
      <c r="I2081" s="45">
        <v>0.92</v>
      </c>
    </row>
    <row r="2082" spans="1:9" x14ac:dyDescent="0.25">
      <c r="A2082" s="32">
        <v>8033</v>
      </c>
      <c r="B2082" s="32">
        <v>2</v>
      </c>
      <c r="C2082" s="134" t="s">
        <v>92</v>
      </c>
      <c r="D2082" s="33">
        <v>46813</v>
      </c>
      <c r="E2082" s="43" t="s">
        <v>66</v>
      </c>
      <c r="F2082" s="44">
        <f>SUMIFS(HoraCondCarga[Hora],HoraCondCarga[Condição de Carga],PrevisaoGD[[#This Row],[Condição de Carga]],HoraCondCarga[Mês],MONTH(PrevisaoGD[[#This Row],[Mês/Ano]]))</f>
        <v>22</v>
      </c>
      <c r="G2082" s="258">
        <f>SUMIFS('Previsão Potência Instalada'!$C$4:$C$87,'Previsão Potência Instalada'!$B$4:$B$87,PrevisaoGD[[#This Row],[Mês/Ano]])*SUMIFS(RelPotInst[PU_PI],RelPotInst[Barra],PrevisaoGD[[#This Row],[Nº Barra]])</f>
        <v>1.370119948868239</v>
      </c>
      <c r="H2082" s="136">
        <f>$G2082*SUMIFS(FatorHorario[Fator],FatorHorario[Meses],TEXT($D2082,"MMM"),FatorHorario[UF],'Curva Tipica'!$E$1,FatorHorario[Hora],$F2082)</f>
        <v>0</v>
      </c>
      <c r="I2082" s="45">
        <v>0.92</v>
      </c>
    </row>
    <row r="2083" spans="1:9" x14ac:dyDescent="0.25">
      <c r="A2083" s="32">
        <v>8033</v>
      </c>
      <c r="B2083" s="32">
        <v>2</v>
      </c>
      <c r="C2083" s="134" t="s">
        <v>92</v>
      </c>
      <c r="D2083" s="33">
        <v>46844</v>
      </c>
      <c r="E2083" s="43" t="s">
        <v>66</v>
      </c>
      <c r="F2083" s="44">
        <f>SUMIFS(HoraCondCarga[Hora],HoraCondCarga[Condição de Carga],PrevisaoGD[[#This Row],[Condição de Carga]],HoraCondCarga[Mês],MONTH(PrevisaoGD[[#This Row],[Mês/Ano]]))</f>
        <v>22</v>
      </c>
      <c r="G2083" s="258">
        <f>SUMIFS('Previsão Potência Instalada'!$C$4:$C$87,'Previsão Potência Instalada'!$B$4:$B$87,PrevisaoGD[[#This Row],[Mês/Ano]])*SUMIFS(RelPotInst[PU_PI],RelPotInst[Barra],PrevisaoGD[[#This Row],[Nº Barra]])</f>
        <v>1.3796421493629099</v>
      </c>
      <c r="H2083" s="136">
        <f>$G2083*SUMIFS(FatorHorario[Fator],FatorHorario[Meses],TEXT($D2083,"MMM"),FatorHorario[UF],'Curva Tipica'!$E$1,FatorHorario[Hora],$F2083)</f>
        <v>0</v>
      </c>
      <c r="I2083" s="45">
        <v>0.92</v>
      </c>
    </row>
    <row r="2084" spans="1:9" x14ac:dyDescent="0.25">
      <c r="A2084" s="32">
        <v>8033</v>
      </c>
      <c r="B2084" s="32">
        <v>2</v>
      </c>
      <c r="C2084" s="134" t="s">
        <v>92</v>
      </c>
      <c r="D2084" s="33">
        <v>46874</v>
      </c>
      <c r="E2084" s="43" t="s">
        <v>66</v>
      </c>
      <c r="F2084" s="44">
        <f>SUMIFS(HoraCondCarga[Hora],HoraCondCarga[Condição de Carga],PrevisaoGD[[#This Row],[Condição de Carga]],HoraCondCarga[Mês],MONTH(PrevisaoGD[[#This Row],[Mês/Ano]]))</f>
        <v>22</v>
      </c>
      <c r="G2084" s="258">
        <f>SUMIFS('Previsão Potência Instalada'!$C$4:$C$87,'Previsão Potência Instalada'!$B$4:$B$87,PrevisaoGD[[#This Row],[Mês/Ano]])*SUMIFS(RelPotInst[PU_PI],RelPotInst[Barra],PrevisaoGD[[#This Row],[Nº Barra]])</f>
        <v>1.3899499773405595</v>
      </c>
      <c r="H2084" s="136">
        <f>$G2084*SUMIFS(FatorHorario[Fator],FatorHorario[Meses],TEXT($D2084,"MMM"),FatorHorario[UF],'Curva Tipica'!$E$1,FatorHorario[Hora],$F2084)</f>
        <v>0</v>
      </c>
      <c r="I2084" s="45">
        <v>0.92</v>
      </c>
    </row>
    <row r="2085" spans="1:9" x14ac:dyDescent="0.25">
      <c r="A2085" s="32">
        <v>8033</v>
      </c>
      <c r="B2085" s="32">
        <v>2</v>
      </c>
      <c r="C2085" s="134" t="s">
        <v>92</v>
      </c>
      <c r="D2085" s="33">
        <v>46905</v>
      </c>
      <c r="E2085" s="43" t="s">
        <v>66</v>
      </c>
      <c r="F2085" s="44">
        <f>SUMIFS(HoraCondCarga[Hora],HoraCondCarga[Condição de Carga],PrevisaoGD[[#This Row],[Condição de Carga]],HoraCondCarga[Mês],MONTH(PrevisaoGD[[#This Row],[Mês/Ano]]))</f>
        <v>19</v>
      </c>
      <c r="G2085" s="258">
        <f>SUMIFS('Previsão Potência Instalada'!$C$4:$C$87,'Previsão Potência Instalada'!$B$4:$B$87,PrevisaoGD[[#This Row],[Mês/Ano]])*SUMIFS(RelPotInst[PU_PI],RelPotInst[Barra],PrevisaoGD[[#This Row],[Nº Barra]])</f>
        <v>1.4000424114345875</v>
      </c>
      <c r="H2085" s="136">
        <f>$G2085*SUMIFS(FatorHorario[Fator],FatorHorario[Meses],TEXT($D2085,"MMM"),FatorHorario[UF],'Curva Tipica'!$E$1,FatorHorario[Hora],$F2085)</f>
        <v>0</v>
      </c>
      <c r="I2085" s="45">
        <v>0.92</v>
      </c>
    </row>
    <row r="2086" spans="1:9" x14ac:dyDescent="0.25">
      <c r="A2086" s="32">
        <v>8033</v>
      </c>
      <c r="B2086" s="32">
        <v>2</v>
      </c>
      <c r="C2086" s="134" t="s">
        <v>92</v>
      </c>
      <c r="D2086" s="33">
        <v>46935</v>
      </c>
      <c r="E2086" s="43" t="s">
        <v>66</v>
      </c>
      <c r="F2086" s="44">
        <f>SUMIFS(HoraCondCarga[Hora],HoraCondCarga[Condição de Carga],PrevisaoGD[[#This Row],[Condição de Carga]],HoraCondCarga[Mês],MONTH(PrevisaoGD[[#This Row],[Mês/Ano]]))</f>
        <v>22</v>
      </c>
      <c r="G2086" s="258">
        <f>SUMIFS('Previsão Potência Instalada'!$C$4:$C$87,'Previsão Potência Instalada'!$B$4:$B$87,PrevisaoGD[[#This Row],[Mês/Ano]])*SUMIFS(RelPotInst[PU_PI],RelPotInst[Barra],PrevisaoGD[[#This Row],[Nº Barra]])</f>
        <v>1.4096331964305497</v>
      </c>
      <c r="H2086" s="136">
        <f>$G2086*SUMIFS(FatorHorario[Fator],FatorHorario[Meses],TEXT($D2086,"MMM"),FatorHorario[UF],'Curva Tipica'!$E$1,FatorHorario[Hora],$F2086)</f>
        <v>0</v>
      </c>
      <c r="I2086" s="45">
        <v>0.92</v>
      </c>
    </row>
    <row r="2087" spans="1:9" x14ac:dyDescent="0.25">
      <c r="A2087" s="32">
        <v>8033</v>
      </c>
      <c r="B2087" s="32">
        <v>2</v>
      </c>
      <c r="C2087" s="134" t="s">
        <v>92</v>
      </c>
      <c r="D2087" s="33">
        <v>46966</v>
      </c>
      <c r="E2087" s="43" t="s">
        <v>66</v>
      </c>
      <c r="F2087" s="44">
        <f>SUMIFS(HoraCondCarga[Hora],HoraCondCarga[Condição de Carga],PrevisaoGD[[#This Row],[Condição de Carga]],HoraCondCarga[Mês],MONTH(PrevisaoGD[[#This Row],[Mês/Ano]]))</f>
        <v>22</v>
      </c>
      <c r="G2087" s="258">
        <f>SUMIFS('Previsão Potência Instalada'!$C$4:$C$87,'Previsão Potência Instalada'!$B$4:$B$87,PrevisaoGD[[#This Row],[Mês/Ano]])*SUMIFS(RelPotInst[PU_PI],RelPotInst[Barra],PrevisaoGD[[#This Row],[Nº Barra]])</f>
        <v>1.4189788976644426</v>
      </c>
      <c r="H2087" s="136">
        <f>$G2087*SUMIFS(FatorHorario[Fator],FatorHorario[Meses],TEXT($D2087,"MMM"),FatorHorario[UF],'Curva Tipica'!$E$1,FatorHorario[Hora],$F2087)</f>
        <v>0</v>
      </c>
      <c r="I2087" s="45">
        <v>0.92</v>
      </c>
    </row>
    <row r="2088" spans="1:9" x14ac:dyDescent="0.25">
      <c r="A2088" s="32">
        <v>8033</v>
      </c>
      <c r="B2088" s="32">
        <v>2</v>
      </c>
      <c r="C2088" s="134" t="s">
        <v>92</v>
      </c>
      <c r="D2088" s="33">
        <v>46997</v>
      </c>
      <c r="E2088" s="43" t="s">
        <v>66</v>
      </c>
      <c r="F2088" s="44">
        <f>SUMIFS(HoraCondCarga[Hora],HoraCondCarga[Condição de Carga],PrevisaoGD[[#This Row],[Condição de Carga]],HoraCondCarga[Mês],MONTH(PrevisaoGD[[#This Row],[Mês/Ano]]))</f>
        <v>22</v>
      </c>
      <c r="G2088" s="258">
        <f>SUMIFS('Previsão Potência Instalada'!$C$4:$C$87,'Previsão Potência Instalada'!$B$4:$B$87,PrevisaoGD[[#This Row],[Mês/Ano]])*SUMIFS(RelPotInst[PU_PI],RelPotInst[Barra],PrevisaoGD[[#This Row],[Nº Barra]])</f>
        <v>1.4282819649857392</v>
      </c>
      <c r="H2088" s="136">
        <f>$G2088*SUMIFS(FatorHorario[Fator],FatorHorario[Meses],TEXT($D2088,"MMM"),FatorHorario[UF],'Curva Tipica'!$E$1,FatorHorario[Hora],$F2088)</f>
        <v>0</v>
      </c>
      <c r="I2088" s="45">
        <v>0.92</v>
      </c>
    </row>
    <row r="2089" spans="1:9" x14ac:dyDescent="0.25">
      <c r="A2089" s="32">
        <v>8033</v>
      </c>
      <c r="B2089" s="32">
        <v>2</v>
      </c>
      <c r="C2089" s="134" t="s">
        <v>92</v>
      </c>
      <c r="D2089" s="33">
        <v>47027</v>
      </c>
      <c r="E2089" s="43" t="s">
        <v>66</v>
      </c>
      <c r="F2089" s="44">
        <f>SUMIFS(HoraCondCarga[Hora],HoraCondCarga[Condição de Carga],PrevisaoGD[[#This Row],[Condição de Carga]],HoraCondCarga[Mês],MONTH(PrevisaoGD[[#This Row],[Mês/Ano]]))</f>
        <v>22</v>
      </c>
      <c r="G2089" s="258">
        <f>SUMIFS('Previsão Potência Instalada'!$C$4:$C$87,'Previsão Potência Instalada'!$B$4:$B$87,PrevisaoGD[[#This Row],[Mês/Ano]])*SUMIFS(RelPotInst[PU_PI],RelPotInst[Barra],PrevisaoGD[[#This Row],[Nº Barra]])</f>
        <v>1.4371276719898654</v>
      </c>
      <c r="H2089" s="136">
        <f>$G2089*SUMIFS(FatorHorario[Fator],FatorHorario[Meses],TEXT($D2089,"MMM"),FatorHorario[UF],'Curva Tipica'!$E$1,FatorHorario[Hora],$F2089)</f>
        <v>0</v>
      </c>
      <c r="I2089" s="45">
        <v>0.92</v>
      </c>
    </row>
    <row r="2090" spans="1:9" x14ac:dyDescent="0.25">
      <c r="A2090" s="32">
        <v>8033</v>
      </c>
      <c r="B2090" s="32">
        <v>2</v>
      </c>
      <c r="C2090" s="134" t="s">
        <v>92</v>
      </c>
      <c r="D2090" s="33">
        <v>47058</v>
      </c>
      <c r="E2090" s="43" t="s">
        <v>66</v>
      </c>
      <c r="F2090" s="44">
        <f>SUMIFS(HoraCondCarga[Hora],HoraCondCarga[Condição de Carga],PrevisaoGD[[#This Row],[Condição de Carga]],HoraCondCarga[Mês],MONTH(PrevisaoGD[[#This Row],[Mês/Ano]]))</f>
        <v>22</v>
      </c>
      <c r="G2090" s="258">
        <f>SUMIFS('Previsão Potência Instalada'!$C$4:$C$87,'Previsão Potência Instalada'!$B$4:$B$87,PrevisaoGD[[#This Row],[Mês/Ano]])*SUMIFS(RelPotInst[PU_PI],RelPotInst[Barra],PrevisaoGD[[#This Row],[Nº Barra]])</f>
        <v>1.4459750299934129</v>
      </c>
      <c r="H2090" s="136">
        <f>$G2090*SUMIFS(FatorHorario[Fator],FatorHorario[Meses],TEXT($D2090,"MMM"),FatorHorario[UF],'Curva Tipica'!$E$1,FatorHorario[Hora],$F2090)</f>
        <v>0</v>
      </c>
      <c r="I2090" s="45">
        <v>0.92</v>
      </c>
    </row>
    <row r="2091" spans="1:9" x14ac:dyDescent="0.25">
      <c r="A2091" s="32">
        <v>8033</v>
      </c>
      <c r="B2091" s="32">
        <v>2</v>
      </c>
      <c r="C2091" s="134" t="s">
        <v>92</v>
      </c>
      <c r="D2091" s="33">
        <v>47088</v>
      </c>
      <c r="E2091" s="43" t="s">
        <v>66</v>
      </c>
      <c r="F2091" s="44">
        <f>SUMIFS(HoraCondCarga[Hora],HoraCondCarga[Condição de Carga],PrevisaoGD[[#This Row],[Condição de Carga]],HoraCondCarga[Mês],MONTH(PrevisaoGD[[#This Row],[Mês/Ano]]))</f>
        <v>22</v>
      </c>
      <c r="G2091" s="258">
        <f>SUMIFS('Previsão Potência Instalada'!$C$4:$C$87,'Previsão Potência Instalada'!$B$4:$B$87,PrevisaoGD[[#This Row],[Mês/Ano]])*SUMIFS(RelPotInst[PU_PI],RelPotInst[Barra],PrevisaoGD[[#This Row],[Nº Barra]])</f>
        <v>1.4552426910117595</v>
      </c>
      <c r="H2091" s="136">
        <f>$G2091*SUMIFS(FatorHorario[Fator],FatorHorario[Meses],TEXT($D2091,"MMM"),FatorHorario[UF],'Curva Tipica'!$E$1,FatorHorario[Hora],$F2091)</f>
        <v>0</v>
      </c>
      <c r="I2091" s="45">
        <v>0.92</v>
      </c>
    </row>
    <row r="2092" spans="1:9" x14ac:dyDescent="0.25">
      <c r="A2092" s="32">
        <v>8033</v>
      </c>
      <c r="B2092" s="32">
        <v>2</v>
      </c>
      <c r="C2092" s="134" t="s">
        <v>92</v>
      </c>
      <c r="D2092" s="33">
        <v>44562</v>
      </c>
      <c r="E2092" s="43" t="s">
        <v>67</v>
      </c>
      <c r="F2092" s="44">
        <f>SUMIFS(HoraCondCarga[Hora],HoraCondCarga[Condição de Carga],PrevisaoGD[[#This Row],[Condição de Carga]],HoraCondCarga[Mês],MONTH(PrevisaoGD[[#This Row],[Mês/Ano]]))</f>
        <v>12</v>
      </c>
      <c r="G2092" s="258">
        <f>SUMIFS('Previsão Potência Instalada'!$C$4:$C$87,'Previsão Potência Instalada'!$B$4:$B$87,PrevisaoGD[[#This Row],[Mês/Ano]])*SUMIFS(RelPotInst[PU_PI],RelPotInst[Barra],PrevisaoGD[[#This Row],[Nº Barra]])</f>
        <v>0.50078151957598449</v>
      </c>
      <c r="H2092" s="136">
        <f>$G2092*SUMIFS(FatorHorario[Fator],FatorHorario[Meses],TEXT($D2092,"MMM"),FatorHorario[UF],'Curva Tipica'!$E$1,FatorHorario[Hora],$F2092)</f>
        <v>0.29658490746047828</v>
      </c>
      <c r="I2092" s="45">
        <v>0.92</v>
      </c>
    </row>
    <row r="2093" spans="1:9" x14ac:dyDescent="0.25">
      <c r="A2093" s="32">
        <v>8033</v>
      </c>
      <c r="B2093" s="32">
        <v>2</v>
      </c>
      <c r="C2093" s="134" t="s">
        <v>92</v>
      </c>
      <c r="D2093" s="33">
        <v>44593</v>
      </c>
      <c r="E2093" s="43" t="s">
        <v>67</v>
      </c>
      <c r="F2093" s="44">
        <f>SUMIFS(HoraCondCarga[Hora],HoraCondCarga[Condição de Carga],PrevisaoGD[[#This Row],[Condição de Carga]],HoraCondCarga[Mês],MONTH(PrevisaoGD[[#This Row],[Mês/Ano]]))</f>
        <v>12</v>
      </c>
      <c r="G2093" s="258">
        <f>SUMIFS('Previsão Potência Instalada'!$C$4:$C$87,'Previsão Potência Instalada'!$B$4:$B$87,PrevisaoGD[[#This Row],[Mês/Ano]])*SUMIFS(RelPotInst[PU_PI],RelPotInst[Barra],PrevisaoGD[[#This Row],[Nº Barra]])</f>
        <v>0.52278113175584029</v>
      </c>
      <c r="H2093" s="136">
        <f>$G2093*SUMIFS(FatorHorario[Fator],FatorHorario[Meses],TEXT($D2093,"MMM"),FatorHorario[UF],'Curva Tipica'!$E$1,FatorHorario[Hora],$F2093)</f>
        <v>0.3114990439242255</v>
      </c>
      <c r="I2093" s="45">
        <v>0.92</v>
      </c>
    </row>
    <row r="2094" spans="1:9" x14ac:dyDescent="0.25">
      <c r="A2094" s="32">
        <v>8033</v>
      </c>
      <c r="B2094" s="32">
        <v>2</v>
      </c>
      <c r="C2094" s="134" t="s">
        <v>92</v>
      </c>
      <c r="D2094" s="33">
        <v>44621</v>
      </c>
      <c r="E2094" s="43" t="s">
        <v>67</v>
      </c>
      <c r="F2094" s="44">
        <f>SUMIFS(HoraCondCarga[Hora],HoraCondCarga[Condição de Carga],PrevisaoGD[[#This Row],[Condição de Carga]],HoraCondCarga[Mês],MONTH(PrevisaoGD[[#This Row],[Mês/Ano]]))</f>
        <v>12</v>
      </c>
      <c r="G2094" s="258">
        <f>SUMIFS('Previsão Potência Instalada'!$C$4:$C$87,'Previsão Potência Instalada'!$B$4:$B$87,PrevisaoGD[[#This Row],[Mês/Ano]])*SUMIFS(RelPotInst[PU_PI],RelPotInst[Barra],PrevisaoGD[[#This Row],[Nº Barra]])</f>
        <v>0.54497856985503268</v>
      </c>
      <c r="H2094" s="136">
        <f>$G2094*SUMIFS(FatorHorario[Fator],FatorHorario[Meses],TEXT($D2094,"MMM"),FatorHorario[UF],'Curva Tipica'!$E$1,FatorHorario[Hora],$F2094)</f>
        <v>0.33086597622083841</v>
      </c>
      <c r="I2094" s="45">
        <v>0.92</v>
      </c>
    </row>
    <row r="2095" spans="1:9" x14ac:dyDescent="0.25">
      <c r="A2095" s="32">
        <v>8033</v>
      </c>
      <c r="B2095" s="32">
        <v>2</v>
      </c>
      <c r="C2095" s="134" t="s">
        <v>92</v>
      </c>
      <c r="D2095" s="33">
        <v>44652</v>
      </c>
      <c r="E2095" s="43" t="s">
        <v>67</v>
      </c>
      <c r="F2095" s="44">
        <f>SUMIFS(HoraCondCarga[Hora],HoraCondCarga[Condição de Carga],PrevisaoGD[[#This Row],[Condição de Carga]],HoraCondCarga[Mês],MONTH(PrevisaoGD[[#This Row],[Mês/Ano]]))</f>
        <v>12</v>
      </c>
      <c r="G2095" s="258">
        <f>SUMIFS('Previsão Potência Instalada'!$C$4:$C$87,'Previsão Potência Instalada'!$B$4:$B$87,PrevisaoGD[[#This Row],[Mês/Ano]])*SUMIFS(RelPotInst[PU_PI],RelPotInst[Barra],PrevisaoGD[[#This Row],[Nº Barra]])</f>
        <v>0.56734663472122049</v>
      </c>
      <c r="H2095" s="136">
        <f>$G2095*SUMIFS(FatorHorario[Fator],FatorHorario[Meses],TEXT($D2095,"MMM"),FatorHorario[UF],'Curva Tipica'!$E$1,FatorHorario[Hora],$F2095)</f>
        <v>0.30857712904228041</v>
      </c>
      <c r="I2095" s="45">
        <v>0.92</v>
      </c>
    </row>
    <row r="2096" spans="1:9" x14ac:dyDescent="0.25">
      <c r="A2096" s="32">
        <v>8033</v>
      </c>
      <c r="B2096" s="32">
        <v>2</v>
      </c>
      <c r="C2096" s="134" t="s">
        <v>92</v>
      </c>
      <c r="D2096" s="33">
        <v>44682</v>
      </c>
      <c r="E2096" s="43" t="s">
        <v>67</v>
      </c>
      <c r="F2096" s="44">
        <f>SUMIFS(HoraCondCarga[Hora],HoraCondCarga[Condição de Carga],PrevisaoGD[[#This Row],[Condição de Carga]],HoraCondCarga[Mês],MONTH(PrevisaoGD[[#This Row],[Mês/Ano]]))</f>
        <v>12</v>
      </c>
      <c r="G2096" s="258">
        <f>SUMIFS('Previsão Potência Instalada'!$C$4:$C$87,'Previsão Potência Instalada'!$B$4:$B$87,PrevisaoGD[[#This Row],[Mês/Ano]])*SUMIFS(RelPotInst[PU_PI],RelPotInst[Barra],PrevisaoGD[[#This Row],[Nº Barra]])</f>
        <v>0.59156017285902895</v>
      </c>
      <c r="H2096" s="136">
        <f>$G2096*SUMIFS(FatorHorario[Fator],FatorHorario[Meses],TEXT($D2096,"MMM"),FatorHorario[UF],'Curva Tipica'!$E$1,FatorHorario[Hora],$F2096)</f>
        <v>0.27934279809297641</v>
      </c>
      <c r="I2096" s="45">
        <v>0.92</v>
      </c>
    </row>
    <row r="2097" spans="1:9" x14ac:dyDescent="0.25">
      <c r="A2097" s="32">
        <v>8033</v>
      </c>
      <c r="B2097" s="32">
        <v>2</v>
      </c>
      <c r="C2097" s="134" t="s">
        <v>92</v>
      </c>
      <c r="D2097" s="33">
        <v>44713</v>
      </c>
      <c r="E2097" s="43" t="s">
        <v>67</v>
      </c>
      <c r="F2097" s="44">
        <f>SUMIFS(HoraCondCarga[Hora],HoraCondCarga[Condição de Carga],PrevisaoGD[[#This Row],[Condição de Carga]],HoraCondCarga[Mês],MONTH(PrevisaoGD[[#This Row],[Mês/Ano]]))</f>
        <v>12</v>
      </c>
      <c r="G2097" s="258">
        <f>SUMIFS('Previsão Potência Instalada'!$C$4:$C$87,'Previsão Potência Instalada'!$B$4:$B$87,PrevisaoGD[[#This Row],[Mês/Ano]])*SUMIFS(RelPotInst[PU_PI],RelPotInst[Barra],PrevisaoGD[[#This Row],[Nº Barra]])</f>
        <v>0.61526774135638274</v>
      </c>
      <c r="H2097" s="136">
        <f>$G2097*SUMIFS(FatorHorario[Fator],FatorHorario[Meses],TEXT($D2097,"MMM"),FatorHorario[UF],'Curva Tipica'!$E$1,FatorHorario[Hora],$F2097)</f>
        <v>0.27476878793918924</v>
      </c>
      <c r="I2097" s="45">
        <v>0.92</v>
      </c>
    </row>
    <row r="2098" spans="1:9" x14ac:dyDescent="0.25">
      <c r="A2098" s="32">
        <v>8033</v>
      </c>
      <c r="B2098" s="32">
        <v>2</v>
      </c>
      <c r="C2098" s="134" t="s">
        <v>92</v>
      </c>
      <c r="D2098" s="33">
        <v>44743</v>
      </c>
      <c r="E2098" s="43" t="s">
        <v>67</v>
      </c>
      <c r="F2098" s="44">
        <f>SUMIFS(HoraCondCarga[Hora],HoraCondCarga[Condição de Carga],PrevisaoGD[[#This Row],[Condição de Carga]],HoraCondCarga[Mês],MONTH(PrevisaoGD[[#This Row],[Mês/Ano]]))</f>
        <v>12</v>
      </c>
      <c r="G2098" s="258">
        <f>SUMIFS('Previsão Potência Instalada'!$C$4:$C$87,'Previsão Potência Instalada'!$B$4:$B$87,PrevisaoGD[[#This Row],[Mês/Ano]])*SUMIFS(RelPotInst[PU_PI],RelPotInst[Barra],PrevisaoGD[[#This Row],[Nº Barra]])</f>
        <v>0.63779691421169116</v>
      </c>
      <c r="H2098" s="136">
        <f>$G2098*SUMIFS(FatorHorario[Fator],FatorHorario[Meses],TEXT($D2098,"MMM"),FatorHorario[UF],'Curva Tipica'!$E$1,FatorHorario[Hora],$F2098)</f>
        <v>0.28728056323544116</v>
      </c>
      <c r="I2098" s="45">
        <v>0.92</v>
      </c>
    </row>
    <row r="2099" spans="1:9" x14ac:dyDescent="0.25">
      <c r="A2099" s="32">
        <v>8033</v>
      </c>
      <c r="B2099" s="32">
        <v>2</v>
      </c>
      <c r="C2099" s="134" t="s">
        <v>92</v>
      </c>
      <c r="D2099" s="33">
        <v>44774</v>
      </c>
      <c r="E2099" s="43" t="s">
        <v>67</v>
      </c>
      <c r="F2099" s="44">
        <f>SUMIFS(HoraCondCarga[Hora],HoraCondCarga[Condição de Carga],PrevisaoGD[[#This Row],[Condição de Carga]],HoraCondCarga[Mês],MONTH(PrevisaoGD[[#This Row],[Mês/Ano]]))</f>
        <v>12</v>
      </c>
      <c r="G2099" s="258">
        <f>SUMIFS('Previsão Potência Instalada'!$C$4:$C$87,'Previsão Potência Instalada'!$B$4:$B$87,PrevisaoGD[[#This Row],[Mês/Ano]])*SUMIFS(RelPotInst[PU_PI],RelPotInst[Barra],PrevisaoGD[[#This Row],[Nº Barra]])</f>
        <v>0.6597503746052964</v>
      </c>
      <c r="H2099" s="136">
        <f>$G2099*SUMIFS(FatorHorario[Fator],FatorHorario[Meses],TEXT($D2099,"MMM"),FatorHorario[UF],'Curva Tipica'!$E$1,FatorHorario[Hora],$F2099)</f>
        <v>0.32521898262853044</v>
      </c>
      <c r="I2099" s="45">
        <v>0.92</v>
      </c>
    </row>
    <row r="2100" spans="1:9" x14ac:dyDescent="0.25">
      <c r="A2100" s="32">
        <v>8033</v>
      </c>
      <c r="B2100" s="32">
        <v>2</v>
      </c>
      <c r="C2100" s="134" t="s">
        <v>92</v>
      </c>
      <c r="D2100" s="33">
        <v>44805</v>
      </c>
      <c r="E2100" s="43" t="s">
        <v>67</v>
      </c>
      <c r="F2100" s="44">
        <f>SUMIFS(HoraCondCarga[Hora],HoraCondCarga[Condição de Carga],PrevisaoGD[[#This Row],[Condição de Carga]],HoraCondCarga[Mês],MONTH(PrevisaoGD[[#This Row],[Mês/Ano]]))</f>
        <v>12</v>
      </c>
      <c r="G2100" s="258">
        <f>SUMIFS('Previsão Potência Instalada'!$C$4:$C$87,'Previsão Potência Instalada'!$B$4:$B$87,PrevisaoGD[[#This Row],[Mês/Ano]])*SUMIFS(RelPotInst[PU_PI],RelPotInst[Barra],PrevisaoGD[[#This Row],[Nº Barra]])</f>
        <v>0.68160368607607891</v>
      </c>
      <c r="H2100" s="136">
        <f>$G2100*SUMIFS(FatorHorario[Fator],FatorHorario[Meses],TEXT($D2100,"MMM"),FatorHorario[UF],'Curva Tipica'!$E$1,FatorHorario[Hora],$F2100)</f>
        <v>0.37565846433032768</v>
      </c>
      <c r="I2100" s="45">
        <v>0.92</v>
      </c>
    </row>
    <row r="2101" spans="1:9" x14ac:dyDescent="0.25">
      <c r="A2101" s="32">
        <v>8033</v>
      </c>
      <c r="B2101" s="32">
        <v>2</v>
      </c>
      <c r="C2101" s="134" t="s">
        <v>92</v>
      </c>
      <c r="D2101" s="33">
        <v>44835</v>
      </c>
      <c r="E2101" s="43" t="s">
        <v>67</v>
      </c>
      <c r="F2101" s="44">
        <f>SUMIFS(HoraCondCarga[Hora],HoraCondCarga[Condição de Carga],PrevisaoGD[[#This Row],[Condição de Carga]],HoraCondCarga[Mês],MONTH(PrevisaoGD[[#This Row],[Mês/Ano]]))</f>
        <v>12</v>
      </c>
      <c r="G2101" s="258">
        <f>SUMIFS('Previsão Potência Instalada'!$C$4:$C$87,'Previsão Potência Instalada'!$B$4:$B$87,PrevisaoGD[[#This Row],[Mês/Ano]])*SUMIFS(RelPotInst[PU_PI],RelPotInst[Barra],PrevisaoGD[[#This Row],[Nº Barra]])</f>
        <v>0.7023826381855538</v>
      </c>
      <c r="H2101" s="136">
        <f>$G2101*SUMIFS(FatorHorario[Fator],FatorHorario[Meses],TEXT($D2101,"MMM"),FatorHorario[UF],'Curva Tipica'!$E$1,FatorHorario[Hora],$F2101)</f>
        <v>0.39889229163023909</v>
      </c>
      <c r="I2101" s="45">
        <v>0.92</v>
      </c>
    </row>
    <row r="2102" spans="1:9" x14ac:dyDescent="0.25">
      <c r="A2102" s="32">
        <v>8033</v>
      </c>
      <c r="B2102" s="32">
        <v>2</v>
      </c>
      <c r="C2102" s="134" t="s">
        <v>92</v>
      </c>
      <c r="D2102" s="33">
        <v>44866</v>
      </c>
      <c r="E2102" s="43" t="s">
        <v>67</v>
      </c>
      <c r="F2102" s="44">
        <f>SUMIFS(HoraCondCarga[Hora],HoraCondCarga[Condição de Carga],PrevisaoGD[[#This Row],[Condição de Carga]],HoraCondCarga[Mês],MONTH(PrevisaoGD[[#This Row],[Mês/Ano]]))</f>
        <v>12</v>
      </c>
      <c r="G2102" s="258">
        <f>SUMIFS('Previsão Potência Instalada'!$C$4:$C$87,'Previsão Potência Instalada'!$B$4:$B$87,PrevisaoGD[[#This Row],[Mês/Ano]])*SUMIFS(RelPotInst[PU_PI],RelPotInst[Barra],PrevisaoGD[[#This Row],[Nº Barra]])</f>
        <v>0.72316546856478081</v>
      </c>
      <c r="H2102" s="136">
        <f>$G2102*SUMIFS(FatorHorario[Fator],FatorHorario[Meses],TEXT($D2102,"MMM"),FatorHorario[UF],'Curva Tipica'!$E$1,FatorHorario[Hora],$F2102)</f>
        <v>0.43607329038471832</v>
      </c>
      <c r="I2102" s="45">
        <v>0.92</v>
      </c>
    </row>
    <row r="2103" spans="1:9" x14ac:dyDescent="0.25">
      <c r="A2103" s="32">
        <v>8033</v>
      </c>
      <c r="B2103" s="32">
        <v>2</v>
      </c>
      <c r="C2103" s="134" t="s">
        <v>92</v>
      </c>
      <c r="D2103" s="33">
        <v>44896</v>
      </c>
      <c r="E2103" s="43" t="s">
        <v>67</v>
      </c>
      <c r="F2103" s="44">
        <f>SUMIFS(HoraCondCarga[Hora],HoraCondCarga[Condição de Carga],PrevisaoGD[[#This Row],[Condição de Carga]],HoraCondCarga[Mês],MONTH(PrevisaoGD[[#This Row],[Mês/Ano]]))</f>
        <v>12</v>
      </c>
      <c r="G2103" s="258">
        <f>SUMIFS('Previsão Potência Instalada'!$C$4:$C$87,'Previsão Potência Instalada'!$B$4:$B$87,PrevisaoGD[[#This Row],[Mês/Ano]])*SUMIFS(RelPotInst[PU_PI],RelPotInst[Barra],PrevisaoGD[[#This Row],[Nº Barra]])</f>
        <v>0.74493560908348055</v>
      </c>
      <c r="H2103" s="136">
        <f>$G2103*SUMIFS(FatorHorario[Fator],FatorHorario[Meses],TEXT($D2103,"MMM"),FatorHorario[UF],'Curva Tipica'!$E$1,FatorHorario[Hora],$F2103)</f>
        <v>0.44566115260110367</v>
      </c>
      <c r="I2103" s="45">
        <v>0.92</v>
      </c>
    </row>
    <row r="2104" spans="1:9" x14ac:dyDescent="0.25">
      <c r="A2104" s="32">
        <v>8033</v>
      </c>
      <c r="B2104" s="32">
        <v>2</v>
      </c>
      <c r="C2104" s="134" t="s">
        <v>92</v>
      </c>
      <c r="D2104" s="33">
        <v>44927</v>
      </c>
      <c r="E2104" s="43" t="s">
        <v>67</v>
      </c>
      <c r="F2104" s="44">
        <f>SUMIFS(HoraCondCarga[Hora],HoraCondCarga[Condição de Carga],PrevisaoGD[[#This Row],[Condição de Carga]],HoraCondCarga[Mês],MONTH(PrevisaoGD[[#This Row],[Mês/Ano]]))</f>
        <v>12</v>
      </c>
      <c r="G2104" s="258">
        <f>SUMIFS('Previsão Potência Instalada'!$C$4:$C$87,'Previsão Potência Instalada'!$B$4:$B$87,PrevisaoGD[[#This Row],[Mês/Ano]])*SUMIFS(RelPotInst[PU_PI],RelPotInst[Barra],PrevisaoGD[[#This Row],[Nº Barra]])</f>
        <v>0.75239897156715163</v>
      </c>
      <c r="H2104" s="136">
        <f>$G2104*SUMIFS(FatorHorario[Fator],FatorHorario[Meses],TEXT($D2104,"MMM"),FatorHorario[UF],'Curva Tipica'!$E$1,FatorHorario[Hora],$F2104)</f>
        <v>0.44560386242796191</v>
      </c>
      <c r="I2104" s="45">
        <v>0.92</v>
      </c>
    </row>
    <row r="2105" spans="1:9" x14ac:dyDescent="0.25">
      <c r="A2105" s="32">
        <v>8033</v>
      </c>
      <c r="B2105" s="32">
        <v>2</v>
      </c>
      <c r="C2105" s="134" t="s">
        <v>92</v>
      </c>
      <c r="D2105" s="33">
        <v>44958</v>
      </c>
      <c r="E2105" s="43" t="s">
        <v>67</v>
      </c>
      <c r="F2105" s="44">
        <f>SUMIFS(HoraCondCarga[Hora],HoraCondCarga[Condição de Carga],PrevisaoGD[[#This Row],[Condição de Carga]],HoraCondCarga[Mês],MONTH(PrevisaoGD[[#This Row],[Mês/Ano]]))</f>
        <v>12</v>
      </c>
      <c r="G2105" s="258">
        <f>SUMIFS('Previsão Potência Instalada'!$C$4:$C$87,'Previsão Potência Instalada'!$B$4:$B$87,PrevisaoGD[[#This Row],[Mês/Ano]])*SUMIFS(RelPotInst[PU_PI],RelPotInst[Barra],PrevisaoGD[[#This Row],[Nº Barra]])</f>
        <v>0.75969969506265311</v>
      </c>
      <c r="H2105" s="136">
        <f>$G2105*SUMIFS(FatorHorario[Fator],FatorHorario[Meses],TEXT($D2105,"MMM"),FatorHorario[UF],'Curva Tipica'!$E$1,FatorHorario[Hora],$F2105)</f>
        <v>0.45266692752802934</v>
      </c>
      <c r="I2105" s="45">
        <v>0.92</v>
      </c>
    </row>
    <row r="2106" spans="1:9" x14ac:dyDescent="0.25">
      <c r="A2106" s="32">
        <v>8033</v>
      </c>
      <c r="B2106" s="32">
        <v>2</v>
      </c>
      <c r="C2106" s="134" t="s">
        <v>92</v>
      </c>
      <c r="D2106" s="33">
        <v>44986</v>
      </c>
      <c r="E2106" s="43" t="s">
        <v>67</v>
      </c>
      <c r="F2106" s="44">
        <f>SUMIFS(HoraCondCarga[Hora],HoraCondCarga[Condição de Carga],PrevisaoGD[[#This Row],[Condição de Carga]],HoraCondCarga[Mês],MONTH(PrevisaoGD[[#This Row],[Mês/Ano]]))</f>
        <v>12</v>
      </c>
      <c r="G2106" s="258">
        <f>SUMIFS('Previsão Potência Instalada'!$C$4:$C$87,'Previsão Potência Instalada'!$B$4:$B$87,PrevisaoGD[[#This Row],[Mês/Ano]])*SUMIFS(RelPotInst[PU_PI],RelPotInst[Barra],PrevisaoGD[[#This Row],[Nº Barra]])</f>
        <v>0.76706606845804903</v>
      </c>
      <c r="H2106" s="136">
        <f>$G2106*SUMIFS(FatorHorario[Fator],FatorHorario[Meses],TEXT($D2106,"MMM"),FatorHorario[UF],'Curva Tipica'!$E$1,FatorHorario[Hora],$F2106)</f>
        <v>0.46569916250792032</v>
      </c>
      <c r="I2106" s="45">
        <v>0.92</v>
      </c>
    </row>
    <row r="2107" spans="1:9" x14ac:dyDescent="0.25">
      <c r="A2107" s="32">
        <v>8033</v>
      </c>
      <c r="B2107" s="32">
        <v>2</v>
      </c>
      <c r="C2107" s="134" t="s">
        <v>92</v>
      </c>
      <c r="D2107" s="33">
        <v>45017</v>
      </c>
      <c r="E2107" s="43" t="s">
        <v>67</v>
      </c>
      <c r="F2107" s="44">
        <f>SUMIFS(HoraCondCarga[Hora],HoraCondCarga[Condição de Carga],PrevisaoGD[[#This Row],[Condição de Carga]],HoraCondCarga[Mês],MONTH(PrevisaoGD[[#This Row],[Mês/Ano]]))</f>
        <v>12</v>
      </c>
      <c r="G2107" s="258">
        <f>SUMIFS('Previsão Potência Instalada'!$C$4:$C$87,'Previsão Potência Instalada'!$B$4:$B$87,PrevisaoGD[[#This Row],[Mês/Ano]])*SUMIFS(RelPotInst[PU_PI],RelPotInst[Barra],PrevisaoGD[[#This Row],[Nº Barra]])</f>
        <v>0.77448906552647045</v>
      </c>
      <c r="H2107" s="136">
        <f>$G2107*SUMIFS(FatorHorario[Fator],FatorHorario[Meses],TEXT($D2107,"MMM"),FatorHorario[UF],'Curva Tipica'!$E$1,FatorHorario[Hora],$F2107)</f>
        <v>0.42124090932914438</v>
      </c>
      <c r="I2107" s="45">
        <v>0.92</v>
      </c>
    </row>
    <row r="2108" spans="1:9" x14ac:dyDescent="0.25">
      <c r="A2108" s="32">
        <v>8033</v>
      </c>
      <c r="B2108" s="32">
        <v>2</v>
      </c>
      <c r="C2108" s="134" t="s">
        <v>92</v>
      </c>
      <c r="D2108" s="33">
        <v>45047</v>
      </c>
      <c r="E2108" s="43" t="s">
        <v>67</v>
      </c>
      <c r="F2108" s="44">
        <f>SUMIFS(HoraCondCarga[Hora],HoraCondCarga[Condição de Carga],PrevisaoGD[[#This Row],[Condição de Carga]],HoraCondCarga[Mês],MONTH(PrevisaoGD[[#This Row],[Mês/Ano]]))</f>
        <v>12</v>
      </c>
      <c r="G2108" s="258">
        <f>SUMIFS('Previsão Potência Instalada'!$C$4:$C$87,'Previsão Potência Instalada'!$B$4:$B$87,PrevisaoGD[[#This Row],[Mês/Ano]])*SUMIFS(RelPotInst[PU_PI],RelPotInst[Barra],PrevisaoGD[[#This Row],[Nº Barra]])</f>
        <v>0.78252449566708848</v>
      </c>
      <c r="H2108" s="136">
        <f>$G2108*SUMIFS(FatorHorario[Fator],FatorHorario[Meses],TEXT($D2108,"MMM"),FatorHorario[UF],'Curva Tipica'!$E$1,FatorHorario[Hora],$F2108)</f>
        <v>0.36951876110840065</v>
      </c>
      <c r="I2108" s="45">
        <v>0.92</v>
      </c>
    </row>
    <row r="2109" spans="1:9" x14ac:dyDescent="0.25">
      <c r="A2109" s="32">
        <v>8033</v>
      </c>
      <c r="B2109" s="32">
        <v>2</v>
      </c>
      <c r="C2109" s="134" t="s">
        <v>92</v>
      </c>
      <c r="D2109" s="33">
        <v>45078</v>
      </c>
      <c r="E2109" s="43" t="s">
        <v>67</v>
      </c>
      <c r="F2109" s="44">
        <f>SUMIFS(HoraCondCarga[Hora],HoraCondCarga[Condição de Carga],PrevisaoGD[[#This Row],[Condição de Carga]],HoraCondCarga[Mês],MONTH(PrevisaoGD[[#This Row],[Mês/Ano]]))</f>
        <v>12</v>
      </c>
      <c r="G2109" s="258">
        <f>SUMIFS('Previsão Potência Instalada'!$C$4:$C$87,'Previsão Potência Instalada'!$B$4:$B$87,PrevisaoGD[[#This Row],[Mês/Ano]])*SUMIFS(RelPotInst[PU_PI],RelPotInst[Barra],PrevisaoGD[[#This Row],[Nº Barra]])</f>
        <v>0.79039201628221678</v>
      </c>
      <c r="H2109" s="136">
        <f>$G2109*SUMIFS(FatorHorario[Fator],FatorHorario[Meses],TEXT($D2109,"MMM"),FatorHorario[UF],'Curva Tipica'!$E$1,FatorHorario[Hora],$F2109)</f>
        <v>0.35297650390690954</v>
      </c>
      <c r="I2109" s="45">
        <v>0.92</v>
      </c>
    </row>
    <row r="2110" spans="1:9" x14ac:dyDescent="0.25">
      <c r="A2110" s="32">
        <v>8033</v>
      </c>
      <c r="B2110" s="32">
        <v>2</v>
      </c>
      <c r="C2110" s="134" t="s">
        <v>92</v>
      </c>
      <c r="D2110" s="33">
        <v>45108</v>
      </c>
      <c r="E2110" s="43" t="s">
        <v>67</v>
      </c>
      <c r="F2110" s="44">
        <f>SUMIFS(HoraCondCarga[Hora],HoraCondCarga[Condição de Carga],PrevisaoGD[[#This Row],[Condição de Carga]],HoraCondCarga[Mês],MONTH(PrevisaoGD[[#This Row],[Mês/Ano]]))</f>
        <v>12</v>
      </c>
      <c r="G2110" s="258">
        <f>SUMIFS('Previsão Potência Instalada'!$C$4:$C$87,'Previsão Potência Instalada'!$B$4:$B$87,PrevisaoGD[[#This Row],[Mês/Ano]])*SUMIFS(RelPotInst[PU_PI],RelPotInst[Barra],PrevisaoGD[[#This Row],[Nº Barra]])</f>
        <v>0.79786847815137518</v>
      </c>
      <c r="H2110" s="136">
        <f>$G2110*SUMIFS(FatorHorario[Fator],FatorHorario[Meses],TEXT($D2110,"MMM"),FatorHorario[UF],'Curva Tipica'!$E$1,FatorHorario[Hora],$F2110)</f>
        <v>0.35938102032750435</v>
      </c>
      <c r="I2110" s="45">
        <v>0.92</v>
      </c>
    </row>
    <row r="2111" spans="1:9" x14ac:dyDescent="0.25">
      <c r="A2111" s="32">
        <v>8033</v>
      </c>
      <c r="B2111" s="32">
        <v>2</v>
      </c>
      <c r="C2111" s="134" t="s">
        <v>92</v>
      </c>
      <c r="D2111" s="33">
        <v>45139</v>
      </c>
      <c r="E2111" s="43" t="s">
        <v>67</v>
      </c>
      <c r="F2111" s="44">
        <f>SUMIFS(HoraCondCarga[Hora],HoraCondCarga[Condição de Carga],PrevisaoGD[[#This Row],[Condição de Carga]],HoraCondCarga[Mês],MONTH(PrevisaoGD[[#This Row],[Mês/Ano]]))</f>
        <v>12</v>
      </c>
      <c r="G2111" s="258">
        <f>SUMIFS('Previsão Potência Instalada'!$C$4:$C$87,'Previsão Potência Instalada'!$B$4:$B$87,PrevisaoGD[[#This Row],[Mês/Ano]])*SUMIFS(RelPotInst[PU_PI],RelPotInst[Barra],PrevisaoGD[[#This Row],[Nº Barra]])</f>
        <v>0.80515388585733083</v>
      </c>
      <c r="H2111" s="136">
        <f>$G2111*SUMIFS(FatorHorario[Fator],FatorHorario[Meses],TEXT($D2111,"MMM"),FatorHorario[UF],'Curva Tipica'!$E$1,FatorHorario[Hora],$F2111)</f>
        <v>0.39689454935828533</v>
      </c>
      <c r="I2111" s="45">
        <v>0.92</v>
      </c>
    </row>
    <row r="2112" spans="1:9" x14ac:dyDescent="0.25">
      <c r="A2112" s="32">
        <v>8033</v>
      </c>
      <c r="B2112" s="32">
        <v>2</v>
      </c>
      <c r="C2112" s="134" t="s">
        <v>92</v>
      </c>
      <c r="D2112" s="33">
        <v>45170</v>
      </c>
      <c r="E2112" s="43" t="s">
        <v>67</v>
      </c>
      <c r="F2112" s="44">
        <f>SUMIFS(HoraCondCarga[Hora],HoraCondCarga[Condição de Carga],PrevisaoGD[[#This Row],[Condição de Carga]],HoraCondCarga[Mês],MONTH(PrevisaoGD[[#This Row],[Mês/Ano]]))</f>
        <v>12</v>
      </c>
      <c r="G2112" s="258">
        <f>SUMIFS('Previsão Potência Instalada'!$C$4:$C$87,'Previsão Potência Instalada'!$B$4:$B$87,PrevisaoGD[[#This Row],[Mês/Ano]])*SUMIFS(RelPotInst[PU_PI],RelPotInst[Barra],PrevisaoGD[[#This Row],[Nº Barra]])</f>
        <v>0.81240605845041602</v>
      </c>
      <c r="H2112" s="136">
        <f>$G2112*SUMIFS(FatorHorario[Fator],FatorHorario[Meses],TEXT($D2112,"MMM"),FatorHorario[UF],'Curva Tipica'!$E$1,FatorHorario[Hora],$F2112)</f>
        <v>0.44774877038454491</v>
      </c>
      <c r="I2112" s="45">
        <v>0.92</v>
      </c>
    </row>
    <row r="2113" spans="1:9" x14ac:dyDescent="0.25">
      <c r="A2113" s="32">
        <v>8033</v>
      </c>
      <c r="B2113" s="32">
        <v>2</v>
      </c>
      <c r="C2113" s="134" t="s">
        <v>92</v>
      </c>
      <c r="D2113" s="33">
        <v>45200</v>
      </c>
      <c r="E2113" s="43" t="s">
        <v>67</v>
      </c>
      <c r="F2113" s="44">
        <f>SUMIFS(HoraCondCarga[Hora],HoraCondCarga[Condição de Carga],PrevisaoGD[[#This Row],[Condição de Carga]],HoraCondCarga[Mês],MONTH(PrevisaoGD[[#This Row],[Mês/Ano]]))</f>
        <v>12</v>
      </c>
      <c r="G2113" s="258">
        <f>SUMIFS('Previsão Potência Instalada'!$C$4:$C$87,'Previsão Potência Instalada'!$B$4:$B$87,PrevisaoGD[[#This Row],[Mês/Ano]])*SUMIFS(RelPotInst[PU_PI],RelPotInst[Barra],PrevisaoGD[[#This Row],[Nº Barra]])</f>
        <v>0.81930169745701864</v>
      </c>
      <c r="H2113" s="136">
        <f>$G2113*SUMIFS(FatorHorario[Fator],FatorHorario[Meses],TEXT($D2113,"MMM"),FatorHorario[UF],'Curva Tipica'!$E$1,FatorHorario[Hora],$F2113)</f>
        <v>0.4652921553975517</v>
      </c>
      <c r="I2113" s="45">
        <v>0.92</v>
      </c>
    </row>
    <row r="2114" spans="1:9" x14ac:dyDescent="0.25">
      <c r="A2114" s="32">
        <v>8033</v>
      </c>
      <c r="B2114" s="32">
        <v>2</v>
      </c>
      <c r="C2114" s="134" t="s">
        <v>92</v>
      </c>
      <c r="D2114" s="33">
        <v>45231</v>
      </c>
      <c r="E2114" s="43" t="s">
        <v>67</v>
      </c>
      <c r="F2114" s="44">
        <f>SUMIFS(HoraCondCarga[Hora],HoraCondCarga[Condição de Carga],PrevisaoGD[[#This Row],[Condição de Carga]],HoraCondCarga[Mês],MONTH(PrevisaoGD[[#This Row],[Mês/Ano]]))</f>
        <v>12</v>
      </c>
      <c r="G2114" s="258">
        <f>SUMIFS('Previsão Potência Instalada'!$C$4:$C$87,'Previsão Potência Instalada'!$B$4:$B$87,PrevisaoGD[[#This Row],[Mês/Ano]])*SUMIFS(RelPotInst[PU_PI],RelPotInst[Barra],PrevisaoGD[[#This Row],[Nº Barra]])</f>
        <v>0.82619862349426842</v>
      </c>
      <c r="H2114" s="136">
        <f>$G2114*SUMIFS(FatorHorario[Fator],FatorHorario[Meses],TEXT($D2114,"MMM"),FatorHorario[UF],'Curva Tipica'!$E$1,FatorHorario[Hora],$F2114)</f>
        <v>0.49820292577506653</v>
      </c>
      <c r="I2114" s="45">
        <v>0.92</v>
      </c>
    </row>
    <row r="2115" spans="1:9" x14ac:dyDescent="0.25">
      <c r="A2115" s="32">
        <v>8033</v>
      </c>
      <c r="B2115" s="32">
        <v>2</v>
      </c>
      <c r="C2115" s="134" t="s">
        <v>92</v>
      </c>
      <c r="D2115" s="33">
        <v>45261</v>
      </c>
      <c r="E2115" s="43" t="s">
        <v>67</v>
      </c>
      <c r="F2115" s="44">
        <f>SUMIFS(HoraCondCarga[Hora],HoraCondCarga[Condição de Carga],PrevisaoGD[[#This Row],[Condição de Carga]],HoraCondCarga[Mês],MONTH(PrevisaoGD[[#This Row],[Mês/Ano]]))</f>
        <v>12</v>
      </c>
      <c r="G2115" s="258">
        <f>SUMIFS('Previsão Potência Instalada'!$C$4:$C$87,'Previsão Potência Instalada'!$B$4:$B$87,PrevisaoGD[[#This Row],[Mês/Ano]])*SUMIFS(RelPotInst[PU_PI],RelPotInst[Barra],PrevisaoGD[[#This Row],[Nº Barra]])</f>
        <v>0.8334231952315273</v>
      </c>
      <c r="H2115" s="136">
        <f>$G2115*SUMIFS(FatorHorario[Fator],FatorHorario[Meses],TEXT($D2115,"MMM"),FatorHorario[UF],'Curva Tipica'!$E$1,FatorHorario[Hora],$F2115)</f>
        <v>0.49859925779135866</v>
      </c>
      <c r="I2115" s="45">
        <v>0.92</v>
      </c>
    </row>
    <row r="2116" spans="1:9" x14ac:dyDescent="0.25">
      <c r="A2116" s="32">
        <v>8033</v>
      </c>
      <c r="B2116" s="32">
        <v>2</v>
      </c>
      <c r="C2116" s="134" t="s">
        <v>92</v>
      </c>
      <c r="D2116" s="33">
        <v>45292</v>
      </c>
      <c r="E2116" s="43" t="s">
        <v>67</v>
      </c>
      <c r="F2116" s="44">
        <f>SUMIFS(HoraCondCarga[Hora],HoraCondCarga[Condição de Carga],PrevisaoGD[[#This Row],[Condição de Carga]],HoraCondCarga[Mês],MONTH(PrevisaoGD[[#This Row],[Mês/Ano]]))</f>
        <v>12</v>
      </c>
      <c r="G2116" s="258">
        <f>SUMIFS('Previsão Potência Instalada'!$C$4:$C$87,'Previsão Potência Instalada'!$B$4:$B$87,PrevisaoGD[[#This Row],[Mês/Ano]])*SUMIFS(RelPotInst[PU_PI],RelPotInst[Barra],PrevisaoGD[[#This Row],[Nº Barra]])</f>
        <v>0.84824160685651084</v>
      </c>
      <c r="H2116" s="136">
        <f>$G2116*SUMIFS(FatorHorario[Fator],FatorHorario[Meses],TEXT($D2116,"MMM"),FatorHorario[UF],'Curva Tipica'!$E$1,FatorHorario[Hora],$F2116)</f>
        <v>0.50236609906586949</v>
      </c>
      <c r="I2116" s="45">
        <v>0.92</v>
      </c>
    </row>
    <row r="2117" spans="1:9" x14ac:dyDescent="0.25">
      <c r="A2117" s="32">
        <v>8033</v>
      </c>
      <c r="B2117" s="32">
        <v>2</v>
      </c>
      <c r="C2117" s="134" t="s">
        <v>92</v>
      </c>
      <c r="D2117" s="33">
        <v>45323</v>
      </c>
      <c r="E2117" s="43" t="s">
        <v>67</v>
      </c>
      <c r="F2117" s="44">
        <f>SUMIFS(HoraCondCarga[Hora],HoraCondCarga[Condição de Carga],PrevisaoGD[[#This Row],[Condição de Carga]],HoraCondCarga[Mês],MONTH(PrevisaoGD[[#This Row],[Mês/Ano]]))</f>
        <v>12</v>
      </c>
      <c r="G2117" s="258">
        <f>SUMIFS('Previsão Potência Instalada'!$C$4:$C$87,'Previsão Potência Instalada'!$B$4:$B$87,PrevisaoGD[[#This Row],[Mês/Ano]])*SUMIFS(RelPotInst[PU_PI],RelPotInst[Barra],PrevisaoGD[[#This Row],[Nº Barra]])</f>
        <v>0.86273710083167654</v>
      </c>
      <c r="H2117" s="136">
        <f>$G2117*SUMIFS(FatorHorario[Fator],FatorHorario[Meses],TEXT($D2117,"MMM"),FatorHorario[UF],'Curva Tipica'!$E$1,FatorHorario[Hora],$F2117)</f>
        <v>0.51406174734045018</v>
      </c>
      <c r="I2117" s="45">
        <v>0.92</v>
      </c>
    </row>
    <row r="2118" spans="1:9" x14ac:dyDescent="0.25">
      <c r="A2118" s="32">
        <v>8033</v>
      </c>
      <c r="B2118" s="32">
        <v>2</v>
      </c>
      <c r="C2118" s="134" t="s">
        <v>92</v>
      </c>
      <c r="D2118" s="33">
        <v>45352</v>
      </c>
      <c r="E2118" s="43" t="s">
        <v>67</v>
      </c>
      <c r="F2118" s="44">
        <f>SUMIFS(HoraCondCarga[Hora],HoraCondCarga[Condição de Carga],PrevisaoGD[[#This Row],[Condição de Carga]],HoraCondCarga[Mês],MONTH(PrevisaoGD[[#This Row],[Mês/Ano]]))</f>
        <v>12</v>
      </c>
      <c r="G2118" s="258">
        <f>SUMIFS('Previsão Potência Instalada'!$C$4:$C$87,'Previsão Potência Instalada'!$B$4:$B$87,PrevisaoGD[[#This Row],[Mês/Ano]])*SUMIFS(RelPotInst[PU_PI],RelPotInst[Barra],PrevisaoGD[[#This Row],[Nº Barra]])</f>
        <v>0.87736294185107344</v>
      </c>
      <c r="H2118" s="136">
        <f>$G2118*SUMIFS(FatorHorario[Fator],FatorHorario[Meses],TEXT($D2118,"MMM"),FatorHorario[UF],'Curva Tipica'!$E$1,FatorHorario[Hora],$F2118)</f>
        <v>0.53266231428652455</v>
      </c>
      <c r="I2118" s="45">
        <v>0.92</v>
      </c>
    </row>
    <row r="2119" spans="1:9" x14ac:dyDescent="0.25">
      <c r="A2119" s="32">
        <v>8033</v>
      </c>
      <c r="B2119" s="32">
        <v>2</v>
      </c>
      <c r="C2119" s="134" t="s">
        <v>92</v>
      </c>
      <c r="D2119" s="33">
        <v>45383</v>
      </c>
      <c r="E2119" s="43" t="s">
        <v>67</v>
      </c>
      <c r="F2119" s="44">
        <f>SUMIFS(HoraCondCarga[Hora],HoraCondCarga[Condição de Carga],PrevisaoGD[[#This Row],[Condição de Carga]],HoraCondCarga[Mês],MONTH(PrevisaoGD[[#This Row],[Mês/Ano]]))</f>
        <v>12</v>
      </c>
      <c r="G2119" s="258">
        <f>SUMIFS('Previsão Potência Instalada'!$C$4:$C$87,'Previsão Potência Instalada'!$B$4:$B$87,PrevisaoGD[[#This Row],[Mês/Ano]])*SUMIFS(RelPotInst[PU_PI],RelPotInst[Barra],PrevisaoGD[[#This Row],[Nº Barra]])</f>
        <v>0.89210120845564722</v>
      </c>
      <c r="H2119" s="136">
        <f>$G2119*SUMIFS(FatorHorario[Fator],FatorHorario[Meses],TEXT($D2119,"MMM"),FatorHorario[UF],'Curva Tipica'!$E$1,FatorHorario[Hora],$F2119)</f>
        <v>0.48520959299539868</v>
      </c>
      <c r="I2119" s="45">
        <v>0.92</v>
      </c>
    </row>
    <row r="2120" spans="1:9" x14ac:dyDescent="0.25">
      <c r="A2120" s="32">
        <v>8033</v>
      </c>
      <c r="B2120" s="32">
        <v>2</v>
      </c>
      <c r="C2120" s="134" t="s">
        <v>92</v>
      </c>
      <c r="D2120" s="33">
        <v>45413</v>
      </c>
      <c r="E2120" s="43" t="s">
        <v>67</v>
      </c>
      <c r="F2120" s="44">
        <f>SUMIFS(HoraCondCarga[Hora],HoraCondCarga[Condição de Carga],PrevisaoGD[[#This Row],[Condição de Carga]],HoraCondCarga[Mês],MONTH(PrevisaoGD[[#This Row],[Mês/Ano]]))</f>
        <v>12</v>
      </c>
      <c r="G2120" s="258">
        <f>SUMIFS('Previsão Potência Instalada'!$C$4:$C$87,'Previsão Potência Instalada'!$B$4:$B$87,PrevisaoGD[[#This Row],[Mês/Ano]])*SUMIFS(RelPotInst[PU_PI],RelPotInst[Barra],PrevisaoGD[[#This Row],[Nº Barra]])</f>
        <v>0.90805545316344405</v>
      </c>
      <c r="H2120" s="136">
        <f>$G2120*SUMIFS(FatorHorario[Fator],FatorHorario[Meses],TEXT($D2120,"MMM"),FatorHorario[UF],'Curva Tipica'!$E$1,FatorHorario[Hora],$F2120)</f>
        <v>0.42879619478830266</v>
      </c>
      <c r="I2120" s="45">
        <v>0.92</v>
      </c>
    </row>
    <row r="2121" spans="1:9" x14ac:dyDescent="0.25">
      <c r="A2121" s="32">
        <v>8033</v>
      </c>
      <c r="B2121" s="32">
        <v>2</v>
      </c>
      <c r="C2121" s="134" t="s">
        <v>92</v>
      </c>
      <c r="D2121" s="33">
        <v>45444</v>
      </c>
      <c r="E2121" s="43" t="s">
        <v>67</v>
      </c>
      <c r="F2121" s="44">
        <f>SUMIFS(HoraCondCarga[Hora],HoraCondCarga[Condição de Carga],PrevisaoGD[[#This Row],[Condição de Carga]],HoraCondCarga[Mês],MONTH(PrevisaoGD[[#This Row],[Mês/Ano]]))</f>
        <v>12</v>
      </c>
      <c r="G2121" s="258">
        <f>SUMIFS('Previsão Potência Instalada'!$C$4:$C$87,'Previsão Potência Instalada'!$B$4:$B$87,PrevisaoGD[[#This Row],[Mês/Ano]])*SUMIFS(RelPotInst[PU_PI],RelPotInst[Barra],PrevisaoGD[[#This Row],[Nº Barra]])</f>
        <v>0.92367631563636932</v>
      </c>
      <c r="H2121" s="136">
        <f>$G2121*SUMIFS(FatorHorario[Fator],FatorHorario[Meses],TEXT($D2121,"MMM"),FatorHorario[UF],'Curva Tipica'!$E$1,FatorHorario[Hora],$F2121)</f>
        <v>0.4124991522162928</v>
      </c>
      <c r="I2121" s="45">
        <v>0.92</v>
      </c>
    </row>
    <row r="2122" spans="1:9" x14ac:dyDescent="0.25">
      <c r="A2122" s="32">
        <v>8033</v>
      </c>
      <c r="B2122" s="32">
        <v>2</v>
      </c>
      <c r="C2122" s="134" t="s">
        <v>92</v>
      </c>
      <c r="D2122" s="33">
        <v>45474</v>
      </c>
      <c r="E2122" s="43" t="s">
        <v>67</v>
      </c>
      <c r="F2122" s="44">
        <f>SUMIFS(HoraCondCarga[Hora],HoraCondCarga[Condição de Carga],PrevisaoGD[[#This Row],[Condição de Carga]],HoraCondCarga[Mês],MONTH(PrevisaoGD[[#This Row],[Mês/Ano]]))</f>
        <v>12</v>
      </c>
      <c r="G2122" s="258">
        <f>SUMIFS('Previsão Potência Instalada'!$C$4:$C$87,'Previsão Potência Instalada'!$B$4:$B$87,PrevisaoGD[[#This Row],[Mês/Ano]])*SUMIFS(RelPotInst[PU_PI],RelPotInst[Barra],PrevisaoGD[[#This Row],[Nº Barra]])</f>
        <v>0.93852073592522423</v>
      </c>
      <c r="H2122" s="136">
        <f>$G2122*SUMIFS(FatorHorario[Fator],FatorHorario[Meses],TEXT($D2122,"MMM"),FatorHorario[UF],'Curva Tipica'!$E$1,FatorHorario[Hora],$F2122)</f>
        <v>0.42273450939784568</v>
      </c>
      <c r="I2122" s="45">
        <v>0.92</v>
      </c>
    </row>
    <row r="2123" spans="1:9" x14ac:dyDescent="0.25">
      <c r="A2123" s="32">
        <v>8033</v>
      </c>
      <c r="B2123" s="32">
        <v>2</v>
      </c>
      <c r="C2123" s="134" t="s">
        <v>92</v>
      </c>
      <c r="D2123" s="33">
        <v>45505</v>
      </c>
      <c r="E2123" s="43" t="s">
        <v>67</v>
      </c>
      <c r="F2123" s="44">
        <f>SUMIFS(HoraCondCarga[Hora],HoraCondCarga[Condição de Carga],PrevisaoGD[[#This Row],[Condição de Carga]],HoraCondCarga[Mês],MONTH(PrevisaoGD[[#This Row],[Mês/Ano]]))</f>
        <v>12</v>
      </c>
      <c r="G2123" s="258">
        <f>SUMIFS('Previsão Potência Instalada'!$C$4:$C$87,'Previsão Potência Instalada'!$B$4:$B$87,PrevisaoGD[[#This Row],[Mês/Ano]])*SUMIFS(RelPotInst[PU_PI],RelPotInst[Barra],PrevisaoGD[[#This Row],[Nº Barra]])</f>
        <v>0.95298582059434989</v>
      </c>
      <c r="H2123" s="136">
        <f>$G2123*SUMIFS(FatorHorario[Fator],FatorHorario[Meses],TEXT($D2123,"MMM"),FatorHorario[UF],'Curva Tipica'!$E$1,FatorHorario[Hora],$F2123)</f>
        <v>0.46976718917140214</v>
      </c>
      <c r="I2123" s="45">
        <v>0.92</v>
      </c>
    </row>
    <row r="2124" spans="1:9" x14ac:dyDescent="0.25">
      <c r="A2124" s="32">
        <v>8033</v>
      </c>
      <c r="B2124" s="32">
        <v>2</v>
      </c>
      <c r="C2124" s="134" t="s">
        <v>92</v>
      </c>
      <c r="D2124" s="33">
        <v>45536</v>
      </c>
      <c r="E2124" s="43" t="s">
        <v>67</v>
      </c>
      <c r="F2124" s="44">
        <f>SUMIFS(HoraCondCarga[Hora],HoraCondCarga[Condição de Carga],PrevisaoGD[[#This Row],[Condição de Carga]],HoraCondCarga[Mês],MONTH(PrevisaoGD[[#This Row],[Mês/Ano]]))</f>
        <v>12</v>
      </c>
      <c r="G2124" s="258">
        <f>SUMIFS('Previsão Potência Instalada'!$C$4:$C$87,'Previsão Potência Instalada'!$B$4:$B$87,PrevisaoGD[[#This Row],[Mês/Ano]])*SUMIFS(RelPotInst[PU_PI],RelPotInst[Barra],PrevisaoGD[[#This Row],[Nº Barra]])</f>
        <v>0.96738491736807419</v>
      </c>
      <c r="H2124" s="136">
        <f>$G2124*SUMIFS(FatorHorario[Fator],FatorHorario[Meses],TEXT($D2124,"MMM"),FatorHorario[UF],'Curva Tipica'!$E$1,FatorHorario[Hora],$F2124)</f>
        <v>0.53316368426189698</v>
      </c>
      <c r="I2124" s="45">
        <v>0.92</v>
      </c>
    </row>
    <row r="2125" spans="1:9" x14ac:dyDescent="0.25">
      <c r="A2125" s="32">
        <v>8033</v>
      </c>
      <c r="B2125" s="32">
        <v>2</v>
      </c>
      <c r="C2125" s="134" t="s">
        <v>92</v>
      </c>
      <c r="D2125" s="33">
        <v>45566</v>
      </c>
      <c r="E2125" s="43" t="s">
        <v>67</v>
      </c>
      <c r="F2125" s="44">
        <f>SUMIFS(HoraCondCarga[Hora],HoraCondCarga[Condição de Carga],PrevisaoGD[[#This Row],[Condição de Carga]],HoraCondCarga[Mês],MONTH(PrevisaoGD[[#This Row],[Mês/Ano]]))</f>
        <v>12</v>
      </c>
      <c r="G2125" s="258">
        <f>SUMIFS('Previsão Potência Instalada'!$C$4:$C$87,'Previsão Potência Instalada'!$B$4:$B$87,PrevisaoGD[[#This Row],[Mês/Ano]])*SUMIFS(RelPotInst[PU_PI],RelPotInst[Barra],PrevisaoGD[[#This Row],[Nº Barra]])</f>
        <v>0.98107612122433807</v>
      </c>
      <c r="H2125" s="136">
        <f>$G2125*SUMIFS(FatorHorario[Fator],FatorHorario[Meses],TEXT($D2125,"MMM"),FatorHorario[UF],'Curva Tipica'!$E$1,FatorHorario[Hora],$F2125)</f>
        <v>0.5571659676409858</v>
      </c>
      <c r="I2125" s="45">
        <v>0.92</v>
      </c>
    </row>
    <row r="2126" spans="1:9" x14ac:dyDescent="0.25">
      <c r="A2126" s="32">
        <v>8033</v>
      </c>
      <c r="B2126" s="32">
        <v>2</v>
      </c>
      <c r="C2126" s="134" t="s">
        <v>92</v>
      </c>
      <c r="D2126" s="33">
        <v>45597</v>
      </c>
      <c r="E2126" s="43" t="s">
        <v>67</v>
      </c>
      <c r="F2126" s="44">
        <f>SUMIFS(HoraCondCarga[Hora],HoraCondCarga[Condição de Carga],PrevisaoGD[[#This Row],[Condição de Carga]],HoraCondCarga[Mês],MONTH(PrevisaoGD[[#This Row],[Mês/Ano]]))</f>
        <v>12</v>
      </c>
      <c r="G2126" s="258">
        <f>SUMIFS('Previsão Potência Instalada'!$C$4:$C$87,'Previsão Potência Instalada'!$B$4:$B$87,PrevisaoGD[[#This Row],[Mês/Ano]])*SUMIFS(RelPotInst[PU_PI],RelPotInst[Barra],PrevisaoGD[[#This Row],[Nº Barra]])</f>
        <v>0.99476988046364068</v>
      </c>
      <c r="H2126" s="136">
        <f>$G2126*SUMIFS(FatorHorario[Fator],FatorHorario[Meses],TEXT($D2126,"MMM"),FatorHorario[UF],'Curva Tipica'!$E$1,FatorHorario[Hora],$F2126)</f>
        <v>0.59985244567928897</v>
      </c>
      <c r="I2126" s="45">
        <v>0.92</v>
      </c>
    </row>
    <row r="2127" spans="1:9" x14ac:dyDescent="0.25">
      <c r="A2127" s="32">
        <v>8033</v>
      </c>
      <c r="B2127" s="32">
        <v>2</v>
      </c>
      <c r="C2127" s="134" t="s">
        <v>92</v>
      </c>
      <c r="D2127" s="33">
        <v>45627</v>
      </c>
      <c r="E2127" s="43" t="s">
        <v>67</v>
      </c>
      <c r="F2127" s="44">
        <f>SUMIFS(HoraCondCarga[Hora],HoraCondCarga[Condição de Carga],PrevisaoGD[[#This Row],[Condição de Carga]],HoraCondCarga[Mês],MONTH(PrevisaoGD[[#This Row],[Mês/Ano]]))</f>
        <v>12</v>
      </c>
      <c r="G2127" s="258">
        <f>SUMIFS('Previsão Potência Instalada'!$C$4:$C$87,'Previsão Potência Instalada'!$B$4:$B$87,PrevisaoGD[[#This Row],[Mês/Ano]])*SUMIFS(RelPotInst[PU_PI],RelPotInst[Barra],PrevisaoGD[[#This Row],[Nº Barra]])</f>
        <v>1.009114176087919</v>
      </c>
      <c r="H2127" s="136">
        <f>$G2127*SUMIFS(FatorHorario[Fator],FatorHorario[Meses],TEXT($D2127,"MMM"),FatorHorario[UF],'Curva Tipica'!$E$1,FatorHorario[Hora],$F2127)</f>
        <v>0.60370719473964263</v>
      </c>
      <c r="I2127" s="45">
        <v>0.92</v>
      </c>
    </row>
    <row r="2128" spans="1:9" x14ac:dyDescent="0.25">
      <c r="A2128" s="32">
        <v>8033</v>
      </c>
      <c r="B2128" s="32">
        <v>2</v>
      </c>
      <c r="C2128" s="134" t="s">
        <v>92</v>
      </c>
      <c r="D2128" s="33">
        <v>45658</v>
      </c>
      <c r="E2128" s="43" t="s">
        <v>67</v>
      </c>
      <c r="F2128" s="44">
        <f>SUMIFS(HoraCondCarga[Hora],HoraCondCarga[Condição de Carga],PrevisaoGD[[#This Row],[Condição de Carga]],HoraCondCarga[Mês],MONTH(PrevisaoGD[[#This Row],[Mês/Ano]]))</f>
        <v>12</v>
      </c>
      <c r="G2128" s="258">
        <f>SUMIFS('Previsão Potência Instalada'!$C$4:$C$87,'Previsão Potência Instalada'!$B$4:$B$87,PrevisaoGD[[#This Row],[Mês/Ano]])*SUMIFS(RelPotInst[PU_PI],RelPotInst[Barra],PrevisaoGD[[#This Row],[Nº Barra]])</f>
        <v>1.0260839252457772</v>
      </c>
      <c r="H2128" s="136">
        <f>$G2128*SUMIFS(FatorHorario[Fator],FatorHorario[Meses],TEXT($D2128,"MMM"),FatorHorario[UF],'Curva Tipica'!$E$1,FatorHorario[Hora],$F2128)</f>
        <v>0.60769216538456539</v>
      </c>
      <c r="I2128" s="45">
        <v>0.92</v>
      </c>
    </row>
    <row r="2129" spans="1:9" x14ac:dyDescent="0.25">
      <c r="A2129" s="32">
        <v>8033</v>
      </c>
      <c r="B2129" s="32">
        <v>2</v>
      </c>
      <c r="C2129" s="134" t="s">
        <v>92</v>
      </c>
      <c r="D2129" s="33">
        <v>45689</v>
      </c>
      <c r="E2129" s="43" t="s">
        <v>67</v>
      </c>
      <c r="F2129" s="44">
        <f>SUMIFS(HoraCondCarga[Hora],HoraCondCarga[Condição de Carga],PrevisaoGD[[#This Row],[Condição de Carga]],HoraCondCarga[Mês],MONTH(PrevisaoGD[[#This Row],[Mês/Ano]]))</f>
        <v>12</v>
      </c>
      <c r="G2129" s="258">
        <f>SUMIFS('Previsão Potência Instalada'!$C$4:$C$87,'Previsão Potência Instalada'!$B$4:$B$87,PrevisaoGD[[#This Row],[Mês/Ano]])*SUMIFS(RelPotInst[PU_PI],RelPotInst[Barra],PrevisaoGD[[#This Row],[Nº Barra]])</f>
        <v>1.0426838755577985</v>
      </c>
      <c r="H2129" s="136">
        <f>$G2129*SUMIFS(FatorHorario[Fator],FatorHorario[Meses],TEXT($D2129,"MMM"),FatorHorario[UF],'Curva Tipica'!$E$1,FatorHorario[Hora],$F2129)</f>
        <v>0.62128300090056165</v>
      </c>
      <c r="I2129" s="45">
        <v>0.92</v>
      </c>
    </row>
    <row r="2130" spans="1:9" x14ac:dyDescent="0.25">
      <c r="A2130" s="32">
        <v>8033</v>
      </c>
      <c r="B2130" s="32">
        <v>2</v>
      </c>
      <c r="C2130" s="134" t="s">
        <v>92</v>
      </c>
      <c r="D2130" s="33">
        <v>45717</v>
      </c>
      <c r="E2130" s="43" t="s">
        <v>67</v>
      </c>
      <c r="F2130" s="44">
        <f>SUMIFS(HoraCondCarga[Hora],HoraCondCarga[Condição de Carga],PrevisaoGD[[#This Row],[Condição de Carga]],HoraCondCarga[Mês],MONTH(PrevisaoGD[[#This Row],[Mês/Ano]]))</f>
        <v>12</v>
      </c>
      <c r="G2130" s="258">
        <f>SUMIFS('Previsão Potência Instalada'!$C$4:$C$87,'Previsão Potência Instalada'!$B$4:$B$87,PrevisaoGD[[#This Row],[Mês/Ano]])*SUMIFS(RelPotInst[PU_PI],RelPotInst[Barra],PrevisaoGD[[#This Row],[Nº Barra]])</f>
        <v>1.0594330967026222</v>
      </c>
      <c r="H2130" s="136">
        <f>$G2130*SUMIFS(FatorHorario[Fator],FatorHorario[Meses],TEXT($D2130,"MMM"),FatorHorario[UF],'Curva Tipica'!$E$1,FatorHorario[Hora],$F2130)</f>
        <v>0.64320027459872786</v>
      </c>
      <c r="I2130" s="45">
        <v>0.92</v>
      </c>
    </row>
    <row r="2131" spans="1:9" x14ac:dyDescent="0.25">
      <c r="A2131" s="32">
        <v>8033</v>
      </c>
      <c r="B2131" s="32">
        <v>2</v>
      </c>
      <c r="C2131" s="134" t="s">
        <v>92</v>
      </c>
      <c r="D2131" s="33">
        <v>45748</v>
      </c>
      <c r="E2131" s="43" t="s">
        <v>67</v>
      </c>
      <c r="F2131" s="44">
        <f>SUMIFS(HoraCondCarga[Hora],HoraCondCarga[Condição de Carga],PrevisaoGD[[#This Row],[Condição de Carga]],HoraCondCarga[Mês],MONTH(PrevisaoGD[[#This Row],[Mês/Ano]]))</f>
        <v>12</v>
      </c>
      <c r="G2131" s="258">
        <f>SUMIFS('Previsão Potência Instalada'!$C$4:$C$87,'Previsão Potência Instalada'!$B$4:$B$87,PrevisaoGD[[#This Row],[Mês/Ano]])*SUMIFS(RelPotInst[PU_PI],RelPotInst[Barra],PrevisaoGD[[#This Row],[Nº Barra]])</f>
        <v>1.0763110653831238</v>
      </c>
      <c r="H2131" s="136">
        <f>$G2131*SUMIFS(FatorHorario[Fator],FatorHorario[Meses],TEXT($D2131,"MMM"),FatorHorario[UF],'Curva Tipica'!$E$1,FatorHorario[Hora],$F2131)</f>
        <v>0.58540045571180688</v>
      </c>
      <c r="I2131" s="45">
        <v>0.92</v>
      </c>
    </row>
    <row r="2132" spans="1:9" x14ac:dyDescent="0.25">
      <c r="A2132" s="32">
        <v>8033</v>
      </c>
      <c r="B2132" s="32">
        <v>2</v>
      </c>
      <c r="C2132" s="134" t="s">
        <v>92</v>
      </c>
      <c r="D2132" s="33">
        <v>45778</v>
      </c>
      <c r="E2132" s="43" t="s">
        <v>67</v>
      </c>
      <c r="F2132" s="44">
        <f>SUMIFS(HoraCondCarga[Hora],HoraCondCarga[Condição de Carga],PrevisaoGD[[#This Row],[Condição de Carga]],HoraCondCarga[Mês],MONTH(PrevisaoGD[[#This Row],[Mês/Ano]]))</f>
        <v>12</v>
      </c>
      <c r="G2132" s="258">
        <f>SUMIFS('Previsão Potência Instalada'!$C$4:$C$87,'Previsão Potência Instalada'!$B$4:$B$87,PrevisaoGD[[#This Row],[Mês/Ano]])*SUMIFS(RelPotInst[PU_PI],RelPotInst[Barra],PrevisaoGD[[#This Row],[Nº Barra]])</f>
        <v>1.094581547911625</v>
      </c>
      <c r="H2132" s="136">
        <f>$G2132*SUMIFS(FatorHorario[Fator],FatorHorario[Meses],TEXT($D2132,"MMM"),FatorHorario[UF],'Curva Tipica'!$E$1,FatorHorario[Hora],$F2132)</f>
        <v>0.51687636585946983</v>
      </c>
      <c r="I2132" s="45">
        <v>0.92</v>
      </c>
    </row>
    <row r="2133" spans="1:9" x14ac:dyDescent="0.25">
      <c r="A2133" s="32">
        <v>8033</v>
      </c>
      <c r="B2133" s="32">
        <v>2</v>
      </c>
      <c r="C2133" s="134" t="s">
        <v>92</v>
      </c>
      <c r="D2133" s="33">
        <v>45809</v>
      </c>
      <c r="E2133" s="43" t="s">
        <v>67</v>
      </c>
      <c r="F2133" s="44">
        <f>SUMIFS(HoraCondCarga[Hora],HoraCondCarga[Condição de Carga],PrevisaoGD[[#This Row],[Condição de Carga]],HoraCondCarga[Mês],MONTH(PrevisaoGD[[#This Row],[Mês/Ano]]))</f>
        <v>12</v>
      </c>
      <c r="G2133" s="258">
        <f>SUMIFS('Previsão Potência Instalada'!$C$4:$C$87,'Previsão Potência Instalada'!$B$4:$B$87,PrevisaoGD[[#This Row],[Mês/Ano]])*SUMIFS(RelPotInst[PU_PI],RelPotInst[Barra],PrevisaoGD[[#This Row],[Nº Barra]])</f>
        <v>1.1124702477604007</v>
      </c>
      <c r="H2133" s="136">
        <f>$G2133*SUMIFS(FatorHorario[Fator],FatorHorario[Meses],TEXT($D2133,"MMM"),FatorHorario[UF],'Curva Tipica'!$E$1,FatorHorario[Hora],$F2133)</f>
        <v>0.49681151968355808</v>
      </c>
      <c r="I2133" s="45">
        <v>0.92</v>
      </c>
    </row>
    <row r="2134" spans="1:9" x14ac:dyDescent="0.25">
      <c r="A2134" s="32">
        <v>8033</v>
      </c>
      <c r="B2134" s="32">
        <v>2</v>
      </c>
      <c r="C2134" s="134" t="s">
        <v>92</v>
      </c>
      <c r="D2134" s="33">
        <v>45839</v>
      </c>
      <c r="E2134" s="43" t="s">
        <v>67</v>
      </c>
      <c r="F2134" s="44">
        <f>SUMIFS(HoraCondCarga[Hora],HoraCondCarga[Condição de Carga],PrevisaoGD[[#This Row],[Condição de Carga]],HoraCondCarga[Mês],MONTH(PrevisaoGD[[#This Row],[Mês/Ano]]))</f>
        <v>12</v>
      </c>
      <c r="G2134" s="258">
        <f>SUMIFS('Previsão Potência Instalada'!$C$4:$C$87,'Previsão Potência Instalada'!$B$4:$B$87,PrevisaoGD[[#This Row],[Mês/Ano]])*SUMIFS(RelPotInst[PU_PI],RelPotInst[Barra],PrevisaoGD[[#This Row],[Nº Barra]])</f>
        <v>1.129469781520887</v>
      </c>
      <c r="H2134" s="136">
        <f>$G2134*SUMIFS(FatorHorario[Fator],FatorHorario[Meses],TEXT($D2134,"MMM"),FatorHorario[UF],'Curva Tipica'!$E$1,FatorHorario[Hora],$F2134)</f>
        <v>0.50874299916263732</v>
      </c>
      <c r="I2134" s="45">
        <v>0.92</v>
      </c>
    </row>
    <row r="2135" spans="1:9" x14ac:dyDescent="0.25">
      <c r="A2135" s="32">
        <v>8033</v>
      </c>
      <c r="B2135" s="32">
        <v>2</v>
      </c>
      <c r="C2135" s="134" t="s">
        <v>92</v>
      </c>
      <c r="D2135" s="33">
        <v>45870</v>
      </c>
      <c r="E2135" s="43" t="s">
        <v>67</v>
      </c>
      <c r="F2135" s="44">
        <f>SUMIFS(HoraCondCarga[Hora],HoraCondCarga[Condição de Carga],PrevisaoGD[[#This Row],[Condição de Carga]],HoraCondCarga[Mês],MONTH(PrevisaoGD[[#This Row],[Mês/Ano]]))</f>
        <v>12</v>
      </c>
      <c r="G2135" s="258">
        <f>SUMIFS('Previsão Potência Instalada'!$C$4:$C$87,'Previsão Potência Instalada'!$B$4:$B$87,PrevisaoGD[[#This Row],[Mês/Ano]])*SUMIFS(RelPotInst[PU_PI],RelPotInst[Barra],PrevisaoGD[[#This Row],[Nº Barra]])</f>
        <v>1.1460349077027232</v>
      </c>
      <c r="H2135" s="136">
        <f>$G2135*SUMIFS(FatorHorario[Fator],FatorHorario[Meses],TEXT($D2135,"MMM"),FatorHorario[UF],'Curva Tipica'!$E$1,FatorHorario[Hora],$F2135)</f>
        <v>0.56492928399296627</v>
      </c>
      <c r="I2135" s="45">
        <v>0.92</v>
      </c>
    </row>
    <row r="2136" spans="1:9" x14ac:dyDescent="0.25">
      <c r="A2136" s="32">
        <v>8033</v>
      </c>
      <c r="B2136" s="32">
        <v>2</v>
      </c>
      <c r="C2136" s="134" t="s">
        <v>92</v>
      </c>
      <c r="D2136" s="33">
        <v>45901</v>
      </c>
      <c r="E2136" s="43" t="s">
        <v>67</v>
      </c>
      <c r="F2136" s="44">
        <f>SUMIFS(HoraCondCarga[Hora],HoraCondCarga[Condição de Carga],PrevisaoGD[[#This Row],[Condição de Carga]],HoraCondCarga[Mês],MONTH(PrevisaoGD[[#This Row],[Mês/Ano]]))</f>
        <v>12</v>
      </c>
      <c r="G2136" s="258">
        <f>SUMIFS('Previsão Potência Instalada'!$C$4:$C$87,'Previsão Potência Instalada'!$B$4:$B$87,PrevisaoGD[[#This Row],[Mês/Ano]])*SUMIFS(RelPotInst[PU_PI],RelPotInst[Barra],PrevisaoGD[[#This Row],[Nº Barra]])</f>
        <v>1.1625244658641294</v>
      </c>
      <c r="H2136" s="136">
        <f>$G2136*SUMIFS(FatorHorario[Fator],FatorHorario[Meses],TEXT($D2136,"MMM"),FatorHorario[UF],'Curva Tipica'!$E$1,FatorHorario[Hora],$F2136)</f>
        <v>0.64071272575865812</v>
      </c>
      <c r="I2136" s="45">
        <v>0.92</v>
      </c>
    </row>
    <row r="2137" spans="1:9" x14ac:dyDescent="0.25">
      <c r="A2137" s="32">
        <v>8033</v>
      </c>
      <c r="B2137" s="32">
        <v>2</v>
      </c>
      <c r="C2137" s="134" t="s">
        <v>92</v>
      </c>
      <c r="D2137" s="33">
        <v>45931</v>
      </c>
      <c r="E2137" s="43" t="s">
        <v>67</v>
      </c>
      <c r="F2137" s="44">
        <f>SUMIFS(HoraCondCarga[Hora],HoraCondCarga[Condição de Carga],PrevisaoGD[[#This Row],[Condição de Carga]],HoraCondCarga[Mês],MONTH(PrevisaoGD[[#This Row],[Mês/Ano]]))</f>
        <v>12</v>
      </c>
      <c r="G2137" s="258">
        <f>SUMIFS('Previsão Potência Instalada'!$C$4:$C$87,'Previsão Potência Instalada'!$B$4:$B$87,PrevisaoGD[[#This Row],[Mês/Ano]])*SUMIFS(RelPotInst[PU_PI],RelPotInst[Barra],PrevisaoGD[[#This Row],[Nº Barra]])</f>
        <v>1.1782033591888488</v>
      </c>
      <c r="H2137" s="136">
        <f>$G2137*SUMIFS(FatorHorario[Fator],FatorHorario[Meses],TEXT($D2137,"MMM"),FatorHorario[UF],'Curva Tipica'!$E$1,FatorHorario[Hora],$F2137)</f>
        <v>0.66911710569521288</v>
      </c>
      <c r="I2137" s="45">
        <v>0.92</v>
      </c>
    </row>
    <row r="2138" spans="1:9" x14ac:dyDescent="0.25">
      <c r="A2138" s="32">
        <v>8033</v>
      </c>
      <c r="B2138" s="32">
        <v>2</v>
      </c>
      <c r="C2138" s="134" t="s">
        <v>92</v>
      </c>
      <c r="D2138" s="33">
        <v>45962</v>
      </c>
      <c r="E2138" s="43" t="s">
        <v>67</v>
      </c>
      <c r="F2138" s="44">
        <f>SUMIFS(HoraCondCarga[Hora],HoraCondCarga[Condição de Carga],PrevisaoGD[[#This Row],[Condição de Carga]],HoraCondCarga[Mês],MONTH(PrevisaoGD[[#This Row],[Mês/Ano]]))</f>
        <v>12</v>
      </c>
      <c r="G2138" s="258">
        <f>SUMIFS('Previsão Potência Instalada'!$C$4:$C$87,'Previsão Potência Instalada'!$B$4:$B$87,PrevisaoGD[[#This Row],[Mês/Ano]])*SUMIFS(RelPotInst[PU_PI],RelPotInst[Barra],PrevisaoGD[[#This Row],[Nº Barra]])</f>
        <v>1.1938851788872085</v>
      </c>
      <c r="H2138" s="136">
        <f>$G2138*SUMIFS(FatorHorario[Fator],FatorHorario[Meses],TEXT($D2138,"MMM"),FatorHorario[UF],'Curva Tipica'!$E$1,FatorHorario[Hora],$F2138)</f>
        <v>0.71992021318735855</v>
      </c>
      <c r="I2138" s="45">
        <v>0.92</v>
      </c>
    </row>
    <row r="2139" spans="1:9" x14ac:dyDescent="0.25">
      <c r="A2139" s="32">
        <v>8033</v>
      </c>
      <c r="B2139" s="32">
        <v>2</v>
      </c>
      <c r="C2139" s="134" t="s">
        <v>92</v>
      </c>
      <c r="D2139" s="33">
        <v>45992</v>
      </c>
      <c r="E2139" s="43" t="s">
        <v>67</v>
      </c>
      <c r="F2139" s="44">
        <f>SUMIFS(HoraCondCarga[Hora],HoraCondCarga[Condição de Carga],PrevisaoGD[[#This Row],[Condição de Carga]],HoraCondCarga[Mês],MONTH(PrevisaoGD[[#This Row],[Mês/Ano]]))</f>
        <v>12</v>
      </c>
      <c r="G2139" s="258">
        <f>SUMIFS('Previsão Potência Instalada'!$C$4:$C$87,'Previsão Potência Instalada'!$B$4:$B$87,PrevisaoGD[[#This Row],[Mês/Ano]])*SUMIFS(RelPotInst[PU_PI],RelPotInst[Barra],PrevisaoGD[[#This Row],[Nº Barra]])</f>
        <v>1.2103119798663204</v>
      </c>
      <c r="H2139" s="136">
        <f>$G2139*SUMIFS(FatorHorario[Fator],FatorHorario[Meses],TEXT($D2139,"MMM"),FatorHorario[UF],'Curva Tipica'!$E$1,FatorHorario[Hora],$F2139)</f>
        <v>0.72407470575581245</v>
      </c>
      <c r="I2139" s="45">
        <v>0.92</v>
      </c>
    </row>
    <row r="2140" spans="1:9" x14ac:dyDescent="0.25">
      <c r="A2140" s="32">
        <v>8033</v>
      </c>
      <c r="B2140" s="32">
        <v>2</v>
      </c>
      <c r="C2140" s="134" t="s">
        <v>92</v>
      </c>
      <c r="D2140" s="33">
        <v>46023</v>
      </c>
      <c r="E2140" s="43" t="s">
        <v>67</v>
      </c>
      <c r="F2140" s="44">
        <f>SUMIFS(HoraCondCarga[Hora],HoraCondCarga[Condição de Carga],PrevisaoGD[[#This Row],[Condição de Carga]],HoraCondCarga[Mês],MONTH(PrevisaoGD[[#This Row],[Mês/Ano]]))</f>
        <v>12</v>
      </c>
      <c r="G2140" s="258">
        <f>SUMIFS('Previsão Potência Instalada'!$C$4:$C$87,'Previsão Potência Instalada'!$B$4:$B$87,PrevisaoGD[[#This Row],[Mês/Ano]])*SUMIFS(RelPotInst[PU_PI],RelPotInst[Barra],PrevisaoGD[[#This Row],[Nº Barra]])</f>
        <v>1.2154734839164167</v>
      </c>
      <c r="H2140" s="136">
        <f>$G2140*SUMIFS(FatorHorario[Fator],FatorHorario[Meses],TEXT($D2140,"MMM"),FatorHorario[UF],'Curva Tipica'!$E$1,FatorHorario[Hora],$F2140)</f>
        <v>0.71985701679496106</v>
      </c>
      <c r="I2140" s="45">
        <v>0.92</v>
      </c>
    </row>
    <row r="2141" spans="1:9" x14ac:dyDescent="0.25">
      <c r="A2141" s="32">
        <v>8033</v>
      </c>
      <c r="B2141" s="32">
        <v>2</v>
      </c>
      <c r="C2141" s="134" t="s">
        <v>92</v>
      </c>
      <c r="D2141" s="33">
        <v>46054</v>
      </c>
      <c r="E2141" s="43" t="s">
        <v>67</v>
      </c>
      <c r="F2141" s="44">
        <f>SUMIFS(HoraCondCarga[Hora],HoraCondCarga[Condição de Carga],PrevisaoGD[[#This Row],[Condição de Carga]],HoraCondCarga[Mês],MONTH(PrevisaoGD[[#This Row],[Mês/Ano]]))</f>
        <v>12</v>
      </c>
      <c r="G2141" s="258">
        <f>SUMIFS('Previsão Potência Instalada'!$C$4:$C$87,'Previsão Potência Instalada'!$B$4:$B$87,PrevisaoGD[[#This Row],[Mês/Ano]])*SUMIFS(RelPotInst[PU_PI],RelPotInst[Barra],PrevisaoGD[[#This Row],[Nº Barra]])</f>
        <v>1.2205225102732515</v>
      </c>
      <c r="H2141" s="136">
        <f>$G2141*SUMIFS(FatorHorario[Fator],FatorHorario[Meses],TEXT($D2141,"MMM"),FatorHorario[UF],'Curva Tipica'!$E$1,FatorHorario[Hora],$F2141)</f>
        <v>0.72724811961208702</v>
      </c>
      <c r="I2141" s="45">
        <v>0.92</v>
      </c>
    </row>
    <row r="2142" spans="1:9" x14ac:dyDescent="0.25">
      <c r="A2142" s="32">
        <v>8033</v>
      </c>
      <c r="B2142" s="32">
        <v>2</v>
      </c>
      <c r="C2142" s="134" t="s">
        <v>92</v>
      </c>
      <c r="D2142" s="33">
        <v>46082</v>
      </c>
      <c r="E2142" s="43" t="s">
        <v>67</v>
      </c>
      <c r="F2142" s="44">
        <f>SUMIFS(HoraCondCarga[Hora],HoraCondCarga[Condição de Carga],PrevisaoGD[[#This Row],[Condição de Carga]],HoraCondCarga[Mês],MONTH(PrevisaoGD[[#This Row],[Mês/Ano]]))</f>
        <v>12</v>
      </c>
      <c r="G2142" s="258">
        <f>SUMIFS('Previsão Potência Instalada'!$C$4:$C$87,'Previsão Potência Instalada'!$B$4:$B$87,PrevisaoGD[[#This Row],[Mês/Ano]])*SUMIFS(RelPotInst[PU_PI],RelPotInst[Barra],PrevisaoGD[[#This Row],[Nº Barra]])</f>
        <v>1.2256169387159335</v>
      </c>
      <c r="H2142" s="136">
        <f>$G2142*SUMIFS(FatorHorario[Fator],FatorHorario[Meses],TEXT($D2142,"MMM"),FatorHorario[UF],'Curva Tipica'!$E$1,FatorHorario[Hora],$F2142)</f>
        <v>0.74409337785321006</v>
      </c>
      <c r="I2142" s="45">
        <v>0.92</v>
      </c>
    </row>
    <row r="2143" spans="1:9" x14ac:dyDescent="0.25">
      <c r="A2143" s="32">
        <v>8033</v>
      </c>
      <c r="B2143" s="32">
        <v>2</v>
      </c>
      <c r="C2143" s="134" t="s">
        <v>92</v>
      </c>
      <c r="D2143" s="33">
        <v>46113</v>
      </c>
      <c r="E2143" s="43" t="s">
        <v>67</v>
      </c>
      <c r="F2143" s="44">
        <f>SUMIFS(HoraCondCarga[Hora],HoraCondCarga[Condição de Carga],PrevisaoGD[[#This Row],[Condição de Carga]],HoraCondCarga[Mês],MONTH(PrevisaoGD[[#This Row],[Mês/Ano]]))</f>
        <v>12</v>
      </c>
      <c r="G2143" s="258">
        <f>SUMIFS('Previsão Potência Instalada'!$C$4:$C$87,'Previsão Potência Instalada'!$B$4:$B$87,PrevisaoGD[[#This Row],[Mês/Ano]])*SUMIFS(RelPotInst[PU_PI],RelPotInst[Barra],PrevisaoGD[[#This Row],[Nº Barra]])</f>
        <v>1.2307505268963732</v>
      </c>
      <c r="H2143" s="136">
        <f>$G2143*SUMIFS(FatorHorario[Fator],FatorHorario[Meses],TEXT($D2143,"MMM"),FatorHorario[UF],'Curva Tipica'!$E$1,FatorHorario[Hora],$F2143)</f>
        <v>0.66939934233252574</v>
      </c>
      <c r="I2143" s="45">
        <v>0.92</v>
      </c>
    </row>
    <row r="2144" spans="1:9" x14ac:dyDescent="0.25">
      <c r="A2144" s="32">
        <v>8033</v>
      </c>
      <c r="B2144" s="32">
        <v>2</v>
      </c>
      <c r="C2144" s="134" t="s">
        <v>92</v>
      </c>
      <c r="D2144" s="33">
        <v>46143</v>
      </c>
      <c r="E2144" s="43" t="s">
        <v>67</v>
      </c>
      <c r="F2144" s="44">
        <f>SUMIFS(HoraCondCarga[Hora],HoraCondCarga[Condição de Carga],PrevisaoGD[[#This Row],[Condição de Carga]],HoraCondCarga[Mês],MONTH(PrevisaoGD[[#This Row],[Mês/Ano]]))</f>
        <v>12</v>
      </c>
      <c r="G2144" s="258">
        <f>SUMIFS('Previsão Potência Instalada'!$C$4:$C$87,'Previsão Potência Instalada'!$B$4:$B$87,PrevisaoGD[[#This Row],[Mês/Ano]])*SUMIFS(RelPotInst[PU_PI],RelPotInst[Barra],PrevisaoGD[[#This Row],[Nº Barra]])</f>
        <v>1.2363076608699419</v>
      </c>
      <c r="H2144" s="136">
        <f>$G2144*SUMIFS(FatorHorario[Fator],FatorHorario[Meses],TEXT($D2144,"MMM"),FatorHorario[UF],'Curva Tipica'!$E$1,FatorHorario[Hora],$F2144)</f>
        <v>0.58380137327718862</v>
      </c>
      <c r="I2144" s="45">
        <v>0.92</v>
      </c>
    </row>
    <row r="2145" spans="1:9" x14ac:dyDescent="0.25">
      <c r="A2145" s="32">
        <v>8033</v>
      </c>
      <c r="B2145" s="32">
        <v>2</v>
      </c>
      <c r="C2145" s="134" t="s">
        <v>92</v>
      </c>
      <c r="D2145" s="33">
        <v>46174</v>
      </c>
      <c r="E2145" s="43" t="s">
        <v>67</v>
      </c>
      <c r="F2145" s="44">
        <f>SUMIFS(HoraCondCarga[Hora],HoraCondCarga[Condição de Carga],PrevisaoGD[[#This Row],[Condição de Carga]],HoraCondCarga[Mês],MONTH(PrevisaoGD[[#This Row],[Mês/Ano]]))</f>
        <v>12</v>
      </c>
      <c r="G2145" s="258">
        <f>SUMIFS('Previsão Potência Instalada'!$C$4:$C$87,'Previsão Potência Instalada'!$B$4:$B$87,PrevisaoGD[[#This Row],[Mês/Ano]])*SUMIFS(RelPotInst[PU_PI],RelPotInst[Barra],PrevisaoGD[[#This Row],[Nº Barra]])</f>
        <v>1.2417486721578233</v>
      </c>
      <c r="H2145" s="136">
        <f>$G2145*SUMIFS(FatorHorario[Fator],FatorHorario[Meses],TEXT($D2145,"MMM"),FatorHorario[UF],'Curva Tipica'!$E$1,FatorHorario[Hora],$F2145)</f>
        <v>0.55454520794756312</v>
      </c>
      <c r="I2145" s="45">
        <v>0.92</v>
      </c>
    </row>
    <row r="2146" spans="1:9" x14ac:dyDescent="0.25">
      <c r="A2146" s="32">
        <v>8033</v>
      </c>
      <c r="B2146" s="32">
        <v>2</v>
      </c>
      <c r="C2146" s="134" t="s">
        <v>92</v>
      </c>
      <c r="D2146" s="33">
        <v>46204</v>
      </c>
      <c r="E2146" s="43" t="s">
        <v>67</v>
      </c>
      <c r="F2146" s="44">
        <f>SUMIFS(HoraCondCarga[Hora],HoraCondCarga[Condição de Carga],PrevisaoGD[[#This Row],[Condição de Carga]],HoraCondCarga[Mês],MONTH(PrevisaoGD[[#This Row],[Mês/Ano]]))</f>
        <v>12</v>
      </c>
      <c r="G2146" s="258">
        <f>SUMIFS('Previsão Potência Instalada'!$C$4:$C$87,'Previsão Potência Instalada'!$B$4:$B$87,PrevisaoGD[[#This Row],[Mês/Ano]])*SUMIFS(RelPotInst[PU_PI],RelPotInst[Barra],PrevisaoGD[[#This Row],[Nº Barra]])</f>
        <v>1.2469192354665841</v>
      </c>
      <c r="H2146" s="136">
        <f>$G2146*SUMIFS(FatorHorario[Fator],FatorHorario[Meses],TEXT($D2146,"MMM"),FatorHorario[UF],'Curva Tipica'!$E$1,FatorHorario[Hora],$F2146)</f>
        <v>0.56164533300807185</v>
      </c>
      <c r="I2146" s="45">
        <v>0.92</v>
      </c>
    </row>
    <row r="2147" spans="1:9" x14ac:dyDescent="0.25">
      <c r="A2147" s="32">
        <v>8033</v>
      </c>
      <c r="B2147" s="32">
        <v>2</v>
      </c>
      <c r="C2147" s="134" t="s">
        <v>92</v>
      </c>
      <c r="D2147" s="33">
        <v>46235</v>
      </c>
      <c r="E2147" s="43" t="s">
        <v>67</v>
      </c>
      <c r="F2147" s="44">
        <f>SUMIFS(HoraCondCarga[Hora],HoraCondCarga[Condição de Carga],PrevisaoGD[[#This Row],[Condição de Carga]],HoraCondCarga[Mês],MONTH(PrevisaoGD[[#This Row],[Mês/Ano]]))</f>
        <v>12</v>
      </c>
      <c r="G2147" s="258">
        <f>SUMIFS('Previsão Potência Instalada'!$C$4:$C$87,'Previsão Potência Instalada'!$B$4:$B$87,PrevisaoGD[[#This Row],[Mês/Ano]])*SUMIFS(RelPotInst[PU_PI],RelPotInst[Barra],PrevisaoGD[[#This Row],[Nº Barra]])</f>
        <v>1.2519576697464636</v>
      </c>
      <c r="H2147" s="136">
        <f>$G2147*SUMIFS(FatorHorario[Fator],FatorHorario[Meses],TEXT($D2147,"MMM"),FatorHorario[UF],'Curva Tipica'!$E$1,FatorHorario[Hora],$F2147)</f>
        <v>0.61714311248783937</v>
      </c>
      <c r="I2147" s="45">
        <v>0.92</v>
      </c>
    </row>
    <row r="2148" spans="1:9" x14ac:dyDescent="0.25">
      <c r="A2148" s="32">
        <v>8033</v>
      </c>
      <c r="B2148" s="32">
        <v>2</v>
      </c>
      <c r="C2148" s="134" t="s">
        <v>92</v>
      </c>
      <c r="D2148" s="33">
        <v>46266</v>
      </c>
      <c r="E2148" s="43" t="s">
        <v>67</v>
      </c>
      <c r="F2148" s="44">
        <f>SUMIFS(HoraCondCarga[Hora],HoraCondCarga[Condição de Carga],PrevisaoGD[[#This Row],[Condição de Carga]],HoraCondCarga[Mês],MONTH(PrevisaoGD[[#This Row],[Mês/Ano]]))</f>
        <v>12</v>
      </c>
      <c r="G2148" s="258">
        <f>SUMIFS('Previsão Potência Instalada'!$C$4:$C$87,'Previsão Potência Instalada'!$B$4:$B$87,PrevisaoGD[[#This Row],[Mês/Ano]])*SUMIFS(RelPotInst[PU_PI],RelPotInst[Barra],PrevisaoGD[[#This Row],[Nº Barra]])</f>
        <v>1.2569731193233944</v>
      </c>
      <c r="H2148" s="136">
        <f>$G2148*SUMIFS(FatorHorario[Fator],FatorHorario[Meses],TEXT($D2148,"MMM"),FatorHorario[UF],'Curva Tipica'!$E$1,FatorHorario[Hora],$F2148)</f>
        <v>0.69276707470273735</v>
      </c>
      <c r="I2148" s="45">
        <v>0.92</v>
      </c>
    </row>
    <row r="2149" spans="1:9" x14ac:dyDescent="0.25">
      <c r="A2149" s="32">
        <v>8033</v>
      </c>
      <c r="B2149" s="32">
        <v>2</v>
      </c>
      <c r="C2149" s="134" t="s">
        <v>92</v>
      </c>
      <c r="D2149" s="33">
        <v>46296</v>
      </c>
      <c r="E2149" s="43" t="s">
        <v>67</v>
      </c>
      <c r="F2149" s="44">
        <f>SUMIFS(HoraCondCarga[Hora],HoraCondCarga[Condição de Carga],PrevisaoGD[[#This Row],[Condição de Carga]],HoraCondCarga[Mês],MONTH(PrevisaoGD[[#This Row],[Mês/Ano]]))</f>
        <v>12</v>
      </c>
      <c r="G2149" s="258">
        <f>SUMIFS('Previsão Potência Instalada'!$C$4:$C$87,'Previsão Potência Instalada'!$B$4:$B$87,PrevisaoGD[[#This Row],[Mês/Ano]])*SUMIFS(RelPotInst[PU_PI],RelPotInst[Barra],PrevisaoGD[[#This Row],[Nº Barra]])</f>
        <v>1.2617419977931799</v>
      </c>
      <c r="H2149" s="136">
        <f>$G2149*SUMIFS(FatorHorario[Fator],FatorHorario[Meses],TEXT($D2149,"MMM"),FatorHorario[UF],'Curva Tipica'!$E$1,FatorHorario[Hora],$F2149)</f>
        <v>0.71655979174826534</v>
      </c>
      <c r="I2149" s="45">
        <v>0.92</v>
      </c>
    </row>
    <row r="2150" spans="1:9" x14ac:dyDescent="0.25">
      <c r="A2150" s="32">
        <v>8033</v>
      </c>
      <c r="B2150" s="32">
        <v>2</v>
      </c>
      <c r="C2150" s="134" t="s">
        <v>92</v>
      </c>
      <c r="D2150" s="33">
        <v>46327</v>
      </c>
      <c r="E2150" s="43" t="s">
        <v>67</v>
      </c>
      <c r="F2150" s="44">
        <f>SUMIFS(HoraCondCarga[Hora],HoraCondCarga[Condição de Carga],PrevisaoGD[[#This Row],[Condição de Carga]],HoraCondCarga[Mês],MONTH(PrevisaoGD[[#This Row],[Mês/Ano]]))</f>
        <v>12</v>
      </c>
      <c r="G2150" s="258">
        <f>SUMIFS('Previsão Potência Instalada'!$C$4:$C$87,'Previsão Potência Instalada'!$B$4:$B$87,PrevisaoGD[[#This Row],[Mês/Ano]])*SUMIFS(RelPotInst[PU_PI],RelPotInst[Barra],PrevisaoGD[[#This Row],[Nº Barra]])</f>
        <v>1.2665117663462102</v>
      </c>
      <c r="H2150" s="136">
        <f>$G2150*SUMIFS(FatorHorario[Fator],FatorHorario[Meses],TEXT($D2150,"MMM"),FatorHorario[UF],'Curva Tipica'!$E$1,FatorHorario[Hora],$F2150)</f>
        <v>0.76371449864392882</v>
      </c>
      <c r="I2150" s="45">
        <v>0.92</v>
      </c>
    </row>
    <row r="2151" spans="1:9" x14ac:dyDescent="0.25">
      <c r="A2151" s="32">
        <v>8033</v>
      </c>
      <c r="B2151" s="32">
        <v>2</v>
      </c>
      <c r="C2151" s="134" t="s">
        <v>92</v>
      </c>
      <c r="D2151" s="33">
        <v>46357</v>
      </c>
      <c r="E2151" s="43" t="s">
        <v>67</v>
      </c>
      <c r="F2151" s="44">
        <f>SUMIFS(HoraCondCarga[Hora],HoraCondCarga[Condição de Carga],PrevisaoGD[[#This Row],[Condição de Carga]],HoraCondCarga[Mês],MONTH(PrevisaoGD[[#This Row],[Mês/Ano]]))</f>
        <v>12</v>
      </c>
      <c r="G2151" s="258">
        <f>SUMIFS('Previsão Potência Instalada'!$C$4:$C$87,'Previsão Potência Instalada'!$B$4:$B$87,PrevisaoGD[[#This Row],[Mês/Ano]])*SUMIFS(RelPotInst[PU_PI],RelPotInst[Barra],PrevisaoGD[[#This Row],[Nº Barra]])</f>
        <v>1.2715081277535061</v>
      </c>
      <c r="H2151" s="136">
        <f>$G2151*SUMIFS(FatorHorario[Fator],FatorHorario[Meses],TEXT($D2151,"MMM"),FatorHorario[UF],'Curva Tipica'!$E$1,FatorHorario[Hora],$F2151)</f>
        <v>0.76068558254784202</v>
      </c>
      <c r="I2151" s="45">
        <v>0.92</v>
      </c>
    </row>
    <row r="2152" spans="1:9" x14ac:dyDescent="0.25">
      <c r="A2152" s="32">
        <v>8033</v>
      </c>
      <c r="B2152" s="32">
        <v>2</v>
      </c>
      <c r="C2152" s="134" t="s">
        <v>92</v>
      </c>
      <c r="D2152" s="33">
        <v>46388</v>
      </c>
      <c r="E2152" s="43" t="s">
        <v>67</v>
      </c>
      <c r="F2152" s="44">
        <f>SUMIFS(HoraCondCarga[Hora],HoraCondCarga[Condição de Carga],PrevisaoGD[[#This Row],[Condição de Carga]],HoraCondCarga[Mês],MONTH(PrevisaoGD[[#This Row],[Mês/Ano]]))</f>
        <v>12</v>
      </c>
      <c r="G2152" s="258">
        <f>SUMIFS('Previsão Potência Instalada'!$C$4:$C$87,'Previsão Potência Instalada'!$B$4:$B$87,PrevisaoGD[[#This Row],[Mês/Ano]])*SUMIFS(RelPotInst[PU_PI],RelPotInst[Barra],PrevisaoGD[[#This Row],[Nº Barra]])</f>
        <v>1.2774309830183099</v>
      </c>
      <c r="H2152" s="136">
        <f>$G2152*SUMIFS(FatorHorario[Fator],FatorHorario[Meses],TEXT($D2152,"MMM"),FatorHorario[UF],'Curva Tipica'!$E$1,FatorHorario[Hora],$F2152)</f>
        <v>0.75655098096755369</v>
      </c>
      <c r="I2152" s="45">
        <v>0.92</v>
      </c>
    </row>
    <row r="2153" spans="1:9" x14ac:dyDescent="0.25">
      <c r="A2153" s="32">
        <v>8033</v>
      </c>
      <c r="B2153" s="32">
        <v>2</v>
      </c>
      <c r="C2153" s="134" t="s">
        <v>92</v>
      </c>
      <c r="D2153" s="33">
        <v>46419</v>
      </c>
      <c r="E2153" s="43" t="s">
        <v>67</v>
      </c>
      <c r="F2153" s="44">
        <f>SUMIFS(HoraCondCarga[Hora],HoraCondCarga[Condição de Carga],PrevisaoGD[[#This Row],[Condição de Carga]],HoraCondCarga[Mês],MONTH(PrevisaoGD[[#This Row],[Mês/Ano]]))</f>
        <v>12</v>
      </c>
      <c r="G2153" s="258">
        <f>SUMIFS('Previsão Potência Instalada'!$C$4:$C$87,'Previsão Potência Instalada'!$B$4:$B$87,PrevisaoGD[[#This Row],[Mês/Ano]])*SUMIFS(RelPotInst[PU_PI],RelPotInst[Barra],PrevisaoGD[[#This Row],[Nº Barra]])</f>
        <v>1.2832247694901338</v>
      </c>
      <c r="H2153" s="136">
        <f>$G2153*SUMIFS(FatorHorario[Fator],FatorHorario[Meses],TEXT($D2153,"MMM"),FatorHorario[UF],'Curva Tipica'!$E$1,FatorHorario[Hora],$F2153)</f>
        <v>0.76460924956019283</v>
      </c>
      <c r="I2153" s="45">
        <v>0.92</v>
      </c>
    </row>
    <row r="2154" spans="1:9" x14ac:dyDescent="0.25">
      <c r="A2154" s="32">
        <v>8033</v>
      </c>
      <c r="B2154" s="32">
        <v>2</v>
      </c>
      <c r="C2154" s="134" t="s">
        <v>92</v>
      </c>
      <c r="D2154" s="33">
        <v>46447</v>
      </c>
      <c r="E2154" s="43" t="s">
        <v>67</v>
      </c>
      <c r="F2154" s="44">
        <f>SUMIFS(HoraCondCarga[Hora],HoraCondCarga[Condição de Carga],PrevisaoGD[[#This Row],[Condição de Carga]],HoraCondCarga[Mês],MONTH(PrevisaoGD[[#This Row],[Mês/Ano]]))</f>
        <v>12</v>
      </c>
      <c r="G2154" s="258">
        <f>SUMIFS('Previsão Potência Instalada'!$C$4:$C$87,'Previsão Potência Instalada'!$B$4:$B$87,PrevisaoGD[[#This Row],[Mês/Ano]])*SUMIFS(RelPotInst[PU_PI],RelPotInst[Barra],PrevisaoGD[[#This Row],[Nº Barra]])</f>
        <v>1.2890706551137907</v>
      </c>
      <c r="H2154" s="136">
        <f>$G2154*SUMIFS(FatorHorario[Fator],FatorHorario[Meses],TEXT($D2154,"MMM"),FatorHorario[UF],'Curva Tipica'!$E$1,FatorHorario[Hora],$F2154)</f>
        <v>0.78261723361950553</v>
      </c>
      <c r="I2154" s="45">
        <v>0.92</v>
      </c>
    </row>
    <row r="2155" spans="1:9" x14ac:dyDescent="0.25">
      <c r="A2155" s="32">
        <v>8033</v>
      </c>
      <c r="B2155" s="32">
        <v>2</v>
      </c>
      <c r="C2155" s="134" t="s">
        <v>92</v>
      </c>
      <c r="D2155" s="33">
        <v>46478</v>
      </c>
      <c r="E2155" s="43" t="s">
        <v>67</v>
      </c>
      <c r="F2155" s="44">
        <f>SUMIFS(HoraCondCarga[Hora],HoraCondCarga[Condição de Carga],PrevisaoGD[[#This Row],[Condição de Carga]],HoraCondCarga[Mês],MONTH(PrevisaoGD[[#This Row],[Mês/Ano]]))</f>
        <v>12</v>
      </c>
      <c r="G2155" s="258">
        <f>SUMIFS('Previsão Potência Instalada'!$C$4:$C$87,'Previsão Potência Instalada'!$B$4:$B$87,PrevisaoGD[[#This Row],[Mês/Ano]])*SUMIFS(RelPotInst[PU_PI],RelPotInst[Barra],PrevisaoGD[[#This Row],[Nº Barra]])</f>
        <v>1.2949614767593314</v>
      </c>
      <c r="H2155" s="136">
        <f>$G2155*SUMIFS(FatorHorario[Fator],FatorHorario[Meses],TEXT($D2155,"MMM"),FatorHorario[UF],'Curva Tipica'!$E$1,FatorHorario[Hora],$F2155)</f>
        <v>0.70432337175155202</v>
      </c>
      <c r="I2155" s="45">
        <v>0.92</v>
      </c>
    </row>
    <row r="2156" spans="1:9" x14ac:dyDescent="0.25">
      <c r="A2156" s="32">
        <v>8033</v>
      </c>
      <c r="B2156" s="32">
        <v>2</v>
      </c>
      <c r="C2156" s="134" t="s">
        <v>92</v>
      </c>
      <c r="D2156" s="33">
        <v>46508</v>
      </c>
      <c r="E2156" s="43" t="s">
        <v>67</v>
      </c>
      <c r="F2156" s="44">
        <f>SUMIFS(HoraCondCarga[Hora],HoraCondCarga[Condição de Carga],PrevisaoGD[[#This Row],[Condição de Carga]],HoraCondCarga[Mês],MONTH(PrevisaoGD[[#This Row],[Mês/Ano]]))</f>
        <v>12</v>
      </c>
      <c r="G2156" s="258">
        <f>SUMIFS('Previsão Potência Instalada'!$C$4:$C$87,'Previsão Potência Instalada'!$B$4:$B$87,PrevisaoGD[[#This Row],[Mês/Ano]])*SUMIFS(RelPotInst[PU_PI],RelPotInst[Barra],PrevisaoGD[[#This Row],[Nº Barra]])</f>
        <v>1.3013383196123287</v>
      </c>
      <c r="H2156" s="136">
        <f>$G2156*SUMIFS(FatorHorario[Fator],FatorHorario[Meses],TEXT($D2156,"MMM"),FatorHorario[UF],'Curva Tipica'!$E$1,FatorHorario[Hora],$F2156)</f>
        <v>0.6145097390671499</v>
      </c>
      <c r="I2156" s="45">
        <v>0.92</v>
      </c>
    </row>
    <row r="2157" spans="1:9" x14ac:dyDescent="0.25">
      <c r="A2157" s="32">
        <v>8033</v>
      </c>
      <c r="B2157" s="32">
        <v>2</v>
      </c>
      <c r="C2157" s="134" t="s">
        <v>92</v>
      </c>
      <c r="D2157" s="33">
        <v>46539</v>
      </c>
      <c r="E2157" s="43" t="s">
        <v>67</v>
      </c>
      <c r="F2157" s="44">
        <f>SUMIFS(HoraCondCarga[Hora],HoraCondCarga[Condição de Carga],PrevisaoGD[[#This Row],[Condição de Carga]],HoraCondCarga[Mês],MONTH(PrevisaoGD[[#This Row],[Mês/Ano]]))</f>
        <v>12</v>
      </c>
      <c r="G2157" s="258">
        <f>SUMIFS('Previsão Potência Instalada'!$C$4:$C$87,'Previsão Potência Instalada'!$B$4:$B$87,PrevisaoGD[[#This Row],[Mês/Ano]])*SUMIFS(RelPotInst[PU_PI],RelPotInst[Barra],PrevisaoGD[[#This Row],[Nº Barra]])</f>
        <v>1.307581911022798</v>
      </c>
      <c r="H2157" s="136">
        <f>$G2157*SUMIFS(FatorHorario[Fator],FatorHorario[Meses],TEXT($D2157,"MMM"),FatorHorario[UF],'Curva Tipica'!$E$1,FatorHorario[Hora],$F2157)</f>
        <v>0.58394528539866186</v>
      </c>
      <c r="I2157" s="45">
        <v>0.92</v>
      </c>
    </row>
    <row r="2158" spans="1:9" x14ac:dyDescent="0.25">
      <c r="A2158" s="32">
        <v>8033</v>
      </c>
      <c r="B2158" s="32">
        <v>2</v>
      </c>
      <c r="C2158" s="134" t="s">
        <v>92</v>
      </c>
      <c r="D2158" s="33">
        <v>46569</v>
      </c>
      <c r="E2158" s="43" t="s">
        <v>67</v>
      </c>
      <c r="F2158" s="44">
        <f>SUMIFS(HoraCondCarga[Hora],HoraCondCarga[Condição de Carga],PrevisaoGD[[#This Row],[Condição de Carga]],HoraCondCarga[Mês],MONTH(PrevisaoGD[[#This Row],[Mês/Ano]]))</f>
        <v>12</v>
      </c>
      <c r="G2158" s="258">
        <f>SUMIFS('Previsão Potência Instalada'!$C$4:$C$87,'Previsão Potência Instalada'!$B$4:$B$87,PrevisaoGD[[#This Row],[Mês/Ano]])*SUMIFS(RelPotInst[PU_PI],RelPotInst[Barra],PrevisaoGD[[#This Row],[Nº Barra]])</f>
        <v>1.313515161838464</v>
      </c>
      <c r="H2158" s="136">
        <f>$G2158*SUMIFS(FatorHorario[Fator],FatorHorario[Meses],TEXT($D2158,"MMM"),FatorHorario[UF],'Curva Tipica'!$E$1,FatorHorario[Hora],$F2158)</f>
        <v>0.59164189588098293</v>
      </c>
      <c r="I2158" s="45">
        <v>0.92</v>
      </c>
    </row>
    <row r="2159" spans="1:9" x14ac:dyDescent="0.25">
      <c r="A2159" s="32">
        <v>8033</v>
      </c>
      <c r="B2159" s="32">
        <v>2</v>
      </c>
      <c r="C2159" s="134" t="s">
        <v>92</v>
      </c>
      <c r="D2159" s="33">
        <v>46600</v>
      </c>
      <c r="E2159" s="43" t="s">
        <v>67</v>
      </c>
      <c r="F2159" s="44">
        <f>SUMIFS(HoraCondCarga[Hora],HoraCondCarga[Condição de Carga],PrevisaoGD[[#This Row],[Condição de Carga]],HoraCondCarga[Mês],MONTH(PrevisaoGD[[#This Row],[Mês/Ano]]))</f>
        <v>12</v>
      </c>
      <c r="G2159" s="258">
        <f>SUMIFS('Previsão Potência Instalada'!$C$4:$C$87,'Previsão Potência Instalada'!$B$4:$B$87,PrevisaoGD[[#This Row],[Mês/Ano]])*SUMIFS(RelPotInst[PU_PI],RelPotInst[Barra],PrevisaoGD[[#This Row],[Nº Barra]])</f>
        <v>1.3192967938417162</v>
      </c>
      <c r="H2159" s="136">
        <f>$G2159*SUMIFS(FatorHorario[Fator],FatorHorario[Meses],TEXT($D2159,"MMM"),FatorHorario[UF],'Curva Tipica'!$E$1,FatorHorario[Hora],$F2159)</f>
        <v>0.65033742699270991</v>
      </c>
      <c r="I2159" s="45">
        <v>0.92</v>
      </c>
    </row>
    <row r="2160" spans="1:9" x14ac:dyDescent="0.25">
      <c r="A2160" s="32">
        <v>8033</v>
      </c>
      <c r="B2160" s="32">
        <v>2</v>
      </c>
      <c r="C2160" s="134" t="s">
        <v>92</v>
      </c>
      <c r="D2160" s="33">
        <v>46631</v>
      </c>
      <c r="E2160" s="43" t="s">
        <v>67</v>
      </c>
      <c r="F2160" s="44">
        <f>SUMIFS(HoraCondCarga[Hora],HoraCondCarga[Condição de Carga],PrevisaoGD[[#This Row],[Condição de Carga]],HoraCondCarga[Mês],MONTH(PrevisaoGD[[#This Row],[Mês/Ano]]))</f>
        <v>12</v>
      </c>
      <c r="G2160" s="258">
        <f>SUMIFS('Previsão Potência Instalada'!$C$4:$C$87,'Previsão Potência Instalada'!$B$4:$B$87,PrevisaoGD[[#This Row],[Mês/Ano]])*SUMIFS(RelPotInst[PU_PI],RelPotInst[Barra],PrevisaoGD[[#This Row],[Nº Barra]])</f>
        <v>1.3250520507675589</v>
      </c>
      <c r="H2160" s="136">
        <f>$G2160*SUMIFS(FatorHorario[Fator],FatorHorario[Meses],TEXT($D2160,"MMM"),FatorHorario[UF],'Curva Tipica'!$E$1,FatorHorario[Hora],$F2160)</f>
        <v>0.73028803792814734</v>
      </c>
      <c r="I2160" s="45">
        <v>0.92</v>
      </c>
    </row>
    <row r="2161" spans="1:9" x14ac:dyDescent="0.25">
      <c r="A2161" s="32">
        <v>8033</v>
      </c>
      <c r="B2161" s="32">
        <v>2</v>
      </c>
      <c r="C2161" s="134" t="s">
        <v>92</v>
      </c>
      <c r="D2161" s="33">
        <v>46661</v>
      </c>
      <c r="E2161" s="43" t="s">
        <v>67</v>
      </c>
      <c r="F2161" s="44">
        <f>SUMIFS(HoraCondCarga[Hora],HoraCondCarga[Condição de Carga],PrevisaoGD[[#This Row],[Condição de Carga]],HoraCondCarga[Mês],MONTH(PrevisaoGD[[#This Row],[Mês/Ano]]))</f>
        <v>12</v>
      </c>
      <c r="G2161" s="258">
        <f>SUMIFS('Previsão Potência Instalada'!$C$4:$C$87,'Previsão Potência Instalada'!$B$4:$B$87,PrevisaoGD[[#This Row],[Mês/Ano]])*SUMIFS(RelPotInst[PU_PI],RelPotInst[Barra],PrevisaoGD[[#This Row],[Nº Barra]])</f>
        <v>1.3305243659450412</v>
      </c>
      <c r="H2161" s="136">
        <f>$G2161*SUMIFS(FatorHorario[Fator],FatorHorario[Meses],TEXT($D2161,"MMM"),FatorHorario[UF],'Curva Tipica'!$E$1,FatorHorario[Hora],$F2161)</f>
        <v>0.75562219871027025</v>
      </c>
      <c r="I2161" s="45">
        <v>0.92</v>
      </c>
    </row>
    <row r="2162" spans="1:9" x14ac:dyDescent="0.25">
      <c r="A2162" s="32">
        <v>8033</v>
      </c>
      <c r="B2162" s="32">
        <v>2</v>
      </c>
      <c r="C2162" s="134" t="s">
        <v>92</v>
      </c>
      <c r="D2162" s="33">
        <v>46692</v>
      </c>
      <c r="E2162" s="43" t="s">
        <v>67</v>
      </c>
      <c r="F2162" s="44">
        <f>SUMIFS(HoraCondCarga[Hora],HoraCondCarga[Condição de Carga],PrevisaoGD[[#This Row],[Condição de Carga]],HoraCondCarga[Mês],MONTH(PrevisaoGD[[#This Row],[Mês/Ano]]))</f>
        <v>12</v>
      </c>
      <c r="G2162" s="258">
        <f>SUMIFS('Previsão Potência Instalada'!$C$4:$C$87,'Previsão Potência Instalada'!$B$4:$B$87,PrevisaoGD[[#This Row],[Mês/Ano]])*SUMIFS(RelPotInst[PU_PI],RelPotInst[Barra],PrevisaoGD[[#This Row],[Nº Barra]])</f>
        <v>1.3359977024981116</v>
      </c>
      <c r="H2162" s="136">
        <f>$G2162*SUMIFS(FatorHorario[Fator],FatorHorario[Meses],TEXT($D2162,"MMM"),FatorHorario[UF],'Curva Tipica'!$E$1,FatorHorario[Hora],$F2162)</f>
        <v>0.80561495176340425</v>
      </c>
      <c r="I2162" s="45">
        <v>0.92</v>
      </c>
    </row>
    <row r="2163" spans="1:9" x14ac:dyDescent="0.25">
      <c r="A2163" s="32">
        <v>8033</v>
      </c>
      <c r="B2163" s="32">
        <v>2</v>
      </c>
      <c r="C2163" s="134" t="s">
        <v>92</v>
      </c>
      <c r="D2163" s="33">
        <v>46722</v>
      </c>
      <c r="E2163" s="43" t="s">
        <v>67</v>
      </c>
      <c r="F2163" s="44">
        <f>SUMIFS(HoraCondCarga[Hora],HoraCondCarga[Condição de Carga],PrevisaoGD[[#This Row],[Condição de Carga]],HoraCondCarga[Mês],MONTH(PrevisaoGD[[#This Row],[Mês/Ano]]))</f>
        <v>12</v>
      </c>
      <c r="G2163" s="258">
        <f>SUMIFS('Previsão Potência Instalada'!$C$4:$C$87,'Previsão Potência Instalada'!$B$4:$B$87,PrevisaoGD[[#This Row],[Mês/Ano]])*SUMIFS(RelPotInst[PU_PI],RelPotInst[Barra],PrevisaoGD[[#This Row],[Nº Barra]])</f>
        <v>1.3417310556406927</v>
      </c>
      <c r="H2163" s="136">
        <f>$G2163*SUMIFS(FatorHorario[Fator],FatorHorario[Meses],TEXT($D2163,"MMM"),FatorHorario[UF],'Curva Tipica'!$E$1,FatorHorario[Hora],$F2163)</f>
        <v>0.80269677197095446</v>
      </c>
      <c r="I2163" s="45">
        <v>0.92</v>
      </c>
    </row>
    <row r="2164" spans="1:9" x14ac:dyDescent="0.25">
      <c r="A2164" s="32">
        <v>8033</v>
      </c>
      <c r="B2164" s="32">
        <v>2</v>
      </c>
      <c r="C2164" s="134" t="s">
        <v>92</v>
      </c>
      <c r="D2164" s="33">
        <v>46753</v>
      </c>
      <c r="E2164" s="43" t="s">
        <v>67</v>
      </c>
      <c r="F2164" s="44">
        <f>SUMIFS(HoraCondCarga[Hora],HoraCondCarga[Condição de Carga],PrevisaoGD[[#This Row],[Condição de Carga]],HoraCondCarga[Mês],MONTH(PrevisaoGD[[#This Row],[Mês/Ano]]))</f>
        <v>12</v>
      </c>
      <c r="G2164" s="258">
        <f>SUMIFS('Previsão Potência Instalada'!$C$4:$C$87,'Previsão Potência Instalada'!$B$4:$B$87,PrevisaoGD[[#This Row],[Mês/Ano]])*SUMIFS(RelPotInst[PU_PI],RelPotInst[Barra],PrevisaoGD[[#This Row],[Nº Barra]])</f>
        <v>1.3513050367805008</v>
      </c>
      <c r="H2164" s="136">
        <f>$G2164*SUMIFS(FatorHorario[Fator],FatorHorario[Meses],TEXT($D2164,"MMM"),FatorHorario[UF],'Curva Tipica'!$E$1,FatorHorario[Hora],$F2164)</f>
        <v>0.80030245449904724</v>
      </c>
      <c r="I2164" s="45">
        <v>0.92</v>
      </c>
    </row>
    <row r="2165" spans="1:9" x14ac:dyDescent="0.25">
      <c r="A2165" s="32">
        <v>8033</v>
      </c>
      <c r="B2165" s="32">
        <v>2</v>
      </c>
      <c r="C2165" s="134" t="s">
        <v>92</v>
      </c>
      <c r="D2165" s="33">
        <v>46784</v>
      </c>
      <c r="E2165" s="43" t="s">
        <v>67</v>
      </c>
      <c r="F2165" s="44">
        <f>SUMIFS(HoraCondCarga[Hora],HoraCondCarga[Condição de Carga],PrevisaoGD[[#This Row],[Condição de Carga]],HoraCondCarga[Mês],MONTH(PrevisaoGD[[#This Row],[Mês/Ano]]))</f>
        <v>12</v>
      </c>
      <c r="G2165" s="258">
        <f>SUMIFS('Previsão Potência Instalada'!$C$4:$C$87,'Previsão Potência Instalada'!$B$4:$B$87,PrevisaoGD[[#This Row],[Mês/Ano]])*SUMIFS(RelPotInst[PU_PI],RelPotInst[Barra],PrevisaoGD[[#This Row],[Nº Barra]])</f>
        <v>1.3606703850676587</v>
      </c>
      <c r="H2165" s="136">
        <f>$G2165*SUMIFS(FatorHorario[Fator],FatorHorario[Meses],TEXT($D2165,"MMM"),FatorHorario[UF],'Curva Tipica'!$E$1,FatorHorario[Hora],$F2165)</f>
        <v>0.81075520576082538</v>
      </c>
      <c r="I2165" s="45">
        <v>0.92</v>
      </c>
    </row>
    <row r="2166" spans="1:9" x14ac:dyDescent="0.25">
      <c r="A2166" s="32">
        <v>8033</v>
      </c>
      <c r="B2166" s="32">
        <v>2</v>
      </c>
      <c r="C2166" s="134" t="s">
        <v>92</v>
      </c>
      <c r="D2166" s="33">
        <v>46813</v>
      </c>
      <c r="E2166" s="43" t="s">
        <v>67</v>
      </c>
      <c r="F2166" s="44">
        <f>SUMIFS(HoraCondCarga[Hora],HoraCondCarga[Condição de Carga],PrevisaoGD[[#This Row],[Condição de Carga]],HoraCondCarga[Mês],MONTH(PrevisaoGD[[#This Row],[Mês/Ano]]))</f>
        <v>12</v>
      </c>
      <c r="G2166" s="258">
        <f>SUMIFS('Previsão Potência Instalada'!$C$4:$C$87,'Previsão Potência Instalada'!$B$4:$B$87,PrevisaoGD[[#This Row],[Mês/Ano]])*SUMIFS(RelPotInst[PU_PI],RelPotInst[Barra],PrevisaoGD[[#This Row],[Nº Barra]])</f>
        <v>1.370119948868239</v>
      </c>
      <c r="H2166" s="136">
        <f>$G2166*SUMIFS(FatorHorario[Fator],FatorHorario[Meses],TEXT($D2166,"MMM"),FatorHorario[UF],'Curva Tipica'!$E$1,FatorHorario[Hora],$F2166)</f>
        <v>0.83182367068584429</v>
      </c>
      <c r="I2166" s="45">
        <v>0.92</v>
      </c>
    </row>
    <row r="2167" spans="1:9" x14ac:dyDescent="0.25">
      <c r="A2167" s="32">
        <v>8033</v>
      </c>
      <c r="B2167" s="32">
        <v>2</v>
      </c>
      <c r="C2167" s="134" t="s">
        <v>92</v>
      </c>
      <c r="D2167" s="33">
        <v>46844</v>
      </c>
      <c r="E2167" s="43" t="s">
        <v>67</v>
      </c>
      <c r="F2167" s="44">
        <f>SUMIFS(HoraCondCarga[Hora],HoraCondCarga[Condição de Carga],PrevisaoGD[[#This Row],[Condição de Carga]],HoraCondCarga[Mês],MONTH(PrevisaoGD[[#This Row],[Mês/Ano]]))</f>
        <v>12</v>
      </c>
      <c r="G2167" s="258">
        <f>SUMIFS('Previsão Potência Instalada'!$C$4:$C$87,'Previsão Potência Instalada'!$B$4:$B$87,PrevisaoGD[[#This Row],[Mês/Ano]])*SUMIFS(RelPotInst[PU_PI],RelPotInst[Barra],PrevisaoGD[[#This Row],[Nº Barra]])</f>
        <v>1.3796421493629099</v>
      </c>
      <c r="H2167" s="136">
        <f>$G2167*SUMIFS(FatorHorario[Fator],FatorHorario[Meses],TEXT($D2167,"MMM"),FatorHorario[UF],'Curva Tipica'!$E$1,FatorHorario[Hora],$F2167)</f>
        <v>0.75038078575246769</v>
      </c>
      <c r="I2167" s="45">
        <v>0.92</v>
      </c>
    </row>
    <row r="2168" spans="1:9" x14ac:dyDescent="0.25">
      <c r="A2168" s="32">
        <v>8033</v>
      </c>
      <c r="B2168" s="32">
        <v>2</v>
      </c>
      <c r="C2168" s="134" t="s">
        <v>92</v>
      </c>
      <c r="D2168" s="33">
        <v>46874</v>
      </c>
      <c r="E2168" s="43" t="s">
        <v>67</v>
      </c>
      <c r="F2168" s="44">
        <f>SUMIFS(HoraCondCarga[Hora],HoraCondCarga[Condição de Carga],PrevisaoGD[[#This Row],[Condição de Carga]],HoraCondCarga[Mês],MONTH(PrevisaoGD[[#This Row],[Mês/Ano]]))</f>
        <v>12</v>
      </c>
      <c r="G2168" s="258">
        <f>SUMIFS('Previsão Potência Instalada'!$C$4:$C$87,'Previsão Potência Instalada'!$B$4:$B$87,PrevisaoGD[[#This Row],[Mês/Ano]])*SUMIFS(RelPotInst[PU_PI],RelPotInst[Barra],PrevisaoGD[[#This Row],[Nº Barra]])</f>
        <v>1.3899499773405595</v>
      </c>
      <c r="H2168" s="136">
        <f>$G2168*SUMIFS(FatorHorario[Fator],FatorHorario[Meses],TEXT($D2168,"MMM"),FatorHorario[UF],'Curva Tipica'!$E$1,FatorHorario[Hora],$F2168)</f>
        <v>0.65635337484443512</v>
      </c>
      <c r="I2168" s="45">
        <v>0.92</v>
      </c>
    </row>
    <row r="2169" spans="1:9" x14ac:dyDescent="0.25">
      <c r="A2169" s="32">
        <v>8033</v>
      </c>
      <c r="B2169" s="32">
        <v>2</v>
      </c>
      <c r="C2169" s="134" t="s">
        <v>92</v>
      </c>
      <c r="D2169" s="33">
        <v>46905</v>
      </c>
      <c r="E2169" s="43" t="s">
        <v>67</v>
      </c>
      <c r="F2169" s="44">
        <f>SUMIFS(HoraCondCarga[Hora],HoraCondCarga[Condição de Carga],PrevisaoGD[[#This Row],[Condição de Carga]],HoraCondCarga[Mês],MONTH(PrevisaoGD[[#This Row],[Mês/Ano]]))</f>
        <v>12</v>
      </c>
      <c r="G2169" s="258">
        <f>SUMIFS('Previsão Potência Instalada'!$C$4:$C$87,'Previsão Potência Instalada'!$B$4:$B$87,PrevisaoGD[[#This Row],[Mês/Ano]])*SUMIFS(RelPotInst[PU_PI],RelPotInst[Barra],PrevisaoGD[[#This Row],[Nº Barra]])</f>
        <v>1.4000424114345875</v>
      </c>
      <c r="H2169" s="136">
        <f>$G2169*SUMIFS(FatorHorario[Fator],FatorHorario[Meses],TEXT($D2169,"MMM"),FatorHorario[UF],'Curva Tipica'!$E$1,FatorHorario[Hora],$F2169)</f>
        <v>0.62523667437086994</v>
      </c>
      <c r="I2169" s="45">
        <v>0.92</v>
      </c>
    </row>
    <row r="2170" spans="1:9" x14ac:dyDescent="0.25">
      <c r="A2170" s="32">
        <v>8033</v>
      </c>
      <c r="B2170" s="32">
        <v>2</v>
      </c>
      <c r="C2170" s="134" t="s">
        <v>92</v>
      </c>
      <c r="D2170" s="33">
        <v>46935</v>
      </c>
      <c r="E2170" s="43" t="s">
        <v>67</v>
      </c>
      <c r="F2170" s="44">
        <f>SUMIFS(HoraCondCarga[Hora],HoraCondCarga[Condição de Carga],PrevisaoGD[[#This Row],[Condição de Carga]],HoraCondCarga[Mês],MONTH(PrevisaoGD[[#This Row],[Mês/Ano]]))</f>
        <v>12</v>
      </c>
      <c r="G2170" s="258">
        <f>SUMIFS('Previsão Potência Instalada'!$C$4:$C$87,'Previsão Potência Instalada'!$B$4:$B$87,PrevisaoGD[[#This Row],[Mês/Ano]])*SUMIFS(RelPotInst[PU_PI],RelPotInst[Barra],PrevisaoGD[[#This Row],[Nº Barra]])</f>
        <v>1.4096331964305497</v>
      </c>
      <c r="H2170" s="136">
        <f>$G2170*SUMIFS(FatorHorario[Fator],FatorHorario[Meses],TEXT($D2170,"MMM"),FatorHorario[UF],'Curva Tipica'!$E$1,FatorHorario[Hora],$F2170)</f>
        <v>0.63493599545941548</v>
      </c>
      <c r="I2170" s="45">
        <v>0.92</v>
      </c>
    </row>
    <row r="2171" spans="1:9" x14ac:dyDescent="0.25">
      <c r="A2171" s="32">
        <v>8033</v>
      </c>
      <c r="B2171" s="32">
        <v>2</v>
      </c>
      <c r="C2171" s="134" t="s">
        <v>92</v>
      </c>
      <c r="D2171" s="33">
        <v>46966</v>
      </c>
      <c r="E2171" s="43" t="s">
        <v>67</v>
      </c>
      <c r="F2171" s="44">
        <f>SUMIFS(HoraCondCarga[Hora],HoraCondCarga[Condição de Carga],PrevisaoGD[[#This Row],[Condição de Carga]],HoraCondCarga[Mês],MONTH(PrevisaoGD[[#This Row],[Mês/Ano]]))</f>
        <v>12</v>
      </c>
      <c r="G2171" s="258">
        <f>SUMIFS('Previsão Potência Instalada'!$C$4:$C$87,'Previsão Potência Instalada'!$B$4:$B$87,PrevisaoGD[[#This Row],[Mês/Ano]])*SUMIFS(RelPotInst[PU_PI],RelPotInst[Barra],PrevisaoGD[[#This Row],[Nº Barra]])</f>
        <v>1.4189788976644426</v>
      </c>
      <c r="H2171" s="136">
        <f>$G2171*SUMIFS(FatorHorario[Fator],FatorHorario[Meses],TEXT($D2171,"MMM"),FatorHorario[UF],'Curva Tipica'!$E$1,FatorHorario[Hora],$F2171)</f>
        <v>0.69947496997765091</v>
      </c>
      <c r="I2171" s="45">
        <v>0.92</v>
      </c>
    </row>
    <row r="2172" spans="1:9" x14ac:dyDescent="0.25">
      <c r="A2172" s="32">
        <v>8033</v>
      </c>
      <c r="B2172" s="32">
        <v>2</v>
      </c>
      <c r="C2172" s="134" t="s">
        <v>92</v>
      </c>
      <c r="D2172" s="33">
        <v>46997</v>
      </c>
      <c r="E2172" s="43" t="s">
        <v>67</v>
      </c>
      <c r="F2172" s="44">
        <f>SUMIFS(HoraCondCarga[Hora],HoraCondCarga[Condição de Carga],PrevisaoGD[[#This Row],[Condição de Carga]],HoraCondCarga[Mês],MONTH(PrevisaoGD[[#This Row],[Mês/Ano]]))</f>
        <v>12</v>
      </c>
      <c r="G2172" s="258">
        <f>SUMIFS('Previsão Potência Instalada'!$C$4:$C$87,'Previsão Potência Instalada'!$B$4:$B$87,PrevisaoGD[[#This Row],[Mês/Ano]])*SUMIFS(RelPotInst[PU_PI],RelPotInst[Barra],PrevisaoGD[[#This Row],[Nº Barra]])</f>
        <v>1.4282819649857392</v>
      </c>
      <c r="H2172" s="136">
        <f>$G2172*SUMIFS(FatorHorario[Fator],FatorHorario[Meses],TEXT($D2172,"MMM"),FatorHorario[UF],'Curva Tipica'!$E$1,FatorHorario[Hora],$F2172)</f>
        <v>0.78718208331015049</v>
      </c>
      <c r="I2172" s="45">
        <v>0.92</v>
      </c>
    </row>
    <row r="2173" spans="1:9" x14ac:dyDescent="0.25">
      <c r="A2173" s="32">
        <v>8033</v>
      </c>
      <c r="B2173" s="32">
        <v>2</v>
      </c>
      <c r="C2173" s="134" t="s">
        <v>92</v>
      </c>
      <c r="D2173" s="33">
        <v>47027</v>
      </c>
      <c r="E2173" s="43" t="s">
        <v>67</v>
      </c>
      <c r="F2173" s="44">
        <f>SUMIFS(HoraCondCarga[Hora],HoraCondCarga[Condição de Carga],PrevisaoGD[[#This Row],[Condição de Carga]],HoraCondCarga[Mês],MONTH(PrevisaoGD[[#This Row],[Mês/Ano]]))</f>
        <v>12</v>
      </c>
      <c r="G2173" s="258">
        <f>SUMIFS('Previsão Potência Instalada'!$C$4:$C$87,'Previsão Potência Instalada'!$B$4:$B$87,PrevisaoGD[[#This Row],[Mês/Ano]])*SUMIFS(RelPotInst[PU_PI],RelPotInst[Barra],PrevisaoGD[[#This Row],[Nº Barra]])</f>
        <v>1.4371276719898654</v>
      </c>
      <c r="H2173" s="136">
        <f>$G2173*SUMIFS(FatorHorario[Fator],FatorHorario[Meses],TEXT($D2173,"MMM"),FatorHorario[UF],'Curva Tipica'!$E$1,FatorHorario[Hora],$F2173)</f>
        <v>0.81616361122785286</v>
      </c>
      <c r="I2173" s="45">
        <v>0.92</v>
      </c>
    </row>
    <row r="2174" spans="1:9" x14ac:dyDescent="0.25">
      <c r="A2174" s="32">
        <v>8033</v>
      </c>
      <c r="B2174" s="32">
        <v>2</v>
      </c>
      <c r="C2174" s="134" t="s">
        <v>92</v>
      </c>
      <c r="D2174" s="33">
        <v>47058</v>
      </c>
      <c r="E2174" s="43" t="s">
        <v>67</v>
      </c>
      <c r="F2174" s="44">
        <f>SUMIFS(HoraCondCarga[Hora],HoraCondCarga[Condição de Carga],PrevisaoGD[[#This Row],[Condição de Carga]],HoraCondCarga[Mês],MONTH(PrevisaoGD[[#This Row],[Mês/Ano]]))</f>
        <v>12</v>
      </c>
      <c r="G2174" s="258">
        <f>SUMIFS('Previsão Potência Instalada'!$C$4:$C$87,'Previsão Potência Instalada'!$B$4:$B$87,PrevisaoGD[[#This Row],[Mês/Ano]])*SUMIFS(RelPotInst[PU_PI],RelPotInst[Barra],PrevisaoGD[[#This Row],[Nº Barra]])</f>
        <v>1.4459750299934129</v>
      </c>
      <c r="H2174" s="136">
        <f>$G2174*SUMIFS(FatorHorario[Fator],FatorHorario[Meses],TEXT($D2174,"MMM"),FatorHorario[UF],'Curva Tipica'!$E$1,FatorHorario[Hora],$F2174)</f>
        <v>0.87193196654533689</v>
      </c>
      <c r="I2174" s="45">
        <v>0.92</v>
      </c>
    </row>
    <row r="2175" spans="1:9" x14ac:dyDescent="0.25">
      <c r="A2175" s="32">
        <v>8033</v>
      </c>
      <c r="B2175" s="32">
        <v>2</v>
      </c>
      <c r="C2175" s="134" t="s">
        <v>92</v>
      </c>
      <c r="D2175" s="33">
        <v>47088</v>
      </c>
      <c r="E2175" s="43" t="s">
        <v>67</v>
      </c>
      <c r="F2175" s="44">
        <f>SUMIFS(HoraCondCarga[Hora],HoraCondCarga[Condição de Carga],PrevisaoGD[[#This Row],[Condição de Carga]],HoraCondCarga[Mês],MONTH(PrevisaoGD[[#This Row],[Mês/Ano]]))</f>
        <v>12</v>
      </c>
      <c r="G2175" s="258">
        <f>SUMIFS('Previsão Potência Instalada'!$C$4:$C$87,'Previsão Potência Instalada'!$B$4:$B$87,PrevisaoGD[[#This Row],[Mês/Ano]])*SUMIFS(RelPotInst[PU_PI],RelPotInst[Barra],PrevisaoGD[[#This Row],[Nº Barra]])</f>
        <v>1.4552426910117595</v>
      </c>
      <c r="H2175" s="136">
        <f>$G2175*SUMIFS(FatorHorario[Fator],FatorHorario[Meses],TEXT($D2175,"MMM"),FatorHorario[UF],'Curva Tipica'!$E$1,FatorHorario[Hora],$F2175)</f>
        <v>0.8706056296443655</v>
      </c>
      <c r="I2175" s="45">
        <v>0.92</v>
      </c>
    </row>
    <row r="2176" spans="1:9" x14ac:dyDescent="0.25">
      <c r="A2176" s="32">
        <v>8033</v>
      </c>
      <c r="B2176" s="32">
        <v>2</v>
      </c>
      <c r="C2176" s="134" t="s">
        <v>92</v>
      </c>
      <c r="D2176" s="33">
        <v>44562</v>
      </c>
      <c r="E2176" s="43" t="s">
        <v>69</v>
      </c>
      <c r="F2176" s="44">
        <f>SUMIFS(HoraCondCarga[Hora],HoraCondCarga[Condição de Carga],PrevisaoGD[[#This Row],[Condição de Carga]],HoraCondCarga[Mês],MONTH(PrevisaoGD[[#This Row],[Mês/Ano]]))</f>
        <v>7</v>
      </c>
      <c r="G2176" s="258">
        <f>SUMIFS('Previsão Potência Instalada'!$C$4:$C$87,'Previsão Potência Instalada'!$B$4:$B$87,PrevisaoGD[[#This Row],[Mês/Ano]])*SUMIFS(RelPotInst[PU_PI],RelPotInst[Barra],PrevisaoGD[[#This Row],[Nº Barra]])</f>
        <v>0.50078151957598449</v>
      </c>
      <c r="H2176" s="136">
        <f>$G2176*SUMIFS(FatorHorario[Fator],FatorHorario[Meses],TEXT($D2176,"MMM"),FatorHorario[UF],'Curva Tipica'!$E$1,FatorHorario[Hora],$F2176)</f>
        <v>4.976869295869888E-2</v>
      </c>
      <c r="I2176" s="45">
        <v>0.92</v>
      </c>
    </row>
    <row r="2177" spans="1:9" x14ac:dyDescent="0.25">
      <c r="A2177" s="32">
        <v>8033</v>
      </c>
      <c r="B2177" s="32">
        <v>2</v>
      </c>
      <c r="C2177" s="134" t="s">
        <v>92</v>
      </c>
      <c r="D2177" s="33">
        <v>44593</v>
      </c>
      <c r="E2177" s="43" t="s">
        <v>69</v>
      </c>
      <c r="F2177" s="44">
        <f>SUMIFS(HoraCondCarga[Hora],HoraCondCarga[Condição de Carga],PrevisaoGD[[#This Row],[Condição de Carga]],HoraCondCarga[Mês],MONTH(PrevisaoGD[[#This Row],[Mês/Ano]]))</f>
        <v>7</v>
      </c>
      <c r="G2177" s="258">
        <f>SUMIFS('Previsão Potência Instalada'!$C$4:$C$87,'Previsão Potência Instalada'!$B$4:$B$87,PrevisaoGD[[#This Row],[Mês/Ano]])*SUMIFS(RelPotInst[PU_PI],RelPotInst[Barra],PrevisaoGD[[#This Row],[Nº Barra]])</f>
        <v>0.52278113175584029</v>
      </c>
      <c r="H2177" s="136">
        <f>$G2177*SUMIFS(FatorHorario[Fator],FatorHorario[Meses],TEXT($D2177,"MMM"),FatorHorario[UF],'Curva Tipica'!$E$1,FatorHorario[Hora],$F2177)</f>
        <v>4.9389009402580529E-2</v>
      </c>
      <c r="I2177" s="45">
        <v>0.92</v>
      </c>
    </row>
    <row r="2178" spans="1:9" x14ac:dyDescent="0.25">
      <c r="A2178" s="32">
        <v>8033</v>
      </c>
      <c r="B2178" s="32">
        <v>2</v>
      </c>
      <c r="C2178" s="134" t="s">
        <v>92</v>
      </c>
      <c r="D2178" s="33">
        <v>44621</v>
      </c>
      <c r="E2178" s="43" t="s">
        <v>69</v>
      </c>
      <c r="F2178" s="44">
        <f>SUMIFS(HoraCondCarga[Hora],HoraCondCarga[Condição de Carga],PrevisaoGD[[#This Row],[Condição de Carga]],HoraCondCarga[Mês],MONTH(PrevisaoGD[[#This Row],[Mês/Ano]]))</f>
        <v>7</v>
      </c>
      <c r="G2178" s="258">
        <f>SUMIFS('Previsão Potência Instalada'!$C$4:$C$87,'Previsão Potência Instalada'!$B$4:$B$87,PrevisaoGD[[#This Row],[Mês/Ano]])*SUMIFS(RelPotInst[PU_PI],RelPotInst[Barra],PrevisaoGD[[#This Row],[Nº Barra]])</f>
        <v>0.54497856985503268</v>
      </c>
      <c r="H2178" s="136">
        <f>$G2178*SUMIFS(FatorHorario[Fator],FatorHorario[Meses],TEXT($D2178,"MMM"),FatorHorario[UF],'Curva Tipica'!$E$1,FatorHorario[Hora],$F2178)</f>
        <v>5.5495855580741368E-2</v>
      </c>
      <c r="I2178" s="45">
        <v>0.92</v>
      </c>
    </row>
    <row r="2179" spans="1:9" x14ac:dyDescent="0.25">
      <c r="A2179" s="32">
        <v>8033</v>
      </c>
      <c r="B2179" s="32">
        <v>2</v>
      </c>
      <c r="C2179" s="134" t="s">
        <v>92</v>
      </c>
      <c r="D2179" s="33">
        <v>44652</v>
      </c>
      <c r="E2179" s="43" t="s">
        <v>69</v>
      </c>
      <c r="F2179" s="44">
        <f>SUMIFS(HoraCondCarga[Hora],HoraCondCarga[Condição de Carga],PrevisaoGD[[#This Row],[Condição de Carga]],HoraCondCarga[Mês],MONTH(PrevisaoGD[[#This Row],[Mês/Ano]]))</f>
        <v>8</v>
      </c>
      <c r="G2179" s="258">
        <f>SUMIFS('Previsão Potência Instalada'!$C$4:$C$87,'Previsão Potência Instalada'!$B$4:$B$87,PrevisaoGD[[#This Row],[Mês/Ano]])*SUMIFS(RelPotInst[PU_PI],RelPotInst[Barra],PrevisaoGD[[#This Row],[Nº Barra]])</f>
        <v>0.56734663472122049</v>
      </c>
      <c r="H2179" s="136">
        <f>$G2179*SUMIFS(FatorHorario[Fator],FatorHorario[Meses],TEXT($D2179,"MMM"),FatorHorario[UF],'Curva Tipica'!$E$1,FatorHorario[Hora],$F2179)</f>
        <v>0.1328459275966431</v>
      </c>
      <c r="I2179" s="45">
        <v>0.92</v>
      </c>
    </row>
    <row r="2180" spans="1:9" x14ac:dyDescent="0.25">
      <c r="A2180" s="32">
        <v>8033</v>
      </c>
      <c r="B2180" s="32">
        <v>2</v>
      </c>
      <c r="C2180" s="134" t="s">
        <v>92</v>
      </c>
      <c r="D2180" s="33">
        <v>44682</v>
      </c>
      <c r="E2180" s="43" t="s">
        <v>69</v>
      </c>
      <c r="F2180" s="44">
        <f>SUMIFS(HoraCondCarga[Hora],HoraCondCarga[Condição de Carga],PrevisaoGD[[#This Row],[Condição de Carga]],HoraCondCarga[Mês],MONTH(PrevisaoGD[[#This Row],[Mês/Ano]]))</f>
        <v>7</v>
      </c>
      <c r="G2180" s="258">
        <f>SUMIFS('Previsão Potência Instalada'!$C$4:$C$87,'Previsão Potência Instalada'!$B$4:$B$87,PrevisaoGD[[#This Row],[Mês/Ano]])*SUMIFS(RelPotInst[PU_PI],RelPotInst[Barra],PrevisaoGD[[#This Row],[Nº Barra]])</f>
        <v>0.59156017285902895</v>
      </c>
      <c r="H2180" s="136">
        <f>$G2180*SUMIFS(FatorHorario[Fator],FatorHorario[Meses],TEXT($D2180,"MMM"),FatorHorario[UF],'Curva Tipica'!$E$1,FatorHorario[Hora],$F2180)</f>
        <v>4.4116560884899125E-2</v>
      </c>
      <c r="I2180" s="45">
        <v>0.92</v>
      </c>
    </row>
    <row r="2181" spans="1:9" x14ac:dyDescent="0.25">
      <c r="A2181" s="32">
        <v>8033</v>
      </c>
      <c r="B2181" s="32">
        <v>2</v>
      </c>
      <c r="C2181" s="134" t="s">
        <v>92</v>
      </c>
      <c r="D2181" s="33">
        <v>44713</v>
      </c>
      <c r="E2181" s="43" t="s">
        <v>69</v>
      </c>
      <c r="F2181" s="44">
        <f>SUMIFS(HoraCondCarga[Hora],HoraCondCarga[Condição de Carga],PrevisaoGD[[#This Row],[Condição de Carga]],HoraCondCarga[Mês],MONTH(PrevisaoGD[[#This Row],[Mês/Ano]]))</f>
        <v>7</v>
      </c>
      <c r="G2181" s="258">
        <f>SUMIFS('Previsão Potência Instalada'!$C$4:$C$87,'Previsão Potência Instalada'!$B$4:$B$87,PrevisaoGD[[#This Row],[Mês/Ano]])*SUMIFS(RelPotInst[PU_PI],RelPotInst[Barra],PrevisaoGD[[#This Row],[Nº Barra]])</f>
        <v>0.61526774135638274</v>
      </c>
      <c r="H2181" s="136">
        <f>$G2181*SUMIFS(FatorHorario[Fator],FatorHorario[Meses],TEXT($D2181,"MMM"),FatorHorario[UF],'Curva Tipica'!$E$1,FatorHorario[Hora],$F2181)</f>
        <v>4.537265717331506E-2</v>
      </c>
      <c r="I2181" s="45">
        <v>0.92</v>
      </c>
    </row>
    <row r="2182" spans="1:9" x14ac:dyDescent="0.25">
      <c r="A2182" s="32">
        <v>8033</v>
      </c>
      <c r="B2182" s="32">
        <v>2</v>
      </c>
      <c r="C2182" s="134" t="s">
        <v>92</v>
      </c>
      <c r="D2182" s="33">
        <v>44743</v>
      </c>
      <c r="E2182" s="43" t="s">
        <v>69</v>
      </c>
      <c r="F2182" s="44">
        <f>SUMIFS(HoraCondCarga[Hora],HoraCondCarga[Condição de Carga],PrevisaoGD[[#This Row],[Condição de Carga]],HoraCondCarga[Mês],MONTH(PrevisaoGD[[#This Row],[Mês/Ano]]))</f>
        <v>7</v>
      </c>
      <c r="G2182" s="258">
        <f>SUMIFS('Previsão Potência Instalada'!$C$4:$C$87,'Previsão Potência Instalada'!$B$4:$B$87,PrevisaoGD[[#This Row],[Mês/Ano]])*SUMIFS(RelPotInst[PU_PI],RelPotInst[Barra],PrevisaoGD[[#This Row],[Nº Barra]])</f>
        <v>0.63779691421169116</v>
      </c>
      <c r="H2182" s="136">
        <f>$G2182*SUMIFS(FatorHorario[Fator],FatorHorario[Meses],TEXT($D2182,"MMM"),FatorHorario[UF],'Curva Tipica'!$E$1,FatorHorario[Hora],$F2182)</f>
        <v>5.1819460727588071E-2</v>
      </c>
      <c r="I2182" s="45">
        <v>0.92</v>
      </c>
    </row>
    <row r="2183" spans="1:9" x14ac:dyDescent="0.25">
      <c r="A2183" s="32">
        <v>8033</v>
      </c>
      <c r="B2183" s="32">
        <v>2</v>
      </c>
      <c r="C2183" s="134" t="s">
        <v>92</v>
      </c>
      <c r="D2183" s="33">
        <v>44774</v>
      </c>
      <c r="E2183" s="43" t="s">
        <v>69</v>
      </c>
      <c r="F2183" s="44">
        <f>SUMIFS(HoraCondCarga[Hora],HoraCondCarga[Condição de Carga],PrevisaoGD[[#This Row],[Condição de Carga]],HoraCondCarga[Mês],MONTH(PrevisaoGD[[#This Row],[Mês/Ano]]))</f>
        <v>7</v>
      </c>
      <c r="G2183" s="258">
        <f>SUMIFS('Previsão Potência Instalada'!$C$4:$C$87,'Previsão Potência Instalada'!$B$4:$B$87,PrevisaoGD[[#This Row],[Mês/Ano]])*SUMIFS(RelPotInst[PU_PI],RelPotInst[Barra],PrevisaoGD[[#This Row],[Nº Barra]])</f>
        <v>0.6597503746052964</v>
      </c>
      <c r="H2183" s="136">
        <f>$G2183*SUMIFS(FatorHorario[Fator],FatorHorario[Meses],TEXT($D2183,"MMM"),FatorHorario[UF],'Curva Tipica'!$E$1,FatorHorario[Hora],$F2183)</f>
        <v>5.9820647030442479E-2</v>
      </c>
      <c r="I2183" s="45">
        <v>0.92</v>
      </c>
    </row>
    <row r="2184" spans="1:9" x14ac:dyDescent="0.25">
      <c r="A2184" s="32">
        <v>8033</v>
      </c>
      <c r="B2184" s="32">
        <v>2</v>
      </c>
      <c r="C2184" s="134" t="s">
        <v>92</v>
      </c>
      <c r="D2184" s="33">
        <v>44805</v>
      </c>
      <c r="E2184" s="43" t="s">
        <v>69</v>
      </c>
      <c r="F2184" s="44">
        <f>SUMIFS(HoraCondCarga[Hora],HoraCondCarga[Condição de Carga],PrevisaoGD[[#This Row],[Condição de Carga]],HoraCondCarga[Mês],MONTH(PrevisaoGD[[#This Row],[Mês/Ano]]))</f>
        <v>7</v>
      </c>
      <c r="G2184" s="258">
        <f>SUMIFS('Previsão Potência Instalada'!$C$4:$C$87,'Previsão Potência Instalada'!$B$4:$B$87,PrevisaoGD[[#This Row],[Mês/Ano]])*SUMIFS(RelPotInst[PU_PI],RelPotInst[Barra],PrevisaoGD[[#This Row],[Nº Barra]])</f>
        <v>0.68160368607607891</v>
      </c>
      <c r="H2184" s="136">
        <f>$G2184*SUMIFS(FatorHorario[Fator],FatorHorario[Meses],TEXT($D2184,"MMM"),FatorHorario[UF],'Curva Tipica'!$E$1,FatorHorario[Hora],$F2184)</f>
        <v>7.0182324904073223E-2</v>
      </c>
      <c r="I2184" s="45">
        <v>0.92</v>
      </c>
    </row>
    <row r="2185" spans="1:9" x14ac:dyDescent="0.25">
      <c r="A2185" s="32">
        <v>8033</v>
      </c>
      <c r="B2185" s="32">
        <v>2</v>
      </c>
      <c r="C2185" s="134" t="s">
        <v>92</v>
      </c>
      <c r="D2185" s="33">
        <v>44835</v>
      </c>
      <c r="E2185" s="43" t="s">
        <v>69</v>
      </c>
      <c r="F2185" s="44">
        <f>SUMIFS(HoraCondCarga[Hora],HoraCondCarga[Condição de Carga],PrevisaoGD[[#This Row],[Condição de Carga]],HoraCondCarga[Mês],MONTH(PrevisaoGD[[#This Row],[Mês/Ano]]))</f>
        <v>7</v>
      </c>
      <c r="G2185" s="258">
        <f>SUMIFS('Previsão Potência Instalada'!$C$4:$C$87,'Previsão Potência Instalada'!$B$4:$B$87,PrevisaoGD[[#This Row],[Mês/Ano]])*SUMIFS(RelPotInst[PU_PI],RelPotInst[Barra],PrevisaoGD[[#This Row],[Nº Barra]])</f>
        <v>0.7023826381855538</v>
      </c>
      <c r="H2185" s="136">
        <f>$G2185*SUMIFS(FatorHorario[Fator],FatorHorario[Meses],TEXT($D2185,"MMM"),FatorHorario[UF],'Curva Tipica'!$E$1,FatorHorario[Hora],$F2185)</f>
        <v>7.9565203568008724E-2</v>
      </c>
      <c r="I2185" s="45">
        <v>0.92</v>
      </c>
    </row>
    <row r="2186" spans="1:9" x14ac:dyDescent="0.25">
      <c r="A2186" s="32">
        <v>8033</v>
      </c>
      <c r="B2186" s="32">
        <v>2</v>
      </c>
      <c r="C2186" s="134" t="s">
        <v>92</v>
      </c>
      <c r="D2186" s="33">
        <v>44866</v>
      </c>
      <c r="E2186" s="43" t="s">
        <v>69</v>
      </c>
      <c r="F2186" s="44">
        <f>SUMIFS(HoraCondCarga[Hora],HoraCondCarga[Condição de Carga],PrevisaoGD[[#This Row],[Condição de Carga]],HoraCondCarga[Mês],MONTH(PrevisaoGD[[#This Row],[Mês/Ano]]))</f>
        <v>6</v>
      </c>
      <c r="G2186" s="258">
        <f>SUMIFS('Previsão Potência Instalada'!$C$4:$C$87,'Previsão Potência Instalada'!$B$4:$B$87,PrevisaoGD[[#This Row],[Mês/Ano]])*SUMIFS(RelPotInst[PU_PI],RelPotInst[Barra],PrevisaoGD[[#This Row],[Nº Barra]])</f>
        <v>0.72316546856478081</v>
      </c>
      <c r="H2186" s="136">
        <f>$G2186*SUMIFS(FatorHorario[Fator],FatorHorario[Meses],TEXT($D2186,"MMM"),FatorHorario[UF],'Curva Tipica'!$E$1,FatorHorario[Hora],$F2186)</f>
        <v>1.2099145318023637E-2</v>
      </c>
      <c r="I2186" s="45">
        <v>0.92</v>
      </c>
    </row>
    <row r="2187" spans="1:9" x14ac:dyDescent="0.25">
      <c r="A2187" s="32">
        <v>8033</v>
      </c>
      <c r="B2187" s="32">
        <v>2</v>
      </c>
      <c r="C2187" s="134" t="s">
        <v>92</v>
      </c>
      <c r="D2187" s="33">
        <v>44896</v>
      </c>
      <c r="E2187" s="43" t="s">
        <v>69</v>
      </c>
      <c r="F2187" s="44">
        <f>SUMIFS(HoraCondCarga[Hora],HoraCondCarga[Condição de Carga],PrevisaoGD[[#This Row],[Condição de Carga]],HoraCondCarga[Mês],MONTH(PrevisaoGD[[#This Row],[Mês/Ano]]))</f>
        <v>7</v>
      </c>
      <c r="G2187" s="258">
        <f>SUMIFS('Previsão Potência Instalada'!$C$4:$C$87,'Previsão Potência Instalada'!$B$4:$B$87,PrevisaoGD[[#This Row],[Mês/Ano]])*SUMIFS(RelPotInst[PU_PI],RelPotInst[Barra],PrevisaoGD[[#This Row],[Nº Barra]])</f>
        <v>0.74493560908348055</v>
      </c>
      <c r="H2187" s="136">
        <f>$G2187*SUMIFS(FatorHorario[Fator],FatorHorario[Meses],TEXT($D2187,"MMM"),FatorHorario[UF],'Curva Tipica'!$E$1,FatorHorario[Hora],$F2187)</f>
        <v>7.7110256854501E-2</v>
      </c>
      <c r="I2187" s="45">
        <v>0.92</v>
      </c>
    </row>
    <row r="2188" spans="1:9" x14ac:dyDescent="0.25">
      <c r="A2188" s="32">
        <v>8033</v>
      </c>
      <c r="B2188" s="32">
        <v>2</v>
      </c>
      <c r="C2188" s="134" t="s">
        <v>92</v>
      </c>
      <c r="D2188" s="33">
        <v>44927</v>
      </c>
      <c r="E2188" s="43" t="s">
        <v>69</v>
      </c>
      <c r="F2188" s="44">
        <f>SUMIFS(HoraCondCarga[Hora],HoraCondCarga[Condição de Carga],PrevisaoGD[[#This Row],[Condição de Carga]],HoraCondCarga[Mês],MONTH(PrevisaoGD[[#This Row],[Mês/Ano]]))</f>
        <v>7</v>
      </c>
      <c r="G2188" s="258">
        <f>SUMIFS('Previsão Potência Instalada'!$C$4:$C$87,'Previsão Potência Instalada'!$B$4:$B$87,PrevisaoGD[[#This Row],[Mês/Ano]])*SUMIFS(RelPotInst[PU_PI],RelPotInst[Barra],PrevisaoGD[[#This Row],[Nº Barra]])</f>
        <v>0.75239897156715163</v>
      </c>
      <c r="H2188" s="136">
        <f>$G2188*SUMIFS(FatorHorario[Fator],FatorHorario[Meses],TEXT($D2188,"MMM"),FatorHorario[UF],'Curva Tipica'!$E$1,FatorHorario[Hora],$F2188)</f>
        <v>7.4774950621325081E-2</v>
      </c>
      <c r="I2188" s="45">
        <v>0.92</v>
      </c>
    </row>
    <row r="2189" spans="1:9" x14ac:dyDescent="0.25">
      <c r="A2189" s="32">
        <v>8033</v>
      </c>
      <c r="B2189" s="32">
        <v>2</v>
      </c>
      <c r="C2189" s="134" t="s">
        <v>92</v>
      </c>
      <c r="D2189" s="33">
        <v>44958</v>
      </c>
      <c r="E2189" s="43" t="s">
        <v>69</v>
      </c>
      <c r="F2189" s="44">
        <f>SUMIFS(HoraCondCarga[Hora],HoraCondCarga[Condição de Carga],PrevisaoGD[[#This Row],[Condição de Carga]],HoraCondCarga[Mês],MONTH(PrevisaoGD[[#This Row],[Mês/Ano]]))</f>
        <v>7</v>
      </c>
      <c r="G2189" s="258">
        <f>SUMIFS('Previsão Potência Instalada'!$C$4:$C$87,'Previsão Potência Instalada'!$B$4:$B$87,PrevisaoGD[[#This Row],[Mês/Ano]])*SUMIFS(RelPotInst[PU_PI],RelPotInst[Barra],PrevisaoGD[[#This Row],[Nº Barra]])</f>
        <v>0.75969969506265311</v>
      </c>
      <c r="H2189" s="136">
        <f>$G2189*SUMIFS(FatorHorario[Fator],FatorHorario[Meses],TEXT($D2189,"MMM"),FatorHorario[UF],'Curva Tipica'!$E$1,FatorHorario[Hora],$F2189)</f>
        <v>7.1771556208556242E-2</v>
      </c>
      <c r="I2189" s="45">
        <v>0.92</v>
      </c>
    </row>
    <row r="2190" spans="1:9" x14ac:dyDescent="0.25">
      <c r="A2190" s="32">
        <v>8033</v>
      </c>
      <c r="B2190" s="32">
        <v>2</v>
      </c>
      <c r="C2190" s="134" t="s">
        <v>92</v>
      </c>
      <c r="D2190" s="33">
        <v>44986</v>
      </c>
      <c r="E2190" s="43" t="s">
        <v>69</v>
      </c>
      <c r="F2190" s="44">
        <f>SUMIFS(HoraCondCarga[Hora],HoraCondCarga[Condição de Carga],PrevisaoGD[[#This Row],[Condição de Carga]],HoraCondCarga[Mês],MONTH(PrevisaoGD[[#This Row],[Mês/Ano]]))</f>
        <v>7</v>
      </c>
      <c r="G2190" s="258">
        <f>SUMIFS('Previsão Potência Instalada'!$C$4:$C$87,'Previsão Potência Instalada'!$B$4:$B$87,PrevisaoGD[[#This Row],[Mês/Ano]])*SUMIFS(RelPotInst[PU_PI],RelPotInst[Barra],PrevisaoGD[[#This Row],[Nº Barra]])</f>
        <v>0.76706606845804903</v>
      </c>
      <c r="H2190" s="136">
        <f>$G2190*SUMIFS(FatorHorario[Fator],FatorHorario[Meses],TEXT($D2190,"MMM"),FatorHorario[UF],'Curva Tipica'!$E$1,FatorHorario[Hora],$F2190)</f>
        <v>7.8111305858060712E-2</v>
      </c>
      <c r="I2190" s="45">
        <v>0.92</v>
      </c>
    </row>
    <row r="2191" spans="1:9" x14ac:dyDescent="0.25">
      <c r="A2191" s="32">
        <v>8033</v>
      </c>
      <c r="B2191" s="32">
        <v>2</v>
      </c>
      <c r="C2191" s="134" t="s">
        <v>92</v>
      </c>
      <c r="D2191" s="33">
        <v>45017</v>
      </c>
      <c r="E2191" s="43" t="s">
        <v>69</v>
      </c>
      <c r="F2191" s="44">
        <f>SUMIFS(HoraCondCarga[Hora],HoraCondCarga[Condição de Carga],PrevisaoGD[[#This Row],[Condição de Carga]],HoraCondCarga[Mês],MONTH(PrevisaoGD[[#This Row],[Mês/Ano]]))</f>
        <v>8</v>
      </c>
      <c r="G2191" s="258">
        <f>SUMIFS('Previsão Potência Instalada'!$C$4:$C$87,'Previsão Potência Instalada'!$B$4:$B$87,PrevisaoGD[[#This Row],[Mês/Ano]])*SUMIFS(RelPotInst[PU_PI],RelPotInst[Barra],PrevisaoGD[[#This Row],[Nº Barra]])</f>
        <v>0.77448906552647045</v>
      </c>
      <c r="H2191" s="136">
        <f>$G2191*SUMIFS(FatorHorario[Fator],FatorHorario[Meses],TEXT($D2191,"MMM"),FatorHorario[UF],'Curva Tipica'!$E$1,FatorHorario[Hora],$F2191)</f>
        <v>0.18134895322658898</v>
      </c>
      <c r="I2191" s="45">
        <v>0.92</v>
      </c>
    </row>
    <row r="2192" spans="1:9" x14ac:dyDescent="0.25">
      <c r="A2192" s="32">
        <v>8033</v>
      </c>
      <c r="B2192" s="32">
        <v>2</v>
      </c>
      <c r="C2192" s="134" t="s">
        <v>92</v>
      </c>
      <c r="D2192" s="33">
        <v>45047</v>
      </c>
      <c r="E2192" s="43" t="s">
        <v>69</v>
      </c>
      <c r="F2192" s="44">
        <f>SUMIFS(HoraCondCarga[Hora],HoraCondCarga[Condição de Carga],PrevisaoGD[[#This Row],[Condição de Carga]],HoraCondCarga[Mês],MONTH(PrevisaoGD[[#This Row],[Mês/Ano]]))</f>
        <v>7</v>
      </c>
      <c r="G2192" s="258">
        <f>SUMIFS('Previsão Potência Instalada'!$C$4:$C$87,'Previsão Potência Instalada'!$B$4:$B$87,PrevisaoGD[[#This Row],[Mês/Ano]])*SUMIFS(RelPotInst[PU_PI],RelPotInst[Barra],PrevisaoGD[[#This Row],[Nº Barra]])</f>
        <v>0.78252449566708848</v>
      </c>
      <c r="H2192" s="136">
        <f>$G2192*SUMIFS(FatorHorario[Fator],FatorHorario[Meses],TEXT($D2192,"MMM"),FatorHorario[UF],'Curva Tipica'!$E$1,FatorHorario[Hora],$F2192)</f>
        <v>5.8358035481284647E-2</v>
      </c>
      <c r="I2192" s="45">
        <v>0.92</v>
      </c>
    </row>
    <row r="2193" spans="1:9" x14ac:dyDescent="0.25">
      <c r="A2193" s="32">
        <v>8033</v>
      </c>
      <c r="B2193" s="32">
        <v>2</v>
      </c>
      <c r="C2193" s="134" t="s">
        <v>92</v>
      </c>
      <c r="D2193" s="33">
        <v>45078</v>
      </c>
      <c r="E2193" s="43" t="s">
        <v>69</v>
      </c>
      <c r="F2193" s="44">
        <f>SUMIFS(HoraCondCarga[Hora],HoraCondCarga[Condição de Carga],PrevisaoGD[[#This Row],[Condição de Carga]],HoraCondCarga[Mês],MONTH(PrevisaoGD[[#This Row],[Mês/Ano]]))</f>
        <v>7</v>
      </c>
      <c r="G2193" s="258">
        <f>SUMIFS('Previsão Potência Instalada'!$C$4:$C$87,'Previsão Potência Instalada'!$B$4:$B$87,PrevisaoGD[[#This Row],[Mês/Ano]])*SUMIFS(RelPotInst[PU_PI],RelPotInst[Barra],PrevisaoGD[[#This Row],[Nº Barra]])</f>
        <v>0.79039201628221678</v>
      </c>
      <c r="H2193" s="136">
        <f>$G2193*SUMIFS(FatorHorario[Fator],FatorHorario[Meses],TEXT($D2193,"MMM"),FatorHorario[UF],'Curva Tipica'!$E$1,FatorHorario[Hora],$F2193)</f>
        <v>5.8287122136841805E-2</v>
      </c>
      <c r="I2193" s="45">
        <v>0.92</v>
      </c>
    </row>
    <row r="2194" spans="1:9" x14ac:dyDescent="0.25">
      <c r="A2194" s="32">
        <v>8033</v>
      </c>
      <c r="B2194" s="32">
        <v>2</v>
      </c>
      <c r="C2194" s="134" t="s">
        <v>92</v>
      </c>
      <c r="D2194" s="33">
        <v>45108</v>
      </c>
      <c r="E2194" s="43" t="s">
        <v>69</v>
      </c>
      <c r="F2194" s="44">
        <f>SUMIFS(HoraCondCarga[Hora],HoraCondCarga[Condição de Carga],PrevisaoGD[[#This Row],[Condição de Carga]],HoraCondCarga[Mês],MONTH(PrevisaoGD[[#This Row],[Mês/Ano]]))</f>
        <v>7</v>
      </c>
      <c r="G2194" s="258">
        <f>SUMIFS('Previsão Potência Instalada'!$C$4:$C$87,'Previsão Potência Instalada'!$B$4:$B$87,PrevisaoGD[[#This Row],[Mês/Ano]])*SUMIFS(RelPotInst[PU_PI],RelPotInst[Barra],PrevisaoGD[[#This Row],[Nº Barra]])</f>
        <v>0.79786847815137518</v>
      </c>
      <c r="H2194" s="136">
        <f>$G2194*SUMIFS(FatorHorario[Fator],FatorHorario[Meses],TEXT($D2194,"MMM"),FatorHorario[UF],'Curva Tipica'!$E$1,FatorHorario[Hora],$F2194)</f>
        <v>6.4824889158405036E-2</v>
      </c>
      <c r="I2194" s="45">
        <v>0.92</v>
      </c>
    </row>
    <row r="2195" spans="1:9" x14ac:dyDescent="0.25">
      <c r="A2195" s="32">
        <v>8033</v>
      </c>
      <c r="B2195" s="32">
        <v>2</v>
      </c>
      <c r="C2195" s="134" t="s">
        <v>92</v>
      </c>
      <c r="D2195" s="33">
        <v>45139</v>
      </c>
      <c r="E2195" s="43" t="s">
        <v>69</v>
      </c>
      <c r="F2195" s="44">
        <f>SUMIFS(HoraCondCarga[Hora],HoraCondCarga[Condição de Carga],PrevisaoGD[[#This Row],[Condição de Carga]],HoraCondCarga[Mês],MONTH(PrevisaoGD[[#This Row],[Mês/Ano]]))</f>
        <v>7</v>
      </c>
      <c r="G2195" s="258">
        <f>SUMIFS('Previsão Potência Instalada'!$C$4:$C$87,'Previsão Potência Instalada'!$B$4:$B$87,PrevisaoGD[[#This Row],[Mês/Ano]])*SUMIFS(RelPotInst[PU_PI],RelPotInst[Barra],PrevisaoGD[[#This Row],[Nº Barra]])</f>
        <v>0.80515388585733083</v>
      </c>
      <c r="H2195" s="136">
        <f>$G2195*SUMIFS(FatorHorario[Fator],FatorHorario[Meses],TEXT($D2195,"MMM"),FatorHorario[UF],'Curva Tipica'!$E$1,FatorHorario[Hora],$F2195)</f>
        <v>7.3004621543224971E-2</v>
      </c>
      <c r="I2195" s="45">
        <v>0.92</v>
      </c>
    </row>
    <row r="2196" spans="1:9" x14ac:dyDescent="0.25">
      <c r="A2196" s="32">
        <v>8033</v>
      </c>
      <c r="B2196" s="32">
        <v>2</v>
      </c>
      <c r="C2196" s="134" t="s">
        <v>92</v>
      </c>
      <c r="D2196" s="33">
        <v>45170</v>
      </c>
      <c r="E2196" s="43" t="s">
        <v>69</v>
      </c>
      <c r="F2196" s="44">
        <f>SUMIFS(HoraCondCarga[Hora],HoraCondCarga[Condição de Carga],PrevisaoGD[[#This Row],[Condição de Carga]],HoraCondCarga[Mês],MONTH(PrevisaoGD[[#This Row],[Mês/Ano]]))</f>
        <v>7</v>
      </c>
      <c r="G2196" s="258">
        <f>SUMIFS('Previsão Potência Instalada'!$C$4:$C$87,'Previsão Potência Instalada'!$B$4:$B$87,PrevisaoGD[[#This Row],[Mês/Ano]])*SUMIFS(RelPotInst[PU_PI],RelPotInst[Barra],PrevisaoGD[[#This Row],[Nº Barra]])</f>
        <v>0.81240605845041602</v>
      </c>
      <c r="H2196" s="136">
        <f>$G2196*SUMIFS(FatorHorario[Fator],FatorHorario[Meses],TEXT($D2196,"MMM"),FatorHorario[UF],'Curva Tipica'!$E$1,FatorHorario[Hora],$F2196)</f>
        <v>8.365058334182858E-2</v>
      </c>
      <c r="I2196" s="45">
        <v>0.92</v>
      </c>
    </row>
    <row r="2197" spans="1:9" x14ac:dyDescent="0.25">
      <c r="A2197" s="32">
        <v>8033</v>
      </c>
      <c r="B2197" s="32">
        <v>2</v>
      </c>
      <c r="C2197" s="134" t="s">
        <v>92</v>
      </c>
      <c r="D2197" s="33">
        <v>45200</v>
      </c>
      <c r="E2197" s="43" t="s">
        <v>69</v>
      </c>
      <c r="F2197" s="44">
        <f>SUMIFS(HoraCondCarga[Hora],HoraCondCarga[Condição de Carga],PrevisaoGD[[#This Row],[Condição de Carga]],HoraCondCarga[Mês],MONTH(PrevisaoGD[[#This Row],[Mês/Ano]]))</f>
        <v>7</v>
      </c>
      <c r="G2197" s="258">
        <f>SUMIFS('Previsão Potência Instalada'!$C$4:$C$87,'Previsão Potência Instalada'!$B$4:$B$87,PrevisaoGD[[#This Row],[Mês/Ano]])*SUMIFS(RelPotInst[PU_PI],RelPotInst[Barra],PrevisaoGD[[#This Row],[Nº Barra]])</f>
        <v>0.81930169745701864</v>
      </c>
      <c r="H2197" s="136">
        <f>$G2197*SUMIFS(FatorHorario[Fator],FatorHorario[Meses],TEXT($D2197,"MMM"),FatorHorario[UF],'Curva Tipica'!$E$1,FatorHorario[Hora],$F2197)</f>
        <v>9.2809677799241944E-2</v>
      </c>
      <c r="I2197" s="45">
        <v>0.92</v>
      </c>
    </row>
    <row r="2198" spans="1:9" x14ac:dyDescent="0.25">
      <c r="A2198" s="32">
        <v>8033</v>
      </c>
      <c r="B2198" s="32">
        <v>2</v>
      </c>
      <c r="C2198" s="134" t="s">
        <v>92</v>
      </c>
      <c r="D2198" s="33">
        <v>45231</v>
      </c>
      <c r="E2198" s="43" t="s">
        <v>69</v>
      </c>
      <c r="F2198" s="44">
        <f>SUMIFS(HoraCondCarga[Hora],HoraCondCarga[Condição de Carga],PrevisaoGD[[#This Row],[Condição de Carga]],HoraCondCarga[Mês],MONTH(PrevisaoGD[[#This Row],[Mês/Ano]]))</f>
        <v>6</v>
      </c>
      <c r="G2198" s="258">
        <f>SUMIFS('Previsão Potência Instalada'!$C$4:$C$87,'Previsão Potência Instalada'!$B$4:$B$87,PrevisaoGD[[#This Row],[Mês/Ano]])*SUMIFS(RelPotInst[PU_PI],RelPotInst[Barra],PrevisaoGD[[#This Row],[Nº Barra]])</f>
        <v>0.82619862349426842</v>
      </c>
      <c r="H2198" s="136">
        <f>$G2198*SUMIFS(FatorHorario[Fator],FatorHorario[Meses],TEXT($D2198,"MMM"),FatorHorario[UF],'Curva Tipica'!$E$1,FatorHorario[Hora],$F2198)</f>
        <v>1.3822973637067115E-2</v>
      </c>
      <c r="I2198" s="45">
        <v>0.92</v>
      </c>
    </row>
    <row r="2199" spans="1:9" x14ac:dyDescent="0.25">
      <c r="A2199" s="32">
        <v>8033</v>
      </c>
      <c r="B2199" s="32">
        <v>2</v>
      </c>
      <c r="C2199" s="134" t="s">
        <v>92</v>
      </c>
      <c r="D2199" s="33">
        <v>45261</v>
      </c>
      <c r="E2199" s="43" t="s">
        <v>69</v>
      </c>
      <c r="F2199" s="44">
        <f>SUMIFS(HoraCondCarga[Hora],HoraCondCarga[Condição de Carga],PrevisaoGD[[#This Row],[Condição de Carga]],HoraCondCarga[Mês],MONTH(PrevisaoGD[[#This Row],[Mês/Ano]]))</f>
        <v>7</v>
      </c>
      <c r="G2199" s="258">
        <f>SUMIFS('Previsão Potência Instalada'!$C$4:$C$87,'Previsão Potência Instalada'!$B$4:$B$87,PrevisaoGD[[#This Row],[Mês/Ano]])*SUMIFS(RelPotInst[PU_PI],RelPotInst[Barra],PrevisaoGD[[#This Row],[Nº Barra]])</f>
        <v>0.8334231952315273</v>
      </c>
      <c r="H2199" s="136">
        <f>$G2199*SUMIFS(FatorHorario[Fator],FatorHorario[Meses],TEXT($D2199,"MMM"),FatorHorario[UF],'Curva Tipica'!$E$1,FatorHorario[Hora],$F2199)</f>
        <v>8.6269841136833281E-2</v>
      </c>
      <c r="I2199" s="45">
        <v>0.92</v>
      </c>
    </row>
    <row r="2200" spans="1:9" x14ac:dyDescent="0.25">
      <c r="A2200" s="32">
        <v>8033</v>
      </c>
      <c r="B2200" s="32">
        <v>2</v>
      </c>
      <c r="C2200" s="134" t="s">
        <v>92</v>
      </c>
      <c r="D2200" s="33">
        <v>45292</v>
      </c>
      <c r="E2200" s="43" t="s">
        <v>69</v>
      </c>
      <c r="F2200" s="44">
        <f>SUMIFS(HoraCondCarga[Hora],HoraCondCarga[Condição de Carga],PrevisaoGD[[#This Row],[Condição de Carga]],HoraCondCarga[Mês],MONTH(PrevisaoGD[[#This Row],[Mês/Ano]]))</f>
        <v>7</v>
      </c>
      <c r="G2200" s="258">
        <f>SUMIFS('Previsão Potência Instalada'!$C$4:$C$87,'Previsão Potência Instalada'!$B$4:$B$87,PrevisaoGD[[#This Row],[Mês/Ano]])*SUMIFS(RelPotInst[PU_PI],RelPotInst[Barra],PrevisaoGD[[#This Row],[Nº Barra]])</f>
        <v>0.84824160685651084</v>
      </c>
      <c r="H2200" s="136">
        <f>$G2200*SUMIFS(FatorHorario[Fator],FatorHorario[Meses],TEXT($D2200,"MMM"),FatorHorario[UF],'Curva Tipica'!$E$1,FatorHorario[Hora],$F2200)</f>
        <v>8.4299987991129463E-2</v>
      </c>
      <c r="I2200" s="45">
        <v>0.92</v>
      </c>
    </row>
    <row r="2201" spans="1:9" x14ac:dyDescent="0.25">
      <c r="A2201" s="32">
        <v>8033</v>
      </c>
      <c r="B2201" s="32">
        <v>2</v>
      </c>
      <c r="C2201" s="134" t="s">
        <v>92</v>
      </c>
      <c r="D2201" s="33">
        <v>45323</v>
      </c>
      <c r="E2201" s="43" t="s">
        <v>69</v>
      </c>
      <c r="F2201" s="44">
        <f>SUMIFS(HoraCondCarga[Hora],HoraCondCarga[Condição de Carga],PrevisaoGD[[#This Row],[Condição de Carga]],HoraCondCarga[Mês],MONTH(PrevisaoGD[[#This Row],[Mês/Ano]]))</f>
        <v>7</v>
      </c>
      <c r="G2201" s="258">
        <f>SUMIFS('Previsão Potência Instalada'!$C$4:$C$87,'Previsão Potência Instalada'!$B$4:$B$87,PrevisaoGD[[#This Row],[Mês/Ano]])*SUMIFS(RelPotInst[PU_PI],RelPotInst[Barra],PrevisaoGD[[#This Row],[Nº Barra]])</f>
        <v>0.86273710083167654</v>
      </c>
      <c r="H2201" s="136">
        <f>$G2201*SUMIFS(FatorHorario[Fator],FatorHorario[Meses],TEXT($D2201,"MMM"),FatorHorario[UF],'Curva Tipica'!$E$1,FatorHorario[Hora],$F2201)</f>
        <v>8.1505869658722099E-2</v>
      </c>
      <c r="I2201" s="45">
        <v>0.92</v>
      </c>
    </row>
    <row r="2202" spans="1:9" x14ac:dyDescent="0.25">
      <c r="A2202" s="32">
        <v>8033</v>
      </c>
      <c r="B2202" s="32">
        <v>2</v>
      </c>
      <c r="C2202" s="134" t="s">
        <v>92</v>
      </c>
      <c r="D2202" s="33">
        <v>45352</v>
      </c>
      <c r="E2202" s="43" t="s">
        <v>69</v>
      </c>
      <c r="F2202" s="44">
        <f>SUMIFS(HoraCondCarga[Hora],HoraCondCarga[Condição de Carga],PrevisaoGD[[#This Row],[Condição de Carga]],HoraCondCarga[Mês],MONTH(PrevisaoGD[[#This Row],[Mês/Ano]]))</f>
        <v>7</v>
      </c>
      <c r="G2202" s="258">
        <f>SUMIFS('Previsão Potência Instalada'!$C$4:$C$87,'Previsão Potência Instalada'!$B$4:$B$87,PrevisaoGD[[#This Row],[Mês/Ano]])*SUMIFS(RelPotInst[PU_PI],RelPotInst[Barra],PrevisaoGD[[#This Row],[Nº Barra]])</f>
        <v>0.87736294185107344</v>
      </c>
      <c r="H2202" s="136">
        <f>$G2202*SUMIFS(FatorHorario[Fator],FatorHorario[Meses],TEXT($D2202,"MMM"),FatorHorario[UF],'Curva Tipica'!$E$1,FatorHorario[Hora],$F2202)</f>
        <v>8.9342975680334308E-2</v>
      </c>
      <c r="I2202" s="45">
        <v>0.92</v>
      </c>
    </row>
    <row r="2203" spans="1:9" x14ac:dyDescent="0.25">
      <c r="A2203" s="32">
        <v>8033</v>
      </c>
      <c r="B2203" s="32">
        <v>2</v>
      </c>
      <c r="C2203" s="134" t="s">
        <v>92</v>
      </c>
      <c r="D2203" s="33">
        <v>45383</v>
      </c>
      <c r="E2203" s="43" t="s">
        <v>69</v>
      </c>
      <c r="F2203" s="44">
        <f>SUMIFS(HoraCondCarga[Hora],HoraCondCarga[Condição de Carga],PrevisaoGD[[#This Row],[Condição de Carga]],HoraCondCarga[Mês],MONTH(PrevisaoGD[[#This Row],[Mês/Ano]]))</f>
        <v>8</v>
      </c>
      <c r="G2203" s="258">
        <f>SUMIFS('Previsão Potência Instalada'!$C$4:$C$87,'Previsão Potência Instalada'!$B$4:$B$87,PrevisaoGD[[#This Row],[Mês/Ano]])*SUMIFS(RelPotInst[PU_PI],RelPotInst[Barra],PrevisaoGD[[#This Row],[Nº Barra]])</f>
        <v>0.89210120845564722</v>
      </c>
      <c r="H2203" s="136">
        <f>$G2203*SUMIFS(FatorHorario[Fator],FatorHorario[Meses],TEXT($D2203,"MMM"),FatorHorario[UF],'Curva Tipica'!$E$1,FatorHorario[Hora],$F2203)</f>
        <v>0.20888819161782898</v>
      </c>
      <c r="I2203" s="45">
        <v>0.92</v>
      </c>
    </row>
    <row r="2204" spans="1:9" x14ac:dyDescent="0.25">
      <c r="A2204" s="32">
        <v>8033</v>
      </c>
      <c r="B2204" s="32">
        <v>2</v>
      </c>
      <c r="C2204" s="134" t="s">
        <v>92</v>
      </c>
      <c r="D2204" s="33">
        <v>45413</v>
      </c>
      <c r="E2204" s="43" t="s">
        <v>69</v>
      </c>
      <c r="F2204" s="44">
        <f>SUMIFS(HoraCondCarga[Hora],HoraCondCarga[Condição de Carga],PrevisaoGD[[#This Row],[Condição de Carga]],HoraCondCarga[Mês],MONTH(PrevisaoGD[[#This Row],[Mês/Ano]]))</f>
        <v>7</v>
      </c>
      <c r="G2204" s="258">
        <f>SUMIFS('Previsão Potência Instalada'!$C$4:$C$87,'Previsão Potência Instalada'!$B$4:$B$87,PrevisaoGD[[#This Row],[Mês/Ano]])*SUMIFS(RelPotInst[PU_PI],RelPotInst[Barra],PrevisaoGD[[#This Row],[Nº Barra]])</f>
        <v>0.90805545316344405</v>
      </c>
      <c r="H2204" s="136">
        <f>$G2204*SUMIFS(FatorHorario[Fator],FatorHorario[Meses],TEXT($D2204,"MMM"),FatorHorario[UF],'Curva Tipica'!$E$1,FatorHorario[Hora],$F2204)</f>
        <v>6.7719710562557198E-2</v>
      </c>
      <c r="I2204" s="45">
        <v>0.92</v>
      </c>
    </row>
    <row r="2205" spans="1:9" x14ac:dyDescent="0.25">
      <c r="A2205" s="32">
        <v>8033</v>
      </c>
      <c r="B2205" s="32">
        <v>2</v>
      </c>
      <c r="C2205" s="134" t="s">
        <v>92</v>
      </c>
      <c r="D2205" s="33">
        <v>45444</v>
      </c>
      <c r="E2205" s="43" t="s">
        <v>69</v>
      </c>
      <c r="F2205" s="44">
        <f>SUMIFS(HoraCondCarga[Hora],HoraCondCarga[Condição de Carga],PrevisaoGD[[#This Row],[Condição de Carga]],HoraCondCarga[Mês],MONTH(PrevisaoGD[[#This Row],[Mês/Ano]]))</f>
        <v>7</v>
      </c>
      <c r="G2205" s="258">
        <f>SUMIFS('Previsão Potência Instalada'!$C$4:$C$87,'Previsão Potência Instalada'!$B$4:$B$87,PrevisaoGD[[#This Row],[Mês/Ano]])*SUMIFS(RelPotInst[PU_PI],RelPotInst[Barra],PrevisaoGD[[#This Row],[Nº Barra]])</f>
        <v>0.92367631563636932</v>
      </c>
      <c r="H2205" s="136">
        <f>$G2205*SUMIFS(FatorHorario[Fator],FatorHorario[Meses],TEXT($D2205,"MMM"),FatorHorario[UF],'Curva Tipica'!$E$1,FatorHorario[Hora],$F2205)</f>
        <v>6.811611594667423E-2</v>
      </c>
      <c r="I2205" s="45">
        <v>0.92</v>
      </c>
    </row>
    <row r="2206" spans="1:9" x14ac:dyDescent="0.25">
      <c r="A2206" s="32">
        <v>8033</v>
      </c>
      <c r="B2206" s="32">
        <v>2</v>
      </c>
      <c r="C2206" s="134" t="s">
        <v>92</v>
      </c>
      <c r="D2206" s="33">
        <v>45474</v>
      </c>
      <c r="E2206" s="43" t="s">
        <v>69</v>
      </c>
      <c r="F2206" s="44">
        <f>SUMIFS(HoraCondCarga[Hora],HoraCondCarga[Condição de Carga],PrevisaoGD[[#This Row],[Condição de Carga]],HoraCondCarga[Mês],MONTH(PrevisaoGD[[#This Row],[Mês/Ano]]))</f>
        <v>7</v>
      </c>
      <c r="G2206" s="258">
        <f>SUMIFS('Previsão Potência Instalada'!$C$4:$C$87,'Previsão Potência Instalada'!$B$4:$B$87,PrevisaoGD[[#This Row],[Mês/Ano]])*SUMIFS(RelPotInst[PU_PI],RelPotInst[Barra],PrevisaoGD[[#This Row],[Nº Barra]])</f>
        <v>0.93852073592522423</v>
      </c>
      <c r="H2206" s="136">
        <f>$G2206*SUMIFS(FatorHorario[Fator],FatorHorario[Meses],TEXT($D2206,"MMM"),FatorHorario[UF],'Curva Tipica'!$E$1,FatorHorario[Hora],$F2206)</f>
        <v>7.6252545808276243E-2</v>
      </c>
      <c r="I2206" s="45">
        <v>0.92</v>
      </c>
    </row>
    <row r="2207" spans="1:9" x14ac:dyDescent="0.25">
      <c r="A2207" s="32">
        <v>8033</v>
      </c>
      <c r="B2207" s="32">
        <v>2</v>
      </c>
      <c r="C2207" s="134" t="s">
        <v>92</v>
      </c>
      <c r="D2207" s="33">
        <v>45505</v>
      </c>
      <c r="E2207" s="43" t="s">
        <v>69</v>
      </c>
      <c r="F2207" s="44">
        <f>SUMIFS(HoraCondCarga[Hora],HoraCondCarga[Condição de Carga],PrevisaoGD[[#This Row],[Condição de Carga]],HoraCondCarga[Mês],MONTH(PrevisaoGD[[#This Row],[Mês/Ano]]))</f>
        <v>7</v>
      </c>
      <c r="G2207" s="258">
        <f>SUMIFS('Previsão Potência Instalada'!$C$4:$C$87,'Previsão Potência Instalada'!$B$4:$B$87,PrevisaoGD[[#This Row],[Mês/Ano]])*SUMIFS(RelPotInst[PU_PI],RelPotInst[Barra],PrevisaoGD[[#This Row],[Nº Barra]])</f>
        <v>0.95298582059434989</v>
      </c>
      <c r="H2207" s="136">
        <f>$G2207*SUMIFS(FatorHorario[Fator],FatorHorario[Meses],TEXT($D2207,"MMM"),FatorHorario[UF],'Curva Tipica'!$E$1,FatorHorario[Hora],$F2207)</f>
        <v>8.6408785190758008E-2</v>
      </c>
      <c r="I2207" s="45">
        <v>0.92</v>
      </c>
    </row>
    <row r="2208" spans="1:9" x14ac:dyDescent="0.25">
      <c r="A2208" s="32">
        <v>8033</v>
      </c>
      <c r="B2208" s="32">
        <v>2</v>
      </c>
      <c r="C2208" s="134" t="s">
        <v>92</v>
      </c>
      <c r="D2208" s="33">
        <v>45536</v>
      </c>
      <c r="E2208" s="43" t="s">
        <v>69</v>
      </c>
      <c r="F2208" s="44">
        <f>SUMIFS(HoraCondCarga[Hora],HoraCondCarga[Condição de Carga],PrevisaoGD[[#This Row],[Condição de Carga]],HoraCondCarga[Mês],MONTH(PrevisaoGD[[#This Row],[Mês/Ano]]))</f>
        <v>7</v>
      </c>
      <c r="G2208" s="258">
        <f>SUMIFS('Previsão Potência Instalada'!$C$4:$C$87,'Previsão Potência Instalada'!$B$4:$B$87,PrevisaoGD[[#This Row],[Mês/Ano]])*SUMIFS(RelPotInst[PU_PI],RelPotInst[Barra],PrevisaoGD[[#This Row],[Nº Barra]])</f>
        <v>0.96738491736807419</v>
      </c>
      <c r="H2208" s="136">
        <f>$G2208*SUMIFS(FatorHorario[Fator],FatorHorario[Meses],TEXT($D2208,"MMM"),FatorHorario[UF],'Curva Tipica'!$E$1,FatorHorario[Hora],$F2208)</f>
        <v>9.960820923501891E-2</v>
      </c>
      <c r="I2208" s="45">
        <v>0.92</v>
      </c>
    </row>
    <row r="2209" spans="1:9" x14ac:dyDescent="0.25">
      <c r="A2209" s="32">
        <v>8033</v>
      </c>
      <c r="B2209" s="32">
        <v>2</v>
      </c>
      <c r="C2209" s="134" t="s">
        <v>92</v>
      </c>
      <c r="D2209" s="33">
        <v>45566</v>
      </c>
      <c r="E2209" s="43" t="s">
        <v>69</v>
      </c>
      <c r="F2209" s="44">
        <f>SUMIFS(HoraCondCarga[Hora],HoraCondCarga[Condição de Carga],PrevisaoGD[[#This Row],[Condição de Carga]],HoraCondCarga[Mês],MONTH(PrevisaoGD[[#This Row],[Mês/Ano]]))</f>
        <v>7</v>
      </c>
      <c r="G2209" s="258">
        <f>SUMIFS('Previsão Potência Instalada'!$C$4:$C$87,'Previsão Potência Instalada'!$B$4:$B$87,PrevisaoGD[[#This Row],[Mês/Ano]])*SUMIFS(RelPotInst[PU_PI],RelPotInst[Barra],PrevisaoGD[[#This Row],[Nº Barra]])</f>
        <v>0.98107612122433807</v>
      </c>
      <c r="H2209" s="136">
        <f>$G2209*SUMIFS(FatorHorario[Fator],FatorHorario[Meses],TEXT($D2209,"MMM"),FatorHorario[UF],'Curva Tipica'!$E$1,FatorHorario[Hora],$F2209)</f>
        <v>0.1111353229097119</v>
      </c>
      <c r="I2209" s="45">
        <v>0.92</v>
      </c>
    </row>
    <row r="2210" spans="1:9" x14ac:dyDescent="0.25">
      <c r="A2210" s="32">
        <v>8033</v>
      </c>
      <c r="B2210" s="32">
        <v>2</v>
      </c>
      <c r="C2210" s="134" t="s">
        <v>92</v>
      </c>
      <c r="D2210" s="33">
        <v>45597</v>
      </c>
      <c r="E2210" s="43" t="s">
        <v>69</v>
      </c>
      <c r="F2210" s="44">
        <f>SUMIFS(HoraCondCarga[Hora],HoraCondCarga[Condição de Carga],PrevisaoGD[[#This Row],[Condição de Carga]],HoraCondCarga[Mês],MONTH(PrevisaoGD[[#This Row],[Mês/Ano]]))</f>
        <v>6</v>
      </c>
      <c r="G2210" s="258">
        <f>SUMIFS('Previsão Potência Instalada'!$C$4:$C$87,'Previsão Potência Instalada'!$B$4:$B$87,PrevisaoGD[[#This Row],[Mês/Ano]])*SUMIFS(RelPotInst[PU_PI],RelPotInst[Barra],PrevisaoGD[[#This Row],[Nº Barra]])</f>
        <v>0.99476988046364068</v>
      </c>
      <c r="H2210" s="136">
        <f>$G2210*SUMIFS(FatorHorario[Fator],FatorHorario[Meses],TEXT($D2210,"MMM"),FatorHorario[UF],'Curva Tipica'!$E$1,FatorHorario[Hora],$F2210)</f>
        <v>1.6643307603734711E-2</v>
      </c>
      <c r="I2210" s="45">
        <v>0.92</v>
      </c>
    </row>
    <row r="2211" spans="1:9" x14ac:dyDescent="0.25">
      <c r="A2211" s="32">
        <v>8033</v>
      </c>
      <c r="B2211" s="32">
        <v>2</v>
      </c>
      <c r="C2211" s="134" t="s">
        <v>92</v>
      </c>
      <c r="D2211" s="33">
        <v>45627</v>
      </c>
      <c r="E2211" s="43" t="s">
        <v>69</v>
      </c>
      <c r="F2211" s="44">
        <f>SUMIFS(HoraCondCarga[Hora],HoraCondCarga[Condição de Carga],PrevisaoGD[[#This Row],[Condição de Carga]],HoraCondCarga[Mês],MONTH(PrevisaoGD[[#This Row],[Mês/Ano]]))</f>
        <v>7</v>
      </c>
      <c r="G2211" s="258">
        <f>SUMIFS('Previsão Potência Instalada'!$C$4:$C$87,'Previsão Potência Instalada'!$B$4:$B$87,PrevisaoGD[[#This Row],[Mês/Ano]])*SUMIFS(RelPotInst[PU_PI],RelPotInst[Barra],PrevisaoGD[[#This Row],[Nº Barra]])</f>
        <v>1.009114176087919</v>
      </c>
      <c r="H2211" s="136">
        <f>$G2211*SUMIFS(FatorHorario[Fator],FatorHorario[Meses],TEXT($D2211,"MMM"),FatorHorario[UF],'Curva Tipica'!$E$1,FatorHorario[Hora],$F2211)</f>
        <v>0.10445607964612352</v>
      </c>
      <c r="I2211" s="45">
        <v>0.92</v>
      </c>
    </row>
    <row r="2212" spans="1:9" x14ac:dyDescent="0.25">
      <c r="A2212" s="32">
        <v>8033</v>
      </c>
      <c r="B2212" s="32">
        <v>2</v>
      </c>
      <c r="C2212" s="134" t="s">
        <v>92</v>
      </c>
      <c r="D2212" s="33">
        <v>45658</v>
      </c>
      <c r="E2212" s="43" t="s">
        <v>69</v>
      </c>
      <c r="F2212" s="44">
        <f>SUMIFS(HoraCondCarga[Hora],HoraCondCarga[Condição de Carga],PrevisaoGD[[#This Row],[Condição de Carga]],HoraCondCarga[Mês],MONTH(PrevisaoGD[[#This Row],[Mês/Ano]]))</f>
        <v>7</v>
      </c>
      <c r="G2212" s="258">
        <f>SUMIFS('Previsão Potência Instalada'!$C$4:$C$87,'Previsão Potência Instalada'!$B$4:$B$87,PrevisaoGD[[#This Row],[Mês/Ano]])*SUMIFS(RelPotInst[PU_PI],RelPotInst[Barra],PrevisaoGD[[#This Row],[Nº Barra]])</f>
        <v>1.0260839252457772</v>
      </c>
      <c r="H2212" s="136">
        <f>$G2212*SUMIFS(FatorHorario[Fator],FatorHorario[Meses],TEXT($D2212,"MMM"),FatorHorario[UF],'Curva Tipica'!$E$1,FatorHorario[Hora],$F2212)</f>
        <v>0.10197432179336871</v>
      </c>
      <c r="I2212" s="45">
        <v>0.92</v>
      </c>
    </row>
    <row r="2213" spans="1:9" x14ac:dyDescent="0.25">
      <c r="A2213" s="32">
        <v>8033</v>
      </c>
      <c r="B2213" s="32">
        <v>2</v>
      </c>
      <c r="C2213" s="134" t="s">
        <v>92</v>
      </c>
      <c r="D2213" s="33">
        <v>45689</v>
      </c>
      <c r="E2213" s="43" t="s">
        <v>69</v>
      </c>
      <c r="F2213" s="44">
        <f>SUMIFS(HoraCondCarga[Hora],HoraCondCarga[Condição de Carga],PrevisaoGD[[#This Row],[Condição de Carga]],HoraCondCarga[Mês],MONTH(PrevisaoGD[[#This Row],[Mês/Ano]]))</f>
        <v>7</v>
      </c>
      <c r="G2213" s="258">
        <f>SUMIFS('Previsão Potência Instalada'!$C$4:$C$87,'Previsão Potência Instalada'!$B$4:$B$87,PrevisaoGD[[#This Row],[Mês/Ano]])*SUMIFS(RelPotInst[PU_PI],RelPotInst[Barra],PrevisaoGD[[#This Row],[Nº Barra]])</f>
        <v>1.0426838755577985</v>
      </c>
      <c r="H2213" s="136">
        <f>$G2213*SUMIFS(FatorHorario[Fator],FatorHorario[Meses],TEXT($D2213,"MMM"),FatorHorario[UF],'Curva Tipica'!$E$1,FatorHorario[Hora],$F2213)</f>
        <v>9.8506087166692999E-2</v>
      </c>
      <c r="I2213" s="45">
        <v>0.92</v>
      </c>
    </row>
    <row r="2214" spans="1:9" x14ac:dyDescent="0.25">
      <c r="A2214" s="32">
        <v>8033</v>
      </c>
      <c r="B2214" s="32">
        <v>2</v>
      </c>
      <c r="C2214" s="134" t="s">
        <v>92</v>
      </c>
      <c r="D2214" s="33">
        <v>45717</v>
      </c>
      <c r="E2214" s="43" t="s">
        <v>69</v>
      </c>
      <c r="F2214" s="44">
        <f>SUMIFS(HoraCondCarga[Hora],HoraCondCarga[Condição de Carga],PrevisaoGD[[#This Row],[Condição de Carga]],HoraCondCarga[Mês],MONTH(PrevisaoGD[[#This Row],[Mês/Ano]]))</f>
        <v>7</v>
      </c>
      <c r="G2214" s="258">
        <f>SUMIFS('Previsão Potência Instalada'!$C$4:$C$87,'Previsão Potência Instalada'!$B$4:$B$87,PrevisaoGD[[#This Row],[Mês/Ano]])*SUMIFS(RelPotInst[PU_PI],RelPotInst[Barra],PrevisaoGD[[#This Row],[Nº Barra]])</f>
        <v>1.0594330967026222</v>
      </c>
      <c r="H2214" s="136">
        <f>$G2214*SUMIFS(FatorHorario[Fator],FatorHorario[Meses],TEXT($D2214,"MMM"),FatorHorario[UF],'Curva Tipica'!$E$1,FatorHorario[Hora],$F2214)</f>
        <v>0.10788340933792295</v>
      </c>
      <c r="I2214" s="45">
        <v>0.92</v>
      </c>
    </row>
    <row r="2215" spans="1:9" x14ac:dyDescent="0.25">
      <c r="A2215" s="32">
        <v>8033</v>
      </c>
      <c r="B2215" s="32">
        <v>2</v>
      </c>
      <c r="C2215" s="134" t="s">
        <v>92</v>
      </c>
      <c r="D2215" s="33">
        <v>45748</v>
      </c>
      <c r="E2215" s="43" t="s">
        <v>69</v>
      </c>
      <c r="F2215" s="44">
        <f>SUMIFS(HoraCondCarga[Hora],HoraCondCarga[Condição de Carga],PrevisaoGD[[#This Row],[Condição de Carga]],HoraCondCarga[Mês],MONTH(PrevisaoGD[[#This Row],[Mês/Ano]]))</f>
        <v>8</v>
      </c>
      <c r="G2215" s="258">
        <f>SUMIFS('Previsão Potência Instalada'!$C$4:$C$87,'Previsão Potência Instalada'!$B$4:$B$87,PrevisaoGD[[#This Row],[Mês/Ano]])*SUMIFS(RelPotInst[PU_PI],RelPotInst[Barra],PrevisaoGD[[#This Row],[Nº Barra]])</f>
        <v>1.0763110653831238</v>
      </c>
      <c r="H2215" s="136">
        <f>$G2215*SUMIFS(FatorHorario[Fator],FatorHorario[Meses],TEXT($D2215,"MMM"),FatorHorario[UF],'Curva Tipica'!$E$1,FatorHorario[Hora],$F2215)</f>
        <v>0.2520214858304583</v>
      </c>
      <c r="I2215" s="45">
        <v>0.92</v>
      </c>
    </row>
    <row r="2216" spans="1:9" x14ac:dyDescent="0.25">
      <c r="A2216" s="32">
        <v>8033</v>
      </c>
      <c r="B2216" s="32">
        <v>2</v>
      </c>
      <c r="C2216" s="134" t="s">
        <v>92</v>
      </c>
      <c r="D2216" s="33">
        <v>45778</v>
      </c>
      <c r="E2216" s="43" t="s">
        <v>69</v>
      </c>
      <c r="F2216" s="44">
        <f>SUMIFS(HoraCondCarga[Hora],HoraCondCarga[Condição de Carga],PrevisaoGD[[#This Row],[Condição de Carga]],HoraCondCarga[Mês],MONTH(PrevisaoGD[[#This Row],[Mês/Ano]]))</f>
        <v>7</v>
      </c>
      <c r="G2216" s="258">
        <f>SUMIFS('Previsão Potência Instalada'!$C$4:$C$87,'Previsão Potência Instalada'!$B$4:$B$87,PrevisaoGD[[#This Row],[Mês/Ano]])*SUMIFS(RelPotInst[PU_PI],RelPotInst[Barra],PrevisaoGD[[#This Row],[Nº Barra]])</f>
        <v>1.094581547911625</v>
      </c>
      <c r="H2216" s="136">
        <f>$G2216*SUMIFS(FatorHorario[Fator],FatorHorario[Meses],TEXT($D2216,"MMM"),FatorHorario[UF],'Curva Tipica'!$E$1,FatorHorario[Hora],$F2216)</f>
        <v>8.1630197091442508E-2</v>
      </c>
      <c r="I2216" s="45">
        <v>0.92</v>
      </c>
    </row>
    <row r="2217" spans="1:9" x14ac:dyDescent="0.25">
      <c r="A2217" s="32">
        <v>8033</v>
      </c>
      <c r="B2217" s="32">
        <v>2</v>
      </c>
      <c r="C2217" s="134" t="s">
        <v>92</v>
      </c>
      <c r="D2217" s="33">
        <v>45809</v>
      </c>
      <c r="E2217" s="43" t="s">
        <v>69</v>
      </c>
      <c r="F2217" s="44">
        <f>SUMIFS(HoraCondCarga[Hora],HoraCondCarga[Condição de Carga],PrevisaoGD[[#This Row],[Condição de Carga]],HoraCondCarga[Mês],MONTH(PrevisaoGD[[#This Row],[Mês/Ano]]))</f>
        <v>7</v>
      </c>
      <c r="G2217" s="258">
        <f>SUMIFS('Previsão Potência Instalada'!$C$4:$C$87,'Previsão Potência Instalada'!$B$4:$B$87,PrevisaoGD[[#This Row],[Mês/Ano]])*SUMIFS(RelPotInst[PU_PI],RelPotInst[Barra],PrevisaoGD[[#This Row],[Nº Barra]])</f>
        <v>1.1124702477604007</v>
      </c>
      <c r="H2217" s="136">
        <f>$G2217*SUMIFS(FatorHorario[Fator],FatorHorario[Meses],TEXT($D2217,"MMM"),FatorHorario[UF],'Curva Tipica'!$E$1,FatorHorario[Hora],$F2217)</f>
        <v>8.203864395014393E-2</v>
      </c>
      <c r="I2217" s="45">
        <v>0.92</v>
      </c>
    </row>
    <row r="2218" spans="1:9" x14ac:dyDescent="0.25">
      <c r="A2218" s="32">
        <v>8033</v>
      </c>
      <c r="B2218" s="32">
        <v>2</v>
      </c>
      <c r="C2218" s="134" t="s">
        <v>92</v>
      </c>
      <c r="D2218" s="33">
        <v>45839</v>
      </c>
      <c r="E2218" s="43" t="s">
        <v>69</v>
      </c>
      <c r="F2218" s="44">
        <f>SUMIFS(HoraCondCarga[Hora],HoraCondCarga[Condição de Carga],PrevisaoGD[[#This Row],[Condição de Carga]],HoraCondCarga[Mês],MONTH(PrevisaoGD[[#This Row],[Mês/Ano]]))</f>
        <v>7</v>
      </c>
      <c r="G2218" s="258">
        <f>SUMIFS('Previsão Potência Instalada'!$C$4:$C$87,'Previsão Potência Instalada'!$B$4:$B$87,PrevisaoGD[[#This Row],[Mês/Ano]])*SUMIFS(RelPotInst[PU_PI],RelPotInst[Barra],PrevisaoGD[[#This Row],[Nº Barra]])</f>
        <v>1.129469781520887</v>
      </c>
      <c r="H2218" s="136">
        <f>$G2218*SUMIFS(FatorHorario[Fator],FatorHorario[Meses],TEXT($D2218,"MMM"),FatorHorario[UF],'Curva Tipica'!$E$1,FatorHorario[Hora],$F2218)</f>
        <v>9.1766695138153137E-2</v>
      </c>
      <c r="I2218" s="45">
        <v>0.92</v>
      </c>
    </row>
    <row r="2219" spans="1:9" x14ac:dyDescent="0.25">
      <c r="A2219" s="32">
        <v>8033</v>
      </c>
      <c r="B2219" s="32">
        <v>2</v>
      </c>
      <c r="C2219" s="134" t="s">
        <v>92</v>
      </c>
      <c r="D2219" s="33">
        <v>45870</v>
      </c>
      <c r="E2219" s="43" t="s">
        <v>69</v>
      </c>
      <c r="F2219" s="44">
        <f>SUMIFS(HoraCondCarga[Hora],HoraCondCarga[Condição de Carga],PrevisaoGD[[#This Row],[Condição de Carga]],HoraCondCarga[Mês],MONTH(PrevisaoGD[[#This Row],[Mês/Ano]]))</f>
        <v>7</v>
      </c>
      <c r="G2219" s="258">
        <f>SUMIFS('Previsão Potência Instalada'!$C$4:$C$87,'Previsão Potência Instalada'!$B$4:$B$87,PrevisaoGD[[#This Row],[Mês/Ano]])*SUMIFS(RelPotInst[PU_PI],RelPotInst[Barra],PrevisaoGD[[#This Row],[Nº Barra]])</f>
        <v>1.1460349077027232</v>
      </c>
      <c r="H2219" s="136">
        <f>$G2219*SUMIFS(FatorHorario[Fator],FatorHorario[Meses],TEXT($D2219,"MMM"),FatorHorario[UF],'Curva Tipica'!$E$1,FatorHorario[Hora],$F2219)</f>
        <v>0.10391286210222331</v>
      </c>
      <c r="I2219" s="45">
        <v>0.92</v>
      </c>
    </row>
    <row r="2220" spans="1:9" x14ac:dyDescent="0.25">
      <c r="A2220" s="32">
        <v>8033</v>
      </c>
      <c r="B2220" s="32">
        <v>2</v>
      </c>
      <c r="C2220" s="134" t="s">
        <v>92</v>
      </c>
      <c r="D2220" s="33">
        <v>45901</v>
      </c>
      <c r="E2220" s="43" t="s">
        <v>69</v>
      </c>
      <c r="F2220" s="44">
        <f>SUMIFS(HoraCondCarga[Hora],HoraCondCarga[Condição de Carga],PrevisaoGD[[#This Row],[Condição de Carga]],HoraCondCarga[Mês],MONTH(PrevisaoGD[[#This Row],[Mês/Ano]]))</f>
        <v>7</v>
      </c>
      <c r="G2220" s="258">
        <f>SUMIFS('Previsão Potência Instalada'!$C$4:$C$87,'Previsão Potência Instalada'!$B$4:$B$87,PrevisaoGD[[#This Row],[Mês/Ano]])*SUMIFS(RelPotInst[PU_PI],RelPotInst[Barra],PrevisaoGD[[#This Row],[Nº Barra]])</f>
        <v>1.1625244658641294</v>
      </c>
      <c r="H2220" s="136">
        <f>$G2220*SUMIFS(FatorHorario[Fator],FatorHorario[Meses],TEXT($D2220,"MMM"),FatorHorario[UF],'Curva Tipica'!$E$1,FatorHorario[Hora],$F2220)</f>
        <v>0.1197010395320893</v>
      </c>
      <c r="I2220" s="45">
        <v>0.92</v>
      </c>
    </row>
    <row r="2221" spans="1:9" x14ac:dyDescent="0.25">
      <c r="A2221" s="32">
        <v>8033</v>
      </c>
      <c r="B2221" s="32">
        <v>2</v>
      </c>
      <c r="C2221" s="134" t="s">
        <v>92</v>
      </c>
      <c r="D2221" s="33">
        <v>45931</v>
      </c>
      <c r="E2221" s="43" t="s">
        <v>69</v>
      </c>
      <c r="F2221" s="44">
        <f>SUMIFS(HoraCondCarga[Hora],HoraCondCarga[Condição de Carga],PrevisaoGD[[#This Row],[Condição de Carga]],HoraCondCarga[Mês],MONTH(PrevisaoGD[[#This Row],[Mês/Ano]]))</f>
        <v>7</v>
      </c>
      <c r="G2221" s="258">
        <f>SUMIFS('Previsão Potência Instalada'!$C$4:$C$87,'Previsão Potência Instalada'!$B$4:$B$87,PrevisaoGD[[#This Row],[Mês/Ano]])*SUMIFS(RelPotInst[PU_PI],RelPotInst[Barra],PrevisaoGD[[#This Row],[Nº Barra]])</f>
        <v>1.1782033591888488</v>
      </c>
      <c r="H2221" s="136">
        <f>$G2221*SUMIFS(FatorHorario[Fator],FatorHorario[Meses],TEXT($D2221,"MMM"),FatorHorario[UF],'Curva Tipica'!$E$1,FatorHorario[Hora],$F2221)</f>
        <v>0.13346569949470674</v>
      </c>
      <c r="I2221" s="45">
        <v>0.92</v>
      </c>
    </row>
    <row r="2222" spans="1:9" x14ac:dyDescent="0.25">
      <c r="A2222" s="32">
        <v>8033</v>
      </c>
      <c r="B2222" s="32">
        <v>2</v>
      </c>
      <c r="C2222" s="134" t="s">
        <v>92</v>
      </c>
      <c r="D2222" s="33">
        <v>45962</v>
      </c>
      <c r="E2222" s="43" t="s">
        <v>69</v>
      </c>
      <c r="F2222" s="44">
        <f>SUMIFS(HoraCondCarga[Hora],HoraCondCarga[Condição de Carga],PrevisaoGD[[#This Row],[Condição de Carga]],HoraCondCarga[Mês],MONTH(PrevisaoGD[[#This Row],[Mês/Ano]]))</f>
        <v>6</v>
      </c>
      <c r="G2222" s="258">
        <f>SUMIFS('Previsão Potência Instalada'!$C$4:$C$87,'Previsão Potência Instalada'!$B$4:$B$87,PrevisaoGD[[#This Row],[Mês/Ano]])*SUMIFS(RelPotInst[PU_PI],RelPotInst[Barra],PrevisaoGD[[#This Row],[Nº Barra]])</f>
        <v>1.1938851788872085</v>
      </c>
      <c r="H2222" s="136">
        <f>$G2222*SUMIFS(FatorHorario[Fator],FatorHorario[Meses],TEXT($D2222,"MMM"),FatorHorario[UF],'Curva Tipica'!$E$1,FatorHorario[Hora],$F2222)</f>
        <v>1.9974668178029863E-2</v>
      </c>
      <c r="I2222" s="45">
        <v>0.92</v>
      </c>
    </row>
    <row r="2223" spans="1:9" x14ac:dyDescent="0.25">
      <c r="A2223" s="32">
        <v>8033</v>
      </c>
      <c r="B2223" s="32">
        <v>2</v>
      </c>
      <c r="C2223" s="134" t="s">
        <v>92</v>
      </c>
      <c r="D2223" s="33">
        <v>45992</v>
      </c>
      <c r="E2223" s="43" t="s">
        <v>69</v>
      </c>
      <c r="F2223" s="44">
        <f>SUMIFS(HoraCondCarga[Hora],HoraCondCarga[Condição de Carga],PrevisaoGD[[#This Row],[Condição de Carga]],HoraCondCarga[Mês],MONTH(PrevisaoGD[[#This Row],[Mês/Ano]]))</f>
        <v>7</v>
      </c>
      <c r="G2223" s="258">
        <f>SUMIFS('Previsão Potência Instalada'!$C$4:$C$87,'Previsão Potência Instalada'!$B$4:$B$87,PrevisaoGD[[#This Row],[Mês/Ano]])*SUMIFS(RelPotInst[PU_PI],RelPotInst[Barra],PrevisaoGD[[#This Row],[Nº Barra]])</f>
        <v>1.2103119798663204</v>
      </c>
      <c r="H2223" s="136">
        <f>$G2223*SUMIFS(FatorHorario[Fator],FatorHorario[Meses],TEXT($D2223,"MMM"),FatorHorario[UF],'Curva Tipica'!$E$1,FatorHorario[Hora],$F2223)</f>
        <v>0.12528259691652485</v>
      </c>
      <c r="I2223" s="45">
        <v>0.92</v>
      </c>
    </row>
    <row r="2224" spans="1:9" x14ac:dyDescent="0.25">
      <c r="A2224" s="32">
        <v>8033</v>
      </c>
      <c r="B2224" s="32">
        <v>2</v>
      </c>
      <c r="C2224" s="134" t="s">
        <v>92</v>
      </c>
      <c r="D2224" s="33">
        <v>46023</v>
      </c>
      <c r="E2224" s="43" t="s">
        <v>69</v>
      </c>
      <c r="F2224" s="44">
        <f>SUMIFS(HoraCondCarga[Hora],HoraCondCarga[Condição de Carga],PrevisaoGD[[#This Row],[Condição de Carga]],HoraCondCarga[Mês],MONTH(PrevisaoGD[[#This Row],[Mês/Ano]]))</f>
        <v>7</v>
      </c>
      <c r="G2224" s="258">
        <f>SUMIFS('Previsão Potência Instalada'!$C$4:$C$87,'Previsão Potência Instalada'!$B$4:$B$87,PrevisaoGD[[#This Row],[Mês/Ano]])*SUMIFS(RelPotInst[PU_PI],RelPotInst[Barra],PrevisaoGD[[#This Row],[Nº Barra]])</f>
        <v>1.2154734839164167</v>
      </c>
      <c r="H2224" s="136">
        <f>$G2224*SUMIFS(FatorHorario[Fator],FatorHorario[Meses],TEXT($D2224,"MMM"),FatorHorario[UF],'Curva Tipica'!$E$1,FatorHorario[Hora],$F2224)</f>
        <v>0.12079624398219736</v>
      </c>
      <c r="I2224" s="45">
        <v>0.92</v>
      </c>
    </row>
    <row r="2225" spans="1:9" x14ac:dyDescent="0.25">
      <c r="A2225" s="32">
        <v>8033</v>
      </c>
      <c r="B2225" s="32">
        <v>2</v>
      </c>
      <c r="C2225" s="134" t="s">
        <v>92</v>
      </c>
      <c r="D2225" s="33">
        <v>46054</v>
      </c>
      <c r="E2225" s="43" t="s">
        <v>69</v>
      </c>
      <c r="F2225" s="44">
        <f>SUMIFS(HoraCondCarga[Hora],HoraCondCarga[Condição de Carga],PrevisaoGD[[#This Row],[Condição de Carga]],HoraCondCarga[Mês],MONTH(PrevisaoGD[[#This Row],[Mês/Ano]]))</f>
        <v>7</v>
      </c>
      <c r="G2225" s="258">
        <f>SUMIFS('Previsão Potência Instalada'!$C$4:$C$87,'Previsão Potência Instalada'!$B$4:$B$87,PrevisaoGD[[#This Row],[Mês/Ano]])*SUMIFS(RelPotInst[PU_PI],RelPotInst[Barra],PrevisaoGD[[#This Row],[Nº Barra]])</f>
        <v>1.2205225102732515</v>
      </c>
      <c r="H2225" s="136">
        <f>$G2225*SUMIFS(FatorHorario[Fator],FatorHorario[Meses],TEXT($D2225,"MMM"),FatorHorario[UF],'Curva Tipica'!$E$1,FatorHorario[Hora],$F2225)</f>
        <v>0.11530714112325724</v>
      </c>
      <c r="I2225" s="45">
        <v>0.92</v>
      </c>
    </row>
    <row r="2226" spans="1:9" x14ac:dyDescent="0.25">
      <c r="A2226" s="32">
        <v>8033</v>
      </c>
      <c r="B2226" s="32">
        <v>2</v>
      </c>
      <c r="C2226" s="134" t="s">
        <v>92</v>
      </c>
      <c r="D2226" s="33">
        <v>46082</v>
      </c>
      <c r="E2226" s="43" t="s">
        <v>69</v>
      </c>
      <c r="F2226" s="44">
        <f>SUMIFS(HoraCondCarga[Hora],HoraCondCarga[Condição de Carga],PrevisaoGD[[#This Row],[Condição de Carga]],HoraCondCarga[Mês],MONTH(PrevisaoGD[[#This Row],[Mês/Ano]]))</f>
        <v>7</v>
      </c>
      <c r="G2226" s="258">
        <f>SUMIFS('Previsão Potência Instalada'!$C$4:$C$87,'Previsão Potência Instalada'!$B$4:$B$87,PrevisaoGD[[#This Row],[Mês/Ano]])*SUMIFS(RelPotInst[PU_PI],RelPotInst[Barra],PrevisaoGD[[#This Row],[Nº Barra]])</f>
        <v>1.2256169387159335</v>
      </c>
      <c r="H2226" s="136">
        <f>$G2226*SUMIFS(FatorHorario[Fator],FatorHorario[Meses],TEXT($D2226,"MMM"),FatorHorario[UF],'Curva Tipica'!$E$1,FatorHorario[Hora],$F2226)</f>
        <v>0.12480611970922563</v>
      </c>
      <c r="I2226" s="45">
        <v>0.92</v>
      </c>
    </row>
    <row r="2227" spans="1:9" x14ac:dyDescent="0.25">
      <c r="A2227" s="32">
        <v>8033</v>
      </c>
      <c r="B2227" s="32">
        <v>2</v>
      </c>
      <c r="C2227" s="134" t="s">
        <v>92</v>
      </c>
      <c r="D2227" s="33">
        <v>46113</v>
      </c>
      <c r="E2227" s="43" t="s">
        <v>69</v>
      </c>
      <c r="F2227" s="44">
        <f>SUMIFS(HoraCondCarga[Hora],HoraCondCarga[Condição de Carga],PrevisaoGD[[#This Row],[Condição de Carga]],HoraCondCarga[Mês],MONTH(PrevisaoGD[[#This Row],[Mês/Ano]]))</f>
        <v>8</v>
      </c>
      <c r="G2227" s="258">
        <f>SUMIFS('Previsão Potência Instalada'!$C$4:$C$87,'Previsão Potência Instalada'!$B$4:$B$87,PrevisaoGD[[#This Row],[Mês/Ano]])*SUMIFS(RelPotInst[PU_PI],RelPotInst[Barra],PrevisaoGD[[#This Row],[Nº Barra]])</f>
        <v>1.2307505268963732</v>
      </c>
      <c r="H2227" s="136">
        <f>$G2227*SUMIFS(FatorHorario[Fator],FatorHorario[Meses],TEXT($D2227,"MMM"),FatorHorario[UF],'Curva Tipica'!$E$1,FatorHorario[Hora],$F2227)</f>
        <v>0.28818395206652764</v>
      </c>
      <c r="I2227" s="45">
        <v>0.92</v>
      </c>
    </row>
    <row r="2228" spans="1:9" x14ac:dyDescent="0.25">
      <c r="A2228" s="32">
        <v>8033</v>
      </c>
      <c r="B2228" s="32">
        <v>2</v>
      </c>
      <c r="C2228" s="134" t="s">
        <v>92</v>
      </c>
      <c r="D2228" s="33">
        <v>46143</v>
      </c>
      <c r="E2228" s="43" t="s">
        <v>69</v>
      </c>
      <c r="F2228" s="44">
        <f>SUMIFS(HoraCondCarga[Hora],HoraCondCarga[Condição de Carga],PrevisaoGD[[#This Row],[Condição de Carga]],HoraCondCarga[Mês],MONTH(PrevisaoGD[[#This Row],[Mês/Ano]]))</f>
        <v>7</v>
      </c>
      <c r="G2228" s="258">
        <f>SUMIFS('Previsão Potência Instalada'!$C$4:$C$87,'Previsão Potência Instalada'!$B$4:$B$87,PrevisaoGD[[#This Row],[Mês/Ano]])*SUMIFS(RelPotInst[PU_PI],RelPotInst[Barra],PrevisaoGD[[#This Row],[Nº Barra]])</f>
        <v>1.2363076608699419</v>
      </c>
      <c r="H2228" s="136">
        <f>$G2228*SUMIFS(FatorHorario[Fator],FatorHorario[Meses],TEXT($D2228,"MMM"),FatorHorario[UF],'Curva Tipica'!$E$1,FatorHorario[Hora],$F2228)</f>
        <v>9.2199652200442322E-2</v>
      </c>
      <c r="I2228" s="45">
        <v>0.92</v>
      </c>
    </row>
    <row r="2229" spans="1:9" x14ac:dyDescent="0.25">
      <c r="A2229" s="32">
        <v>8033</v>
      </c>
      <c r="B2229" s="32">
        <v>2</v>
      </c>
      <c r="C2229" s="134" t="s">
        <v>92</v>
      </c>
      <c r="D2229" s="33">
        <v>46174</v>
      </c>
      <c r="E2229" s="43" t="s">
        <v>69</v>
      </c>
      <c r="F2229" s="44">
        <f>SUMIFS(HoraCondCarga[Hora],HoraCondCarga[Condição de Carga],PrevisaoGD[[#This Row],[Condição de Carga]],HoraCondCarga[Mês],MONTH(PrevisaoGD[[#This Row],[Mês/Ano]]))</f>
        <v>7</v>
      </c>
      <c r="G2229" s="258">
        <f>SUMIFS('Previsão Potência Instalada'!$C$4:$C$87,'Previsão Potência Instalada'!$B$4:$B$87,PrevisaoGD[[#This Row],[Mês/Ano]])*SUMIFS(RelPotInst[PU_PI],RelPotInst[Barra],PrevisaoGD[[#This Row],[Nº Barra]])</f>
        <v>1.2417486721578233</v>
      </c>
      <c r="H2229" s="136">
        <f>$G2229*SUMIFS(FatorHorario[Fator],FatorHorario[Meses],TEXT($D2229,"MMM"),FatorHorario[UF],'Curva Tipica'!$E$1,FatorHorario[Hora],$F2229)</f>
        <v>9.1572226219806555E-2</v>
      </c>
      <c r="I2229" s="45">
        <v>0.92</v>
      </c>
    </row>
    <row r="2230" spans="1:9" x14ac:dyDescent="0.25">
      <c r="A2230" s="32">
        <v>8033</v>
      </c>
      <c r="B2230" s="32">
        <v>2</v>
      </c>
      <c r="C2230" s="134" t="s">
        <v>92</v>
      </c>
      <c r="D2230" s="33">
        <v>46204</v>
      </c>
      <c r="E2230" s="43" t="s">
        <v>69</v>
      </c>
      <c r="F2230" s="44">
        <f>SUMIFS(HoraCondCarga[Hora],HoraCondCarga[Condição de Carga],PrevisaoGD[[#This Row],[Condição de Carga]],HoraCondCarga[Mês],MONTH(PrevisaoGD[[#This Row],[Mês/Ano]]))</f>
        <v>7</v>
      </c>
      <c r="G2230" s="258">
        <f>SUMIFS('Previsão Potência Instalada'!$C$4:$C$87,'Previsão Potência Instalada'!$B$4:$B$87,PrevisaoGD[[#This Row],[Mês/Ano]])*SUMIFS(RelPotInst[PU_PI],RelPotInst[Barra],PrevisaoGD[[#This Row],[Nº Barra]])</f>
        <v>1.2469192354665841</v>
      </c>
      <c r="H2230" s="136">
        <f>$G2230*SUMIFS(FatorHorario[Fator],FatorHorario[Meses],TEXT($D2230,"MMM"),FatorHorario[UF],'Curva Tipica'!$E$1,FatorHorario[Hora],$F2230)</f>
        <v>0.10130917994891479</v>
      </c>
      <c r="I2230" s="45">
        <v>0.92</v>
      </c>
    </row>
    <row r="2231" spans="1:9" x14ac:dyDescent="0.25">
      <c r="A2231" s="32">
        <v>8033</v>
      </c>
      <c r="B2231" s="32">
        <v>2</v>
      </c>
      <c r="C2231" s="134" t="s">
        <v>92</v>
      </c>
      <c r="D2231" s="33">
        <v>46235</v>
      </c>
      <c r="E2231" s="43" t="s">
        <v>69</v>
      </c>
      <c r="F2231" s="44">
        <f>SUMIFS(HoraCondCarga[Hora],HoraCondCarga[Condição de Carga],PrevisaoGD[[#This Row],[Condição de Carga]],HoraCondCarga[Mês],MONTH(PrevisaoGD[[#This Row],[Mês/Ano]]))</f>
        <v>7</v>
      </c>
      <c r="G2231" s="258">
        <f>SUMIFS('Previsão Potência Instalada'!$C$4:$C$87,'Previsão Potência Instalada'!$B$4:$B$87,PrevisaoGD[[#This Row],[Mês/Ano]])*SUMIFS(RelPotInst[PU_PI],RelPotInst[Barra],PrevisaoGD[[#This Row],[Nº Barra]])</f>
        <v>1.2519576697464636</v>
      </c>
      <c r="H2231" s="136">
        <f>$G2231*SUMIFS(FatorHorario[Fator],FatorHorario[Meses],TEXT($D2231,"MMM"),FatorHorario[UF],'Curva Tipica'!$E$1,FatorHorario[Hora],$F2231)</f>
        <v>0.1135170524211738</v>
      </c>
      <c r="I2231" s="45">
        <v>0.92</v>
      </c>
    </row>
    <row r="2232" spans="1:9" x14ac:dyDescent="0.25">
      <c r="A2232" s="32">
        <v>8033</v>
      </c>
      <c r="B2232" s="32">
        <v>2</v>
      </c>
      <c r="C2232" s="134" t="s">
        <v>92</v>
      </c>
      <c r="D2232" s="33">
        <v>46266</v>
      </c>
      <c r="E2232" s="43" t="s">
        <v>69</v>
      </c>
      <c r="F2232" s="44">
        <f>SUMIFS(HoraCondCarga[Hora],HoraCondCarga[Condição de Carga],PrevisaoGD[[#This Row],[Condição de Carga]],HoraCondCarga[Mês],MONTH(PrevisaoGD[[#This Row],[Mês/Ano]]))</f>
        <v>7</v>
      </c>
      <c r="G2232" s="258">
        <f>SUMIFS('Previsão Potência Instalada'!$C$4:$C$87,'Previsão Potência Instalada'!$B$4:$B$87,PrevisaoGD[[#This Row],[Mês/Ano]])*SUMIFS(RelPotInst[PU_PI],RelPotInst[Barra],PrevisaoGD[[#This Row],[Nº Barra]])</f>
        <v>1.2569731193233944</v>
      </c>
      <c r="H2232" s="136">
        <f>$G2232*SUMIFS(FatorHorario[Fator],FatorHorario[Meses],TEXT($D2232,"MMM"),FatorHorario[UF],'Curva Tipica'!$E$1,FatorHorario[Hora],$F2232)</f>
        <v>0.12942608389326443</v>
      </c>
      <c r="I2232" s="45">
        <v>0.92</v>
      </c>
    </row>
    <row r="2233" spans="1:9" x14ac:dyDescent="0.25">
      <c r="A2233" s="32">
        <v>8033</v>
      </c>
      <c r="B2233" s="32">
        <v>2</v>
      </c>
      <c r="C2233" s="134" t="s">
        <v>92</v>
      </c>
      <c r="D2233" s="33">
        <v>46296</v>
      </c>
      <c r="E2233" s="43" t="s">
        <v>69</v>
      </c>
      <c r="F2233" s="44">
        <f>SUMIFS(HoraCondCarga[Hora],HoraCondCarga[Condição de Carga],PrevisaoGD[[#This Row],[Condição de Carga]],HoraCondCarga[Mês],MONTH(PrevisaoGD[[#This Row],[Mês/Ano]]))</f>
        <v>7</v>
      </c>
      <c r="G2233" s="258">
        <f>SUMIFS('Previsão Potência Instalada'!$C$4:$C$87,'Previsão Potência Instalada'!$B$4:$B$87,PrevisaoGD[[#This Row],[Mês/Ano]])*SUMIFS(RelPotInst[PU_PI],RelPotInst[Barra],PrevisaoGD[[#This Row],[Nº Barra]])</f>
        <v>1.2617419977931799</v>
      </c>
      <c r="H2233" s="136">
        <f>$G2233*SUMIFS(FatorHorario[Fator],FatorHorario[Meses],TEXT($D2233,"MMM"),FatorHorario[UF],'Curva Tipica'!$E$1,FatorHorario[Hora],$F2233)</f>
        <v>0.14292887302006371</v>
      </c>
      <c r="I2233" s="45">
        <v>0.92</v>
      </c>
    </row>
    <row r="2234" spans="1:9" x14ac:dyDescent="0.25">
      <c r="A2234" s="32">
        <v>8033</v>
      </c>
      <c r="B2234" s="32">
        <v>2</v>
      </c>
      <c r="C2234" s="134" t="s">
        <v>92</v>
      </c>
      <c r="D2234" s="33">
        <v>46327</v>
      </c>
      <c r="E2234" s="43" t="s">
        <v>69</v>
      </c>
      <c r="F2234" s="44">
        <f>SUMIFS(HoraCondCarga[Hora],HoraCondCarga[Condição de Carga],PrevisaoGD[[#This Row],[Condição de Carga]],HoraCondCarga[Mês],MONTH(PrevisaoGD[[#This Row],[Mês/Ano]]))</f>
        <v>6</v>
      </c>
      <c r="G2234" s="258">
        <f>SUMIFS('Previsão Potência Instalada'!$C$4:$C$87,'Previsão Potência Instalada'!$B$4:$B$87,PrevisaoGD[[#This Row],[Mês/Ano]])*SUMIFS(RelPotInst[PU_PI],RelPotInst[Barra],PrevisaoGD[[#This Row],[Nº Barra]])</f>
        <v>1.2665117663462102</v>
      </c>
      <c r="H2234" s="136">
        <f>$G2234*SUMIFS(FatorHorario[Fator],FatorHorario[Meses],TEXT($D2234,"MMM"),FatorHorario[UF],'Curva Tipica'!$E$1,FatorHorario[Hora],$F2234)</f>
        <v>2.1189769940787632E-2</v>
      </c>
      <c r="I2234" s="45">
        <v>0.92</v>
      </c>
    </row>
    <row r="2235" spans="1:9" x14ac:dyDescent="0.25">
      <c r="A2235" s="32">
        <v>8033</v>
      </c>
      <c r="B2235" s="32">
        <v>2</v>
      </c>
      <c r="C2235" s="134" t="s">
        <v>92</v>
      </c>
      <c r="D2235" s="33">
        <v>46357</v>
      </c>
      <c r="E2235" s="43" t="s">
        <v>69</v>
      </c>
      <c r="F2235" s="44">
        <f>SUMIFS(HoraCondCarga[Hora],HoraCondCarga[Condição de Carga],PrevisaoGD[[#This Row],[Condição de Carga]],HoraCondCarga[Mês],MONTH(PrevisaoGD[[#This Row],[Mês/Ano]]))</f>
        <v>7</v>
      </c>
      <c r="G2235" s="258">
        <f>SUMIFS('Previsão Potência Instalada'!$C$4:$C$87,'Previsão Potência Instalada'!$B$4:$B$87,PrevisaoGD[[#This Row],[Mês/Ano]])*SUMIFS(RelPotInst[PU_PI],RelPotInst[Barra],PrevisaoGD[[#This Row],[Nº Barra]])</f>
        <v>1.2715081277535061</v>
      </c>
      <c r="H2235" s="136">
        <f>$G2235*SUMIFS(FatorHorario[Fator],FatorHorario[Meses],TEXT($D2235,"MMM"),FatorHorario[UF],'Curva Tipica'!$E$1,FatorHorario[Hora],$F2235)</f>
        <v>0.13161717217987234</v>
      </c>
      <c r="I2235" s="45">
        <v>0.92</v>
      </c>
    </row>
    <row r="2236" spans="1:9" x14ac:dyDescent="0.25">
      <c r="A2236" s="32">
        <v>8033</v>
      </c>
      <c r="B2236" s="32">
        <v>2</v>
      </c>
      <c r="C2236" s="134" t="s">
        <v>92</v>
      </c>
      <c r="D2236" s="33">
        <v>46388</v>
      </c>
      <c r="E2236" s="43" t="s">
        <v>69</v>
      </c>
      <c r="F2236" s="44">
        <f>SUMIFS(HoraCondCarga[Hora],HoraCondCarga[Condição de Carga],PrevisaoGD[[#This Row],[Condição de Carga]],HoraCondCarga[Mês],MONTH(PrevisaoGD[[#This Row],[Mês/Ano]]))</f>
        <v>7</v>
      </c>
      <c r="G2236" s="258">
        <f>SUMIFS('Previsão Potência Instalada'!$C$4:$C$87,'Previsão Potência Instalada'!$B$4:$B$87,PrevisaoGD[[#This Row],[Mês/Ano]])*SUMIFS(RelPotInst[PU_PI],RelPotInst[Barra],PrevisaoGD[[#This Row],[Nº Barra]])</f>
        <v>1.2774309830183099</v>
      </c>
      <c r="H2236" s="136">
        <f>$G2236*SUMIFS(FatorHorario[Fator],FatorHorario[Meses],TEXT($D2236,"MMM"),FatorHorario[UF],'Curva Tipica'!$E$1,FatorHorario[Hora],$F2236)</f>
        <v>0.12695370712481061</v>
      </c>
      <c r="I2236" s="45">
        <v>0.92</v>
      </c>
    </row>
    <row r="2237" spans="1:9" x14ac:dyDescent="0.25">
      <c r="A2237" s="32">
        <v>8033</v>
      </c>
      <c r="B2237" s="32">
        <v>2</v>
      </c>
      <c r="C2237" s="134" t="s">
        <v>92</v>
      </c>
      <c r="D2237" s="33">
        <v>46419</v>
      </c>
      <c r="E2237" s="43" t="s">
        <v>69</v>
      </c>
      <c r="F2237" s="44">
        <f>SUMIFS(HoraCondCarga[Hora],HoraCondCarga[Condição de Carga],PrevisaoGD[[#This Row],[Condição de Carga]],HoraCondCarga[Mês],MONTH(PrevisaoGD[[#This Row],[Mês/Ano]]))</f>
        <v>7</v>
      </c>
      <c r="G2237" s="258">
        <f>SUMIFS('Previsão Potência Instalada'!$C$4:$C$87,'Previsão Potência Instalada'!$B$4:$B$87,PrevisaoGD[[#This Row],[Mês/Ano]])*SUMIFS(RelPotInst[PU_PI],RelPotInst[Barra],PrevisaoGD[[#This Row],[Nº Barra]])</f>
        <v>1.2832247694901338</v>
      </c>
      <c r="H2237" s="136">
        <f>$G2237*SUMIFS(FatorHorario[Fator],FatorHorario[Meses],TEXT($D2237,"MMM"),FatorHorario[UF],'Curva Tipica'!$E$1,FatorHorario[Hora],$F2237)</f>
        <v>0.121230848544802</v>
      </c>
      <c r="I2237" s="45">
        <v>0.92</v>
      </c>
    </row>
    <row r="2238" spans="1:9" x14ac:dyDescent="0.25">
      <c r="A2238" s="32">
        <v>8033</v>
      </c>
      <c r="B2238" s="32">
        <v>2</v>
      </c>
      <c r="C2238" s="134" t="s">
        <v>92</v>
      </c>
      <c r="D2238" s="33">
        <v>46447</v>
      </c>
      <c r="E2238" s="43" t="s">
        <v>69</v>
      </c>
      <c r="F2238" s="44">
        <f>SUMIFS(HoraCondCarga[Hora],HoraCondCarga[Condição de Carga],PrevisaoGD[[#This Row],[Condição de Carga]],HoraCondCarga[Mês],MONTH(PrevisaoGD[[#This Row],[Mês/Ano]]))</f>
        <v>7</v>
      </c>
      <c r="G2238" s="258">
        <f>SUMIFS('Previsão Potência Instalada'!$C$4:$C$87,'Previsão Potência Instalada'!$B$4:$B$87,PrevisaoGD[[#This Row],[Mês/Ano]])*SUMIFS(RelPotInst[PU_PI],RelPotInst[Barra],PrevisaoGD[[#This Row],[Nº Barra]])</f>
        <v>1.2890706551137907</v>
      </c>
      <c r="H2238" s="136">
        <f>$G2238*SUMIFS(FatorHorario[Fator],FatorHorario[Meses],TEXT($D2238,"MMM"),FatorHorario[UF],'Curva Tipica'!$E$1,FatorHorario[Hora],$F2238)</f>
        <v>0.13126769173436695</v>
      </c>
      <c r="I2238" s="45">
        <v>0.92</v>
      </c>
    </row>
    <row r="2239" spans="1:9" x14ac:dyDescent="0.25">
      <c r="A2239" s="32">
        <v>8033</v>
      </c>
      <c r="B2239" s="32">
        <v>2</v>
      </c>
      <c r="C2239" s="134" t="s">
        <v>92</v>
      </c>
      <c r="D2239" s="33">
        <v>46478</v>
      </c>
      <c r="E2239" s="43" t="s">
        <v>69</v>
      </c>
      <c r="F2239" s="44">
        <f>SUMIFS(HoraCondCarga[Hora],HoraCondCarga[Condição de Carga],PrevisaoGD[[#This Row],[Condição de Carga]],HoraCondCarga[Mês],MONTH(PrevisaoGD[[#This Row],[Mês/Ano]]))</f>
        <v>8</v>
      </c>
      <c r="G2239" s="258">
        <f>SUMIFS('Previsão Potência Instalada'!$C$4:$C$87,'Previsão Potência Instalada'!$B$4:$B$87,PrevisaoGD[[#This Row],[Mês/Ano]])*SUMIFS(RelPotInst[PU_PI],RelPotInst[Barra],PrevisaoGD[[#This Row],[Nº Barra]])</f>
        <v>1.2949614767593314</v>
      </c>
      <c r="H2239" s="136">
        <f>$G2239*SUMIFS(FatorHorario[Fator],FatorHorario[Meses],TEXT($D2239,"MMM"),FatorHorario[UF],'Curva Tipica'!$E$1,FatorHorario[Hora],$F2239)</f>
        <v>0.30321913985890381</v>
      </c>
      <c r="I2239" s="45">
        <v>0.92</v>
      </c>
    </row>
    <row r="2240" spans="1:9" x14ac:dyDescent="0.25">
      <c r="A2240" s="32">
        <v>8033</v>
      </c>
      <c r="B2240" s="32">
        <v>2</v>
      </c>
      <c r="C2240" s="134" t="s">
        <v>92</v>
      </c>
      <c r="D2240" s="33">
        <v>46508</v>
      </c>
      <c r="E2240" s="43" t="s">
        <v>69</v>
      </c>
      <c r="F2240" s="44">
        <f>SUMIFS(HoraCondCarga[Hora],HoraCondCarga[Condição de Carga],PrevisaoGD[[#This Row],[Condição de Carga]],HoraCondCarga[Mês],MONTH(PrevisaoGD[[#This Row],[Mês/Ano]]))</f>
        <v>7</v>
      </c>
      <c r="G2240" s="258">
        <f>SUMIFS('Previsão Potência Instalada'!$C$4:$C$87,'Previsão Potência Instalada'!$B$4:$B$87,PrevisaoGD[[#This Row],[Mês/Ano]])*SUMIFS(RelPotInst[PU_PI],RelPotInst[Barra],PrevisaoGD[[#This Row],[Nº Barra]])</f>
        <v>1.3013383196123287</v>
      </c>
      <c r="H2240" s="136">
        <f>$G2240*SUMIFS(FatorHorario[Fator],FatorHorario[Meses],TEXT($D2240,"MMM"),FatorHorario[UF],'Curva Tipica'!$E$1,FatorHorario[Hora],$F2240)</f>
        <v>9.7049419218948621E-2</v>
      </c>
      <c r="I2240" s="45">
        <v>0.92</v>
      </c>
    </row>
    <row r="2241" spans="1:9" x14ac:dyDescent="0.25">
      <c r="A2241" s="32">
        <v>8033</v>
      </c>
      <c r="B2241" s="32">
        <v>2</v>
      </c>
      <c r="C2241" s="134" t="s">
        <v>92</v>
      </c>
      <c r="D2241" s="33">
        <v>46539</v>
      </c>
      <c r="E2241" s="43" t="s">
        <v>69</v>
      </c>
      <c r="F2241" s="44">
        <f>SUMIFS(HoraCondCarga[Hora],HoraCondCarga[Condição de Carga],PrevisaoGD[[#This Row],[Condição de Carga]],HoraCondCarga[Mês],MONTH(PrevisaoGD[[#This Row],[Mês/Ano]]))</f>
        <v>7</v>
      </c>
      <c r="G2241" s="258">
        <f>SUMIFS('Previsão Potência Instalada'!$C$4:$C$87,'Previsão Potência Instalada'!$B$4:$B$87,PrevisaoGD[[#This Row],[Mês/Ano]])*SUMIFS(RelPotInst[PU_PI],RelPotInst[Barra],PrevisaoGD[[#This Row],[Nº Barra]])</f>
        <v>1.307581911022798</v>
      </c>
      <c r="H2241" s="136">
        <f>$G2241*SUMIFS(FatorHorario[Fator],FatorHorario[Meses],TEXT($D2241,"MMM"),FatorHorario[UF],'Curva Tipica'!$E$1,FatorHorario[Hora],$F2241)</f>
        <v>9.6427070341886537E-2</v>
      </c>
      <c r="I2241" s="45">
        <v>0.92</v>
      </c>
    </row>
    <row r="2242" spans="1:9" x14ac:dyDescent="0.25">
      <c r="A2242" s="32">
        <v>8033</v>
      </c>
      <c r="B2242" s="32">
        <v>2</v>
      </c>
      <c r="C2242" s="134" t="s">
        <v>92</v>
      </c>
      <c r="D2242" s="33">
        <v>46569</v>
      </c>
      <c r="E2242" s="43" t="s">
        <v>69</v>
      </c>
      <c r="F2242" s="44">
        <f>SUMIFS(HoraCondCarga[Hora],HoraCondCarga[Condição de Carga],PrevisaoGD[[#This Row],[Condição de Carga]],HoraCondCarga[Mês],MONTH(PrevisaoGD[[#This Row],[Mês/Ano]]))</f>
        <v>7</v>
      </c>
      <c r="G2242" s="258">
        <f>SUMIFS('Previsão Potência Instalada'!$C$4:$C$87,'Previsão Potência Instalada'!$B$4:$B$87,PrevisaoGD[[#This Row],[Mês/Ano]])*SUMIFS(RelPotInst[PU_PI],RelPotInst[Barra],PrevisaoGD[[#This Row],[Nº Barra]])</f>
        <v>1.313515161838464</v>
      </c>
      <c r="H2242" s="136">
        <f>$G2242*SUMIFS(FatorHorario[Fator],FatorHorario[Meses],TEXT($D2242,"MMM"),FatorHorario[UF],'Curva Tipica'!$E$1,FatorHorario[Hora],$F2242)</f>
        <v>0.10671993831783906</v>
      </c>
      <c r="I2242" s="45">
        <v>0.92</v>
      </c>
    </row>
    <row r="2243" spans="1:9" x14ac:dyDescent="0.25">
      <c r="A2243" s="32">
        <v>8033</v>
      </c>
      <c r="B2243" s="32">
        <v>2</v>
      </c>
      <c r="C2243" s="134" t="s">
        <v>92</v>
      </c>
      <c r="D2243" s="33">
        <v>46600</v>
      </c>
      <c r="E2243" s="43" t="s">
        <v>69</v>
      </c>
      <c r="F2243" s="44">
        <f>SUMIFS(HoraCondCarga[Hora],HoraCondCarga[Condição de Carga],PrevisaoGD[[#This Row],[Condição de Carga]],HoraCondCarga[Mês],MONTH(PrevisaoGD[[#This Row],[Mês/Ano]]))</f>
        <v>7</v>
      </c>
      <c r="G2243" s="258">
        <f>SUMIFS('Previsão Potência Instalada'!$C$4:$C$87,'Previsão Potência Instalada'!$B$4:$B$87,PrevisaoGD[[#This Row],[Mês/Ano]])*SUMIFS(RelPotInst[PU_PI],RelPotInst[Barra],PrevisaoGD[[#This Row],[Nº Barra]])</f>
        <v>1.3192967938417162</v>
      </c>
      <c r="H2243" s="136">
        <f>$G2243*SUMIFS(FatorHorario[Fator],FatorHorario[Meses],TEXT($D2243,"MMM"),FatorHorario[UF],'Curva Tipica'!$E$1,FatorHorario[Hora],$F2243)</f>
        <v>0.11962280109354284</v>
      </c>
      <c r="I2243" s="45">
        <v>0.92</v>
      </c>
    </row>
    <row r="2244" spans="1:9" x14ac:dyDescent="0.25">
      <c r="A2244" s="32">
        <v>8033</v>
      </c>
      <c r="B2244" s="32">
        <v>2</v>
      </c>
      <c r="C2244" s="134" t="s">
        <v>92</v>
      </c>
      <c r="D2244" s="33">
        <v>46631</v>
      </c>
      <c r="E2244" s="43" t="s">
        <v>69</v>
      </c>
      <c r="F2244" s="44">
        <f>SUMIFS(HoraCondCarga[Hora],HoraCondCarga[Condição de Carga],PrevisaoGD[[#This Row],[Condição de Carga]],HoraCondCarga[Mês],MONTH(PrevisaoGD[[#This Row],[Mês/Ano]]))</f>
        <v>7</v>
      </c>
      <c r="G2244" s="258">
        <f>SUMIFS('Previsão Potência Instalada'!$C$4:$C$87,'Previsão Potência Instalada'!$B$4:$B$87,PrevisaoGD[[#This Row],[Mês/Ano]])*SUMIFS(RelPotInst[PU_PI],RelPotInst[Barra],PrevisaoGD[[#This Row],[Nº Barra]])</f>
        <v>1.3250520507675589</v>
      </c>
      <c r="H2244" s="136">
        <f>$G2244*SUMIFS(FatorHorario[Fator],FatorHorario[Meses],TEXT($D2244,"MMM"),FatorHorario[UF],'Curva Tipica'!$E$1,FatorHorario[Hora],$F2244)</f>
        <v>0.13643593108649571</v>
      </c>
      <c r="I2244" s="45">
        <v>0.92</v>
      </c>
    </row>
    <row r="2245" spans="1:9" x14ac:dyDescent="0.25">
      <c r="A2245" s="32">
        <v>8033</v>
      </c>
      <c r="B2245" s="32">
        <v>2</v>
      </c>
      <c r="C2245" s="134" t="s">
        <v>92</v>
      </c>
      <c r="D2245" s="33">
        <v>46661</v>
      </c>
      <c r="E2245" s="43" t="s">
        <v>69</v>
      </c>
      <c r="F2245" s="44">
        <f>SUMIFS(HoraCondCarga[Hora],HoraCondCarga[Condição de Carga],PrevisaoGD[[#This Row],[Condição de Carga]],HoraCondCarga[Mês],MONTH(PrevisaoGD[[#This Row],[Mês/Ano]]))</f>
        <v>7</v>
      </c>
      <c r="G2245" s="258">
        <f>SUMIFS('Previsão Potência Instalada'!$C$4:$C$87,'Previsão Potência Instalada'!$B$4:$B$87,PrevisaoGD[[#This Row],[Mês/Ano]])*SUMIFS(RelPotInst[PU_PI],RelPotInst[Barra],PrevisaoGD[[#This Row],[Nº Barra]])</f>
        <v>1.3305243659450412</v>
      </c>
      <c r="H2245" s="136">
        <f>$G2245*SUMIFS(FatorHorario[Fator],FatorHorario[Meses],TEXT($D2245,"MMM"),FatorHorario[UF],'Curva Tipica'!$E$1,FatorHorario[Hora],$F2245)</f>
        <v>0.15072047097019242</v>
      </c>
      <c r="I2245" s="45">
        <v>0.92</v>
      </c>
    </row>
    <row r="2246" spans="1:9" x14ac:dyDescent="0.25">
      <c r="A2246" s="32">
        <v>8033</v>
      </c>
      <c r="B2246" s="32">
        <v>2</v>
      </c>
      <c r="C2246" s="134" t="s">
        <v>92</v>
      </c>
      <c r="D2246" s="33">
        <v>46692</v>
      </c>
      <c r="E2246" s="43" t="s">
        <v>69</v>
      </c>
      <c r="F2246" s="44">
        <f>SUMIFS(HoraCondCarga[Hora],HoraCondCarga[Condição de Carga],PrevisaoGD[[#This Row],[Condição de Carga]],HoraCondCarga[Mês],MONTH(PrevisaoGD[[#This Row],[Mês/Ano]]))</f>
        <v>6</v>
      </c>
      <c r="G2246" s="258">
        <f>SUMIFS('Previsão Potência Instalada'!$C$4:$C$87,'Previsão Potência Instalada'!$B$4:$B$87,PrevisaoGD[[#This Row],[Mês/Ano]])*SUMIFS(RelPotInst[PU_PI],RelPotInst[Barra],PrevisaoGD[[#This Row],[Nº Barra]])</f>
        <v>1.3359977024981116</v>
      </c>
      <c r="H2246" s="136">
        <f>$G2246*SUMIFS(FatorHorario[Fator],FatorHorario[Meses],TEXT($D2246,"MMM"),FatorHorario[UF],'Curva Tipica'!$E$1,FatorHorario[Hora],$F2246)</f>
        <v>2.2352326057756673E-2</v>
      </c>
      <c r="I2246" s="45">
        <v>0.92</v>
      </c>
    </row>
    <row r="2247" spans="1:9" x14ac:dyDescent="0.25">
      <c r="A2247" s="32">
        <v>8033</v>
      </c>
      <c r="B2247" s="32">
        <v>2</v>
      </c>
      <c r="C2247" s="134" t="s">
        <v>92</v>
      </c>
      <c r="D2247" s="33">
        <v>46722</v>
      </c>
      <c r="E2247" s="43" t="s">
        <v>69</v>
      </c>
      <c r="F2247" s="44">
        <f>SUMIFS(HoraCondCarga[Hora],HoraCondCarga[Condição de Carga],PrevisaoGD[[#This Row],[Condição de Carga]],HoraCondCarga[Mês],MONTH(PrevisaoGD[[#This Row],[Mês/Ano]]))</f>
        <v>7</v>
      </c>
      <c r="G2247" s="258">
        <f>SUMIFS('Previsão Potência Instalada'!$C$4:$C$87,'Previsão Potência Instalada'!$B$4:$B$87,PrevisaoGD[[#This Row],[Mês/Ano]])*SUMIFS(RelPotInst[PU_PI],RelPotInst[Barra],PrevisaoGD[[#This Row],[Nº Barra]])</f>
        <v>1.3417310556406927</v>
      </c>
      <c r="H2247" s="136">
        <f>$G2247*SUMIFS(FatorHorario[Fator],FatorHorario[Meses],TEXT($D2247,"MMM"),FatorHorario[UF],'Curva Tipica'!$E$1,FatorHorario[Hora],$F2247)</f>
        <v>0.1388861333362845</v>
      </c>
      <c r="I2247" s="45">
        <v>0.92</v>
      </c>
    </row>
    <row r="2248" spans="1:9" x14ac:dyDescent="0.25">
      <c r="A2248" s="32">
        <v>8033</v>
      </c>
      <c r="B2248" s="32">
        <v>2</v>
      </c>
      <c r="C2248" s="134" t="s">
        <v>92</v>
      </c>
      <c r="D2248" s="33">
        <v>46753</v>
      </c>
      <c r="E2248" s="43" t="s">
        <v>69</v>
      </c>
      <c r="F2248" s="44">
        <f>SUMIFS(HoraCondCarga[Hora],HoraCondCarga[Condição de Carga],PrevisaoGD[[#This Row],[Condição de Carga]],HoraCondCarga[Mês],MONTH(PrevisaoGD[[#This Row],[Mês/Ano]]))</f>
        <v>7</v>
      </c>
      <c r="G2248" s="258">
        <f>SUMIFS('Previsão Potência Instalada'!$C$4:$C$87,'Previsão Potência Instalada'!$B$4:$B$87,PrevisaoGD[[#This Row],[Mês/Ano]])*SUMIFS(RelPotInst[PU_PI],RelPotInst[Barra],PrevisaoGD[[#This Row],[Nº Barra]])</f>
        <v>1.3513050367805008</v>
      </c>
      <c r="H2248" s="136">
        <f>$G2248*SUMIFS(FatorHorario[Fator],FatorHorario[Meses],TEXT($D2248,"MMM"),FatorHorario[UF],'Curva Tipica'!$E$1,FatorHorario[Hora],$F2248)</f>
        <v>0.13429546187330435</v>
      </c>
      <c r="I2248" s="45">
        <v>0.92</v>
      </c>
    </row>
    <row r="2249" spans="1:9" x14ac:dyDescent="0.25">
      <c r="A2249" s="32">
        <v>8033</v>
      </c>
      <c r="B2249" s="32">
        <v>2</v>
      </c>
      <c r="C2249" s="134" t="s">
        <v>92</v>
      </c>
      <c r="D2249" s="33">
        <v>46784</v>
      </c>
      <c r="E2249" s="43" t="s">
        <v>69</v>
      </c>
      <c r="F2249" s="44">
        <f>SUMIFS(HoraCondCarga[Hora],HoraCondCarga[Condição de Carga],PrevisaoGD[[#This Row],[Condição de Carga]],HoraCondCarga[Mês],MONTH(PrevisaoGD[[#This Row],[Mês/Ano]]))</f>
        <v>7</v>
      </c>
      <c r="G2249" s="258">
        <f>SUMIFS('Previsão Potência Instalada'!$C$4:$C$87,'Previsão Potência Instalada'!$B$4:$B$87,PrevisaoGD[[#This Row],[Mês/Ano]])*SUMIFS(RelPotInst[PU_PI],RelPotInst[Barra],PrevisaoGD[[#This Row],[Nº Barra]])</f>
        <v>1.3606703850676587</v>
      </c>
      <c r="H2249" s="136">
        <f>$G2249*SUMIFS(FatorHorario[Fator],FatorHorario[Meses],TEXT($D2249,"MMM"),FatorHorario[UF],'Curva Tipica'!$E$1,FatorHorario[Hora],$F2249)</f>
        <v>0.12854741374504228</v>
      </c>
      <c r="I2249" s="45">
        <v>0.92</v>
      </c>
    </row>
    <row r="2250" spans="1:9" x14ac:dyDescent="0.25">
      <c r="A2250" s="32">
        <v>8033</v>
      </c>
      <c r="B2250" s="32">
        <v>2</v>
      </c>
      <c r="C2250" s="134" t="s">
        <v>92</v>
      </c>
      <c r="D2250" s="33">
        <v>46813</v>
      </c>
      <c r="E2250" s="43" t="s">
        <v>69</v>
      </c>
      <c r="F2250" s="44">
        <f>SUMIFS(HoraCondCarga[Hora],HoraCondCarga[Condição de Carga],PrevisaoGD[[#This Row],[Condição de Carga]],HoraCondCarga[Mês],MONTH(PrevisaoGD[[#This Row],[Mês/Ano]]))</f>
        <v>7</v>
      </c>
      <c r="G2250" s="258">
        <f>SUMIFS('Previsão Potência Instalada'!$C$4:$C$87,'Previsão Potência Instalada'!$B$4:$B$87,PrevisaoGD[[#This Row],[Mês/Ano]])*SUMIFS(RelPotInst[PU_PI],RelPotInst[Barra],PrevisaoGD[[#This Row],[Nº Barra]])</f>
        <v>1.370119948868239</v>
      </c>
      <c r="H2250" s="136">
        <f>$G2250*SUMIFS(FatorHorario[Fator],FatorHorario[Meses],TEXT($D2250,"MMM"),FatorHorario[UF],'Curva Tipica'!$E$1,FatorHorario[Hora],$F2250)</f>
        <v>0.13952104360894507</v>
      </c>
      <c r="I2250" s="45">
        <v>0.92</v>
      </c>
    </row>
    <row r="2251" spans="1:9" x14ac:dyDescent="0.25">
      <c r="A2251" s="32">
        <v>8033</v>
      </c>
      <c r="B2251" s="32">
        <v>2</v>
      </c>
      <c r="C2251" s="134" t="s">
        <v>92</v>
      </c>
      <c r="D2251" s="33">
        <v>46844</v>
      </c>
      <c r="E2251" s="43" t="s">
        <v>69</v>
      </c>
      <c r="F2251" s="44">
        <f>SUMIFS(HoraCondCarga[Hora],HoraCondCarga[Condição de Carga],PrevisaoGD[[#This Row],[Condição de Carga]],HoraCondCarga[Mês],MONTH(PrevisaoGD[[#This Row],[Mês/Ano]]))</f>
        <v>8</v>
      </c>
      <c r="G2251" s="258">
        <f>SUMIFS('Previsão Potência Instalada'!$C$4:$C$87,'Previsão Potência Instalada'!$B$4:$B$87,PrevisaoGD[[#This Row],[Mês/Ano]])*SUMIFS(RelPotInst[PU_PI],RelPotInst[Barra],PrevisaoGD[[#This Row],[Nº Barra]])</f>
        <v>1.3796421493629099</v>
      </c>
      <c r="H2251" s="136">
        <f>$G2251*SUMIFS(FatorHorario[Fator],FatorHorario[Meses],TEXT($D2251,"MMM"),FatorHorario[UF],'Curva Tipica'!$E$1,FatorHorario[Hora],$F2251)</f>
        <v>0.32304737503836822</v>
      </c>
      <c r="I2251" s="45">
        <v>0.92</v>
      </c>
    </row>
    <row r="2252" spans="1:9" x14ac:dyDescent="0.25">
      <c r="A2252" s="32">
        <v>8033</v>
      </c>
      <c r="B2252" s="32">
        <v>2</v>
      </c>
      <c r="C2252" s="134" t="s">
        <v>92</v>
      </c>
      <c r="D2252" s="33">
        <v>46874</v>
      </c>
      <c r="E2252" s="43" t="s">
        <v>69</v>
      </c>
      <c r="F2252" s="44">
        <f>SUMIFS(HoraCondCarga[Hora],HoraCondCarga[Condição de Carga],PrevisaoGD[[#This Row],[Condição de Carga]],HoraCondCarga[Mês],MONTH(PrevisaoGD[[#This Row],[Mês/Ano]]))</f>
        <v>7</v>
      </c>
      <c r="G2252" s="258">
        <f>SUMIFS('Previsão Potência Instalada'!$C$4:$C$87,'Previsão Potência Instalada'!$B$4:$B$87,PrevisaoGD[[#This Row],[Mês/Ano]])*SUMIFS(RelPotInst[PU_PI],RelPotInst[Barra],PrevisaoGD[[#This Row],[Nº Barra]])</f>
        <v>1.3899499773405595</v>
      </c>
      <c r="H2252" s="136">
        <f>$G2252*SUMIFS(FatorHorario[Fator],FatorHorario[Meses],TEXT($D2252,"MMM"),FatorHorario[UF],'Curva Tipica'!$E$1,FatorHorario[Hora],$F2252)</f>
        <v>0.10365777754433393</v>
      </c>
      <c r="I2252" s="45">
        <v>0.92</v>
      </c>
    </row>
    <row r="2253" spans="1:9" x14ac:dyDescent="0.25">
      <c r="A2253" s="32">
        <v>8033</v>
      </c>
      <c r="B2253" s="32">
        <v>2</v>
      </c>
      <c r="C2253" s="134" t="s">
        <v>92</v>
      </c>
      <c r="D2253" s="33">
        <v>46905</v>
      </c>
      <c r="E2253" s="43" t="s">
        <v>69</v>
      </c>
      <c r="F2253" s="44">
        <f>SUMIFS(HoraCondCarga[Hora],HoraCondCarga[Condição de Carga],PrevisaoGD[[#This Row],[Condição de Carga]],HoraCondCarga[Mês],MONTH(PrevisaoGD[[#This Row],[Mês/Ano]]))</f>
        <v>7</v>
      </c>
      <c r="G2253" s="258">
        <f>SUMIFS('Previsão Potência Instalada'!$C$4:$C$87,'Previsão Potência Instalada'!$B$4:$B$87,PrevisaoGD[[#This Row],[Mês/Ano]])*SUMIFS(RelPotInst[PU_PI],RelPotInst[Barra],PrevisaoGD[[#This Row],[Nº Barra]])</f>
        <v>1.4000424114345875</v>
      </c>
      <c r="H2253" s="136">
        <f>$G2253*SUMIFS(FatorHorario[Fator],FatorHorario[Meses],TEXT($D2253,"MMM"),FatorHorario[UF],'Curva Tipica'!$E$1,FatorHorario[Hora],$F2253)</f>
        <v>0.1032455305101522</v>
      </c>
      <c r="I2253" s="45">
        <v>0.92</v>
      </c>
    </row>
    <row r="2254" spans="1:9" x14ac:dyDescent="0.25">
      <c r="A2254" s="32">
        <v>8033</v>
      </c>
      <c r="B2254" s="32">
        <v>2</v>
      </c>
      <c r="C2254" s="134" t="s">
        <v>92</v>
      </c>
      <c r="D2254" s="33">
        <v>46935</v>
      </c>
      <c r="E2254" s="43" t="s">
        <v>69</v>
      </c>
      <c r="F2254" s="44">
        <f>SUMIFS(HoraCondCarga[Hora],HoraCondCarga[Condição de Carga],PrevisaoGD[[#This Row],[Condição de Carga]],HoraCondCarga[Mês],MONTH(PrevisaoGD[[#This Row],[Mês/Ano]]))</f>
        <v>7</v>
      </c>
      <c r="G2254" s="258">
        <f>SUMIFS('Previsão Potência Instalada'!$C$4:$C$87,'Previsão Potência Instalada'!$B$4:$B$87,PrevisaoGD[[#This Row],[Mês/Ano]])*SUMIFS(RelPotInst[PU_PI],RelPotInst[Barra],PrevisaoGD[[#This Row],[Nº Barra]])</f>
        <v>1.4096331964305497</v>
      </c>
      <c r="H2254" s="136">
        <f>$G2254*SUMIFS(FatorHorario[Fator],FatorHorario[Meses],TEXT($D2254,"MMM"),FatorHorario[UF],'Curva Tipica'!$E$1,FatorHorario[Hora],$F2254)</f>
        <v>0.11452929676372262</v>
      </c>
      <c r="I2254" s="45">
        <v>0.92</v>
      </c>
    </row>
    <row r="2255" spans="1:9" x14ac:dyDescent="0.25">
      <c r="A2255" s="32">
        <v>8033</v>
      </c>
      <c r="B2255" s="32">
        <v>2</v>
      </c>
      <c r="C2255" s="134" t="s">
        <v>92</v>
      </c>
      <c r="D2255" s="33">
        <v>46966</v>
      </c>
      <c r="E2255" s="43" t="s">
        <v>69</v>
      </c>
      <c r="F2255" s="44">
        <f>SUMIFS(HoraCondCarga[Hora],HoraCondCarga[Condição de Carga],PrevisaoGD[[#This Row],[Condição de Carga]],HoraCondCarga[Mês],MONTH(PrevisaoGD[[#This Row],[Mês/Ano]]))</f>
        <v>7</v>
      </c>
      <c r="G2255" s="258">
        <f>SUMIFS('Previsão Potência Instalada'!$C$4:$C$87,'Previsão Potência Instalada'!$B$4:$B$87,PrevisaoGD[[#This Row],[Mês/Ano]])*SUMIFS(RelPotInst[PU_PI],RelPotInst[Barra],PrevisaoGD[[#This Row],[Nº Barra]])</f>
        <v>1.4189788976644426</v>
      </c>
      <c r="H2255" s="136">
        <f>$G2255*SUMIFS(FatorHorario[Fator],FatorHorario[Meses],TEXT($D2255,"MMM"),FatorHorario[UF],'Curva Tipica'!$E$1,FatorHorario[Hora],$F2255)</f>
        <v>0.12866114071039975</v>
      </c>
      <c r="I2255" s="45">
        <v>0.92</v>
      </c>
    </row>
    <row r="2256" spans="1:9" x14ac:dyDescent="0.25">
      <c r="A2256" s="32">
        <v>8033</v>
      </c>
      <c r="B2256" s="32">
        <v>2</v>
      </c>
      <c r="C2256" s="134" t="s">
        <v>92</v>
      </c>
      <c r="D2256" s="33">
        <v>46997</v>
      </c>
      <c r="E2256" s="43" t="s">
        <v>69</v>
      </c>
      <c r="F2256" s="44">
        <f>SUMIFS(HoraCondCarga[Hora],HoraCondCarga[Condição de Carga],PrevisaoGD[[#This Row],[Condição de Carga]],HoraCondCarga[Mês],MONTH(PrevisaoGD[[#This Row],[Mês/Ano]]))</f>
        <v>7</v>
      </c>
      <c r="G2256" s="258">
        <f>SUMIFS('Previsão Potência Instalada'!$C$4:$C$87,'Previsão Potência Instalada'!$B$4:$B$87,PrevisaoGD[[#This Row],[Mês/Ano]])*SUMIFS(RelPotInst[PU_PI],RelPotInst[Barra],PrevisaoGD[[#This Row],[Nº Barra]])</f>
        <v>1.4282819649857392</v>
      </c>
      <c r="H2256" s="136">
        <f>$G2256*SUMIFS(FatorHorario[Fator],FatorHorario[Meses],TEXT($D2256,"MMM"),FatorHorario[UF],'Curva Tipica'!$E$1,FatorHorario[Hora],$F2256)</f>
        <v>0.14706515086256258</v>
      </c>
      <c r="I2256" s="45">
        <v>0.92</v>
      </c>
    </row>
    <row r="2257" spans="1:9" x14ac:dyDescent="0.25">
      <c r="A2257" s="32">
        <v>8033</v>
      </c>
      <c r="B2257" s="32">
        <v>2</v>
      </c>
      <c r="C2257" s="134" t="s">
        <v>92</v>
      </c>
      <c r="D2257" s="33">
        <v>47027</v>
      </c>
      <c r="E2257" s="43" t="s">
        <v>69</v>
      </c>
      <c r="F2257" s="44">
        <f>SUMIFS(HoraCondCarga[Hora],HoraCondCarga[Condição de Carga],PrevisaoGD[[#This Row],[Condição de Carga]],HoraCondCarga[Mês],MONTH(PrevisaoGD[[#This Row],[Mês/Ano]]))</f>
        <v>7</v>
      </c>
      <c r="G2257" s="258">
        <f>SUMIFS('Previsão Potência Instalada'!$C$4:$C$87,'Previsão Potência Instalada'!$B$4:$B$87,PrevisaoGD[[#This Row],[Mês/Ano]])*SUMIFS(RelPotInst[PU_PI],RelPotInst[Barra],PrevisaoGD[[#This Row],[Nº Barra]])</f>
        <v>1.4371276719898654</v>
      </c>
      <c r="H2257" s="136">
        <f>$G2257*SUMIFS(FatorHorario[Fator],FatorHorario[Meses],TEXT($D2257,"MMM"),FatorHorario[UF],'Curva Tipica'!$E$1,FatorHorario[Hora],$F2257)</f>
        <v>0.16279638698142851</v>
      </c>
      <c r="I2257" s="45">
        <v>0.92</v>
      </c>
    </row>
    <row r="2258" spans="1:9" x14ac:dyDescent="0.25">
      <c r="A2258" s="32">
        <v>8033</v>
      </c>
      <c r="B2258" s="32">
        <v>2</v>
      </c>
      <c r="C2258" s="134" t="s">
        <v>92</v>
      </c>
      <c r="D2258" s="33">
        <v>47058</v>
      </c>
      <c r="E2258" s="43" t="s">
        <v>69</v>
      </c>
      <c r="F2258" s="44">
        <f>SUMIFS(HoraCondCarga[Hora],HoraCondCarga[Condição de Carga],PrevisaoGD[[#This Row],[Condição de Carga]],HoraCondCarga[Mês],MONTH(PrevisaoGD[[#This Row],[Mês/Ano]]))</f>
        <v>6</v>
      </c>
      <c r="G2258" s="258">
        <f>SUMIFS('Previsão Potência Instalada'!$C$4:$C$87,'Previsão Potência Instalada'!$B$4:$B$87,PrevisaoGD[[#This Row],[Mês/Ano]])*SUMIFS(RelPotInst[PU_PI],RelPotInst[Barra],PrevisaoGD[[#This Row],[Nº Barra]])</f>
        <v>1.4459750299934129</v>
      </c>
      <c r="H2258" s="136">
        <f>$G2258*SUMIFS(FatorHorario[Fator],FatorHorario[Meses],TEXT($D2258,"MMM"),FatorHorario[UF],'Curva Tipica'!$E$1,FatorHorario[Hora],$F2258)</f>
        <v>2.41923360207522E-2</v>
      </c>
      <c r="I2258" s="45">
        <v>0.92</v>
      </c>
    </row>
    <row r="2259" spans="1:9" x14ac:dyDescent="0.25">
      <c r="A2259" s="32">
        <v>8033</v>
      </c>
      <c r="B2259" s="32">
        <v>2</v>
      </c>
      <c r="C2259" s="134" t="s">
        <v>92</v>
      </c>
      <c r="D2259" s="33">
        <v>47088</v>
      </c>
      <c r="E2259" s="43" t="s">
        <v>69</v>
      </c>
      <c r="F2259" s="44">
        <f>SUMIFS(HoraCondCarga[Hora],HoraCondCarga[Condição de Carga],PrevisaoGD[[#This Row],[Condição de Carga]],HoraCondCarga[Mês],MONTH(PrevisaoGD[[#This Row],[Mês/Ano]]))</f>
        <v>7</v>
      </c>
      <c r="G2259" s="258">
        <f>SUMIFS('Previsão Potência Instalada'!$C$4:$C$87,'Previsão Potência Instalada'!$B$4:$B$87,PrevisaoGD[[#This Row],[Mês/Ano]])*SUMIFS(RelPotInst[PU_PI],RelPotInst[Barra],PrevisaoGD[[#This Row],[Nº Barra]])</f>
        <v>1.4552426910117595</v>
      </c>
      <c r="H2259" s="136">
        <f>$G2259*SUMIFS(FatorHorario[Fator],FatorHorario[Meses],TEXT($D2259,"MMM"),FatorHorario[UF],'Curva Tipica'!$E$1,FatorHorario[Hora],$F2259)</f>
        <v>0.15063602319616975</v>
      </c>
      <c r="I2259" s="45">
        <v>0.92</v>
      </c>
    </row>
    <row r="2260" spans="1:9" x14ac:dyDescent="0.25">
      <c r="A2260" s="32">
        <v>8033</v>
      </c>
      <c r="B2260" s="32">
        <v>2</v>
      </c>
      <c r="C2260" s="134" t="s">
        <v>92</v>
      </c>
      <c r="D2260" s="33">
        <v>44562</v>
      </c>
      <c r="E2260" s="43" t="s">
        <v>70</v>
      </c>
      <c r="F2260" s="44">
        <f>SUMIFS(HoraCondCarga[Hora],HoraCondCarga[Condição de Carga],PrevisaoGD[[#This Row],[Condição de Carga]],HoraCondCarga[Mês],MONTH(PrevisaoGD[[#This Row],[Mês/Ano]]))</f>
        <v>20</v>
      </c>
      <c r="G2260" s="258">
        <f>SUMIFS('Previsão Potência Instalada'!$C$4:$C$87,'Previsão Potência Instalada'!$B$4:$B$87,PrevisaoGD[[#This Row],[Mês/Ano]])*SUMIFS(RelPotInst[PU_PI],RelPotInst[Barra],PrevisaoGD[[#This Row],[Nº Barra]])</f>
        <v>0.50078151957598449</v>
      </c>
      <c r="H2260" s="136">
        <f>$G2260*SUMIFS(FatorHorario[Fator],FatorHorario[Meses],TEXT($D2260,"MMM"),FatorHorario[UF],'Curva Tipica'!$E$1,FatorHorario[Hora],$F2260)</f>
        <v>0</v>
      </c>
      <c r="I2260" s="45">
        <v>0.92</v>
      </c>
    </row>
    <row r="2261" spans="1:9" x14ac:dyDescent="0.25">
      <c r="A2261" s="32">
        <v>8033</v>
      </c>
      <c r="B2261" s="32">
        <v>2</v>
      </c>
      <c r="C2261" s="134" t="s">
        <v>92</v>
      </c>
      <c r="D2261" s="33">
        <v>44593</v>
      </c>
      <c r="E2261" s="43" t="s">
        <v>70</v>
      </c>
      <c r="F2261" s="44">
        <f>SUMIFS(HoraCondCarga[Hora],HoraCondCarga[Condição de Carga],PrevisaoGD[[#This Row],[Condição de Carga]],HoraCondCarga[Mês],MONTH(PrevisaoGD[[#This Row],[Mês/Ano]]))</f>
        <v>20</v>
      </c>
      <c r="G2261" s="258">
        <f>SUMIFS('Previsão Potência Instalada'!$C$4:$C$87,'Previsão Potência Instalada'!$B$4:$B$87,PrevisaoGD[[#This Row],[Mês/Ano]])*SUMIFS(RelPotInst[PU_PI],RelPotInst[Barra],PrevisaoGD[[#This Row],[Nº Barra]])</f>
        <v>0.52278113175584029</v>
      </c>
      <c r="H2261" s="136">
        <f>$G2261*SUMIFS(FatorHorario[Fator],FatorHorario[Meses],TEXT($D2261,"MMM"),FatorHorario[UF],'Curva Tipica'!$E$1,FatorHorario[Hora],$F2261)</f>
        <v>0</v>
      </c>
      <c r="I2261" s="45">
        <v>0.92</v>
      </c>
    </row>
    <row r="2262" spans="1:9" x14ac:dyDescent="0.25">
      <c r="A2262" s="32">
        <v>8033</v>
      </c>
      <c r="B2262" s="32">
        <v>2</v>
      </c>
      <c r="C2262" s="134" t="s">
        <v>92</v>
      </c>
      <c r="D2262" s="33">
        <v>44621</v>
      </c>
      <c r="E2262" s="43" t="s">
        <v>70</v>
      </c>
      <c r="F2262" s="44">
        <f>SUMIFS(HoraCondCarga[Hora],HoraCondCarga[Condição de Carga],PrevisaoGD[[#This Row],[Condição de Carga]],HoraCondCarga[Mês],MONTH(PrevisaoGD[[#This Row],[Mês/Ano]]))</f>
        <v>20</v>
      </c>
      <c r="G2262" s="258">
        <f>SUMIFS('Previsão Potência Instalada'!$C$4:$C$87,'Previsão Potência Instalada'!$B$4:$B$87,PrevisaoGD[[#This Row],[Mês/Ano]])*SUMIFS(RelPotInst[PU_PI],RelPotInst[Barra],PrevisaoGD[[#This Row],[Nº Barra]])</f>
        <v>0.54497856985503268</v>
      </c>
      <c r="H2262" s="136">
        <f>$G2262*SUMIFS(FatorHorario[Fator],FatorHorario[Meses],TEXT($D2262,"MMM"),FatorHorario[UF],'Curva Tipica'!$E$1,FatorHorario[Hora],$F2262)</f>
        <v>0</v>
      </c>
      <c r="I2262" s="45">
        <v>0.92</v>
      </c>
    </row>
    <row r="2263" spans="1:9" x14ac:dyDescent="0.25">
      <c r="A2263" s="32">
        <v>8033</v>
      </c>
      <c r="B2263" s="32">
        <v>2</v>
      </c>
      <c r="C2263" s="134" t="s">
        <v>92</v>
      </c>
      <c r="D2263" s="33">
        <v>44652</v>
      </c>
      <c r="E2263" s="43" t="s">
        <v>70</v>
      </c>
      <c r="F2263" s="44">
        <f>SUMIFS(HoraCondCarga[Hora],HoraCondCarga[Condição de Carga],PrevisaoGD[[#This Row],[Condição de Carga]],HoraCondCarga[Mês],MONTH(PrevisaoGD[[#This Row],[Mês/Ano]]))</f>
        <v>19</v>
      </c>
      <c r="G2263" s="258">
        <f>SUMIFS('Previsão Potência Instalada'!$C$4:$C$87,'Previsão Potência Instalada'!$B$4:$B$87,PrevisaoGD[[#This Row],[Mês/Ano]])*SUMIFS(RelPotInst[PU_PI],RelPotInst[Barra],PrevisaoGD[[#This Row],[Nº Barra]])</f>
        <v>0.56734663472122049</v>
      </c>
      <c r="H2263" s="136">
        <f>$G2263*SUMIFS(FatorHorario[Fator],FatorHorario[Meses],TEXT($D2263,"MMM"),FatorHorario[UF],'Curva Tipica'!$E$1,FatorHorario[Hora],$F2263)</f>
        <v>0</v>
      </c>
      <c r="I2263" s="45">
        <v>0.92</v>
      </c>
    </row>
    <row r="2264" spans="1:9" x14ac:dyDescent="0.25">
      <c r="A2264" s="32">
        <v>8033</v>
      </c>
      <c r="B2264" s="32">
        <v>2</v>
      </c>
      <c r="C2264" s="134" t="s">
        <v>92</v>
      </c>
      <c r="D2264" s="33">
        <v>44682</v>
      </c>
      <c r="E2264" s="43" t="s">
        <v>70</v>
      </c>
      <c r="F2264" s="44">
        <f>SUMIFS(HoraCondCarga[Hora],HoraCondCarga[Condição de Carga],PrevisaoGD[[#This Row],[Condição de Carga]],HoraCondCarga[Mês],MONTH(PrevisaoGD[[#This Row],[Mês/Ano]]))</f>
        <v>19</v>
      </c>
      <c r="G2264" s="258">
        <f>SUMIFS('Previsão Potência Instalada'!$C$4:$C$87,'Previsão Potência Instalada'!$B$4:$B$87,PrevisaoGD[[#This Row],[Mês/Ano]])*SUMIFS(RelPotInst[PU_PI],RelPotInst[Barra],PrevisaoGD[[#This Row],[Nº Barra]])</f>
        <v>0.59156017285902895</v>
      </c>
      <c r="H2264" s="136">
        <f>$G2264*SUMIFS(FatorHorario[Fator],FatorHorario[Meses],TEXT($D2264,"MMM"),FatorHorario[UF],'Curva Tipica'!$E$1,FatorHorario[Hora],$F2264)</f>
        <v>0</v>
      </c>
      <c r="I2264" s="45">
        <v>0.92</v>
      </c>
    </row>
    <row r="2265" spans="1:9" x14ac:dyDescent="0.25">
      <c r="A2265" s="32">
        <v>8033</v>
      </c>
      <c r="B2265" s="32">
        <v>2</v>
      </c>
      <c r="C2265" s="134" t="s">
        <v>92</v>
      </c>
      <c r="D2265" s="33">
        <v>44713</v>
      </c>
      <c r="E2265" s="43" t="s">
        <v>70</v>
      </c>
      <c r="F2265" s="44">
        <f>SUMIFS(HoraCondCarga[Hora],HoraCondCarga[Condição de Carga],PrevisaoGD[[#This Row],[Condição de Carga]],HoraCondCarga[Mês],MONTH(PrevisaoGD[[#This Row],[Mês/Ano]]))</f>
        <v>19</v>
      </c>
      <c r="G2265" s="258">
        <f>SUMIFS('Previsão Potência Instalada'!$C$4:$C$87,'Previsão Potência Instalada'!$B$4:$B$87,PrevisaoGD[[#This Row],[Mês/Ano]])*SUMIFS(RelPotInst[PU_PI],RelPotInst[Barra],PrevisaoGD[[#This Row],[Nº Barra]])</f>
        <v>0.61526774135638274</v>
      </c>
      <c r="H2265" s="136">
        <f>$G2265*SUMIFS(FatorHorario[Fator],FatorHorario[Meses],TEXT($D2265,"MMM"),FatorHorario[UF],'Curva Tipica'!$E$1,FatorHorario[Hora],$F2265)</f>
        <v>0</v>
      </c>
      <c r="I2265" s="45">
        <v>0.92</v>
      </c>
    </row>
    <row r="2266" spans="1:9" x14ac:dyDescent="0.25">
      <c r="A2266" s="32">
        <v>8033</v>
      </c>
      <c r="B2266" s="32">
        <v>2</v>
      </c>
      <c r="C2266" s="134" t="s">
        <v>92</v>
      </c>
      <c r="D2266" s="33">
        <v>44743</v>
      </c>
      <c r="E2266" s="43" t="s">
        <v>70</v>
      </c>
      <c r="F2266" s="44">
        <f>SUMIFS(HoraCondCarga[Hora],HoraCondCarga[Condição de Carga],PrevisaoGD[[#This Row],[Condição de Carga]],HoraCondCarga[Mês],MONTH(PrevisaoGD[[#This Row],[Mês/Ano]]))</f>
        <v>19</v>
      </c>
      <c r="G2266" s="258">
        <f>SUMIFS('Previsão Potência Instalada'!$C$4:$C$87,'Previsão Potência Instalada'!$B$4:$B$87,PrevisaoGD[[#This Row],[Mês/Ano]])*SUMIFS(RelPotInst[PU_PI],RelPotInst[Barra],PrevisaoGD[[#This Row],[Nº Barra]])</f>
        <v>0.63779691421169116</v>
      </c>
      <c r="H2266" s="136">
        <f>$G2266*SUMIFS(FatorHorario[Fator],FatorHorario[Meses],TEXT($D2266,"MMM"),FatorHorario[UF],'Curva Tipica'!$E$1,FatorHorario[Hora],$F2266)</f>
        <v>0</v>
      </c>
      <c r="I2266" s="45">
        <v>0.92</v>
      </c>
    </row>
    <row r="2267" spans="1:9" x14ac:dyDescent="0.25">
      <c r="A2267" s="32">
        <v>8033</v>
      </c>
      <c r="B2267" s="32">
        <v>2</v>
      </c>
      <c r="C2267" s="134" t="s">
        <v>92</v>
      </c>
      <c r="D2267" s="33">
        <v>44774</v>
      </c>
      <c r="E2267" s="43" t="s">
        <v>70</v>
      </c>
      <c r="F2267" s="44">
        <f>SUMIFS(HoraCondCarga[Hora],HoraCondCarga[Condição de Carga],PrevisaoGD[[#This Row],[Condição de Carga]],HoraCondCarga[Mês],MONTH(PrevisaoGD[[#This Row],[Mês/Ano]]))</f>
        <v>19</v>
      </c>
      <c r="G2267" s="258">
        <f>SUMIFS('Previsão Potência Instalada'!$C$4:$C$87,'Previsão Potência Instalada'!$B$4:$B$87,PrevisaoGD[[#This Row],[Mês/Ano]])*SUMIFS(RelPotInst[PU_PI],RelPotInst[Barra],PrevisaoGD[[#This Row],[Nº Barra]])</f>
        <v>0.6597503746052964</v>
      </c>
      <c r="H2267" s="136">
        <f>$G2267*SUMIFS(FatorHorario[Fator],FatorHorario[Meses],TEXT($D2267,"MMM"),FatorHorario[UF],'Curva Tipica'!$E$1,FatorHorario[Hora],$F2267)</f>
        <v>0</v>
      </c>
      <c r="I2267" s="45">
        <v>0.92</v>
      </c>
    </row>
    <row r="2268" spans="1:9" x14ac:dyDescent="0.25">
      <c r="A2268" s="32">
        <v>8033</v>
      </c>
      <c r="B2268" s="32">
        <v>2</v>
      </c>
      <c r="C2268" s="134" t="s">
        <v>92</v>
      </c>
      <c r="D2268" s="33">
        <v>44805</v>
      </c>
      <c r="E2268" s="43" t="s">
        <v>70</v>
      </c>
      <c r="F2268" s="44">
        <f>SUMIFS(HoraCondCarga[Hora],HoraCondCarga[Condição de Carga],PrevisaoGD[[#This Row],[Condição de Carga]],HoraCondCarga[Mês],MONTH(PrevisaoGD[[#This Row],[Mês/Ano]]))</f>
        <v>19</v>
      </c>
      <c r="G2268" s="258">
        <f>SUMIFS('Previsão Potência Instalada'!$C$4:$C$87,'Previsão Potência Instalada'!$B$4:$B$87,PrevisaoGD[[#This Row],[Mês/Ano]])*SUMIFS(RelPotInst[PU_PI],RelPotInst[Barra],PrevisaoGD[[#This Row],[Nº Barra]])</f>
        <v>0.68160368607607891</v>
      </c>
      <c r="H2268" s="136">
        <f>$G2268*SUMIFS(FatorHorario[Fator],FatorHorario[Meses],TEXT($D2268,"MMM"),FatorHorario[UF],'Curva Tipica'!$E$1,FatorHorario[Hora],$F2268)</f>
        <v>0</v>
      </c>
      <c r="I2268" s="45">
        <v>0.92</v>
      </c>
    </row>
    <row r="2269" spans="1:9" x14ac:dyDescent="0.25">
      <c r="A2269" s="32">
        <v>8033</v>
      </c>
      <c r="B2269" s="32">
        <v>2</v>
      </c>
      <c r="C2269" s="134" t="s">
        <v>92</v>
      </c>
      <c r="D2269" s="33">
        <v>44835</v>
      </c>
      <c r="E2269" s="43" t="s">
        <v>70</v>
      </c>
      <c r="F2269" s="44">
        <f>SUMIFS(HoraCondCarga[Hora],HoraCondCarga[Condição de Carga],PrevisaoGD[[#This Row],[Condição de Carga]],HoraCondCarga[Mês],MONTH(PrevisaoGD[[#This Row],[Mês/Ano]]))</f>
        <v>19</v>
      </c>
      <c r="G2269" s="258">
        <f>SUMIFS('Previsão Potência Instalada'!$C$4:$C$87,'Previsão Potência Instalada'!$B$4:$B$87,PrevisaoGD[[#This Row],[Mês/Ano]])*SUMIFS(RelPotInst[PU_PI],RelPotInst[Barra],PrevisaoGD[[#This Row],[Nº Barra]])</f>
        <v>0.7023826381855538</v>
      </c>
      <c r="H2269" s="136">
        <f>$G2269*SUMIFS(FatorHorario[Fator],FatorHorario[Meses],TEXT($D2269,"MMM"),FatorHorario[UF],'Curva Tipica'!$E$1,FatorHorario[Hora],$F2269)</f>
        <v>0</v>
      </c>
      <c r="I2269" s="45">
        <v>0.92</v>
      </c>
    </row>
    <row r="2270" spans="1:9" x14ac:dyDescent="0.25">
      <c r="A2270" s="32">
        <v>8033</v>
      </c>
      <c r="B2270" s="32">
        <v>2</v>
      </c>
      <c r="C2270" s="134" t="s">
        <v>92</v>
      </c>
      <c r="D2270" s="33">
        <v>44866</v>
      </c>
      <c r="E2270" s="43" t="s">
        <v>70</v>
      </c>
      <c r="F2270" s="44">
        <f>SUMIFS(HoraCondCarga[Hora],HoraCondCarga[Condição de Carga],PrevisaoGD[[#This Row],[Condição de Carga]],HoraCondCarga[Mês],MONTH(PrevisaoGD[[#This Row],[Mês/Ano]]))</f>
        <v>19</v>
      </c>
      <c r="G2270" s="258">
        <f>SUMIFS('Previsão Potência Instalada'!$C$4:$C$87,'Previsão Potência Instalada'!$B$4:$B$87,PrevisaoGD[[#This Row],[Mês/Ano]])*SUMIFS(RelPotInst[PU_PI],RelPotInst[Barra],PrevisaoGD[[#This Row],[Nº Barra]])</f>
        <v>0.72316546856478081</v>
      </c>
      <c r="H2270" s="136">
        <f>$G2270*SUMIFS(FatorHorario[Fator],FatorHorario[Meses],TEXT($D2270,"MMM"),FatorHorario[UF],'Curva Tipica'!$E$1,FatorHorario[Hora],$F2270)</f>
        <v>0</v>
      </c>
      <c r="I2270" s="45">
        <v>0.92</v>
      </c>
    </row>
    <row r="2271" spans="1:9" x14ac:dyDescent="0.25">
      <c r="A2271" s="32">
        <v>8033</v>
      </c>
      <c r="B2271" s="32">
        <v>2</v>
      </c>
      <c r="C2271" s="134" t="s">
        <v>92</v>
      </c>
      <c r="D2271" s="33">
        <v>44896</v>
      </c>
      <c r="E2271" s="43" t="s">
        <v>70</v>
      </c>
      <c r="F2271" s="44">
        <f>SUMIFS(HoraCondCarga[Hora],HoraCondCarga[Condição de Carga],PrevisaoGD[[#This Row],[Condição de Carga]],HoraCondCarga[Mês],MONTH(PrevisaoGD[[#This Row],[Mês/Ano]]))</f>
        <v>20</v>
      </c>
      <c r="G2271" s="258">
        <f>SUMIFS('Previsão Potência Instalada'!$C$4:$C$87,'Previsão Potência Instalada'!$B$4:$B$87,PrevisaoGD[[#This Row],[Mês/Ano]])*SUMIFS(RelPotInst[PU_PI],RelPotInst[Barra],PrevisaoGD[[#This Row],[Nº Barra]])</f>
        <v>0.74493560908348055</v>
      </c>
      <c r="H2271" s="136">
        <f>$G2271*SUMIFS(FatorHorario[Fator],FatorHorario[Meses],TEXT($D2271,"MMM"),FatorHorario[UF],'Curva Tipica'!$E$1,FatorHorario[Hora],$F2271)</f>
        <v>0</v>
      </c>
      <c r="I2271" s="45">
        <v>0.92</v>
      </c>
    </row>
    <row r="2272" spans="1:9" x14ac:dyDescent="0.25">
      <c r="A2272" s="32">
        <v>8033</v>
      </c>
      <c r="B2272" s="32">
        <v>2</v>
      </c>
      <c r="C2272" s="134" t="s">
        <v>92</v>
      </c>
      <c r="D2272" s="33">
        <v>44927</v>
      </c>
      <c r="E2272" s="43" t="s">
        <v>70</v>
      </c>
      <c r="F2272" s="44">
        <f>SUMIFS(HoraCondCarga[Hora],HoraCondCarga[Condição de Carga],PrevisaoGD[[#This Row],[Condição de Carga]],HoraCondCarga[Mês],MONTH(PrevisaoGD[[#This Row],[Mês/Ano]]))</f>
        <v>20</v>
      </c>
      <c r="G2272" s="258">
        <f>SUMIFS('Previsão Potência Instalada'!$C$4:$C$87,'Previsão Potência Instalada'!$B$4:$B$87,PrevisaoGD[[#This Row],[Mês/Ano]])*SUMIFS(RelPotInst[PU_PI],RelPotInst[Barra],PrevisaoGD[[#This Row],[Nº Barra]])</f>
        <v>0.75239897156715163</v>
      </c>
      <c r="H2272" s="136">
        <f>$G2272*SUMIFS(FatorHorario[Fator],FatorHorario[Meses],TEXT($D2272,"MMM"),FatorHorario[UF],'Curva Tipica'!$E$1,FatorHorario[Hora],$F2272)</f>
        <v>0</v>
      </c>
      <c r="I2272" s="45">
        <v>0.92</v>
      </c>
    </row>
    <row r="2273" spans="1:9" x14ac:dyDescent="0.25">
      <c r="A2273" s="32">
        <v>8033</v>
      </c>
      <c r="B2273" s="32">
        <v>2</v>
      </c>
      <c r="C2273" s="134" t="s">
        <v>92</v>
      </c>
      <c r="D2273" s="33">
        <v>44958</v>
      </c>
      <c r="E2273" s="43" t="s">
        <v>70</v>
      </c>
      <c r="F2273" s="44">
        <f>SUMIFS(HoraCondCarga[Hora],HoraCondCarga[Condição de Carga],PrevisaoGD[[#This Row],[Condição de Carga]],HoraCondCarga[Mês],MONTH(PrevisaoGD[[#This Row],[Mês/Ano]]))</f>
        <v>20</v>
      </c>
      <c r="G2273" s="258">
        <f>SUMIFS('Previsão Potência Instalada'!$C$4:$C$87,'Previsão Potência Instalada'!$B$4:$B$87,PrevisaoGD[[#This Row],[Mês/Ano]])*SUMIFS(RelPotInst[PU_PI],RelPotInst[Barra],PrevisaoGD[[#This Row],[Nº Barra]])</f>
        <v>0.75969969506265311</v>
      </c>
      <c r="H2273" s="136">
        <f>$G2273*SUMIFS(FatorHorario[Fator],FatorHorario[Meses],TEXT($D2273,"MMM"),FatorHorario[UF],'Curva Tipica'!$E$1,FatorHorario[Hora],$F2273)</f>
        <v>0</v>
      </c>
      <c r="I2273" s="45">
        <v>0.92</v>
      </c>
    </row>
    <row r="2274" spans="1:9" x14ac:dyDescent="0.25">
      <c r="A2274" s="32">
        <v>8033</v>
      </c>
      <c r="B2274" s="32">
        <v>2</v>
      </c>
      <c r="C2274" s="134" t="s">
        <v>92</v>
      </c>
      <c r="D2274" s="33">
        <v>44986</v>
      </c>
      <c r="E2274" s="43" t="s">
        <v>70</v>
      </c>
      <c r="F2274" s="44">
        <f>SUMIFS(HoraCondCarga[Hora],HoraCondCarga[Condição de Carga],PrevisaoGD[[#This Row],[Condição de Carga]],HoraCondCarga[Mês],MONTH(PrevisaoGD[[#This Row],[Mês/Ano]]))</f>
        <v>20</v>
      </c>
      <c r="G2274" s="258">
        <f>SUMIFS('Previsão Potência Instalada'!$C$4:$C$87,'Previsão Potência Instalada'!$B$4:$B$87,PrevisaoGD[[#This Row],[Mês/Ano]])*SUMIFS(RelPotInst[PU_PI],RelPotInst[Barra],PrevisaoGD[[#This Row],[Nº Barra]])</f>
        <v>0.76706606845804903</v>
      </c>
      <c r="H2274" s="136">
        <f>$G2274*SUMIFS(FatorHorario[Fator],FatorHorario[Meses],TEXT($D2274,"MMM"),FatorHorario[UF],'Curva Tipica'!$E$1,FatorHorario[Hora],$F2274)</f>
        <v>0</v>
      </c>
      <c r="I2274" s="45">
        <v>0.92</v>
      </c>
    </row>
    <row r="2275" spans="1:9" x14ac:dyDescent="0.25">
      <c r="A2275" s="32">
        <v>8033</v>
      </c>
      <c r="B2275" s="32">
        <v>2</v>
      </c>
      <c r="C2275" s="134" t="s">
        <v>92</v>
      </c>
      <c r="D2275" s="33">
        <v>45017</v>
      </c>
      <c r="E2275" s="43" t="s">
        <v>70</v>
      </c>
      <c r="F2275" s="44">
        <f>SUMIFS(HoraCondCarga[Hora],HoraCondCarga[Condição de Carga],PrevisaoGD[[#This Row],[Condição de Carga]],HoraCondCarga[Mês],MONTH(PrevisaoGD[[#This Row],[Mês/Ano]]))</f>
        <v>19</v>
      </c>
      <c r="G2275" s="258">
        <f>SUMIFS('Previsão Potência Instalada'!$C$4:$C$87,'Previsão Potência Instalada'!$B$4:$B$87,PrevisaoGD[[#This Row],[Mês/Ano]])*SUMIFS(RelPotInst[PU_PI],RelPotInst[Barra],PrevisaoGD[[#This Row],[Nº Barra]])</f>
        <v>0.77448906552647045</v>
      </c>
      <c r="H2275" s="136">
        <f>$G2275*SUMIFS(FatorHorario[Fator],FatorHorario[Meses],TEXT($D2275,"MMM"),FatorHorario[UF],'Curva Tipica'!$E$1,FatorHorario[Hora],$F2275)</f>
        <v>0</v>
      </c>
      <c r="I2275" s="45">
        <v>0.92</v>
      </c>
    </row>
    <row r="2276" spans="1:9" x14ac:dyDescent="0.25">
      <c r="A2276" s="32">
        <v>8033</v>
      </c>
      <c r="B2276" s="32">
        <v>2</v>
      </c>
      <c r="C2276" s="134" t="s">
        <v>92</v>
      </c>
      <c r="D2276" s="33">
        <v>45047</v>
      </c>
      <c r="E2276" s="43" t="s">
        <v>70</v>
      </c>
      <c r="F2276" s="44">
        <f>SUMIFS(HoraCondCarga[Hora],HoraCondCarga[Condição de Carga],PrevisaoGD[[#This Row],[Condição de Carga]],HoraCondCarga[Mês],MONTH(PrevisaoGD[[#This Row],[Mês/Ano]]))</f>
        <v>19</v>
      </c>
      <c r="G2276" s="258">
        <f>SUMIFS('Previsão Potência Instalada'!$C$4:$C$87,'Previsão Potência Instalada'!$B$4:$B$87,PrevisaoGD[[#This Row],[Mês/Ano]])*SUMIFS(RelPotInst[PU_PI],RelPotInst[Barra],PrevisaoGD[[#This Row],[Nº Barra]])</f>
        <v>0.78252449566708848</v>
      </c>
      <c r="H2276" s="136">
        <f>$G2276*SUMIFS(FatorHorario[Fator],FatorHorario[Meses],TEXT($D2276,"MMM"),FatorHorario[UF],'Curva Tipica'!$E$1,FatorHorario[Hora],$F2276)</f>
        <v>0</v>
      </c>
      <c r="I2276" s="45">
        <v>0.92</v>
      </c>
    </row>
    <row r="2277" spans="1:9" x14ac:dyDescent="0.25">
      <c r="A2277" s="32">
        <v>8033</v>
      </c>
      <c r="B2277" s="32">
        <v>2</v>
      </c>
      <c r="C2277" s="134" t="s">
        <v>92</v>
      </c>
      <c r="D2277" s="33">
        <v>45078</v>
      </c>
      <c r="E2277" s="43" t="s">
        <v>70</v>
      </c>
      <c r="F2277" s="44">
        <f>SUMIFS(HoraCondCarga[Hora],HoraCondCarga[Condição de Carga],PrevisaoGD[[#This Row],[Condição de Carga]],HoraCondCarga[Mês],MONTH(PrevisaoGD[[#This Row],[Mês/Ano]]))</f>
        <v>19</v>
      </c>
      <c r="G2277" s="258">
        <f>SUMIFS('Previsão Potência Instalada'!$C$4:$C$87,'Previsão Potência Instalada'!$B$4:$B$87,PrevisaoGD[[#This Row],[Mês/Ano]])*SUMIFS(RelPotInst[PU_PI],RelPotInst[Barra],PrevisaoGD[[#This Row],[Nº Barra]])</f>
        <v>0.79039201628221678</v>
      </c>
      <c r="H2277" s="136">
        <f>$G2277*SUMIFS(FatorHorario[Fator],FatorHorario[Meses],TEXT($D2277,"MMM"),FatorHorario[UF],'Curva Tipica'!$E$1,FatorHorario[Hora],$F2277)</f>
        <v>0</v>
      </c>
      <c r="I2277" s="45">
        <v>0.92</v>
      </c>
    </row>
    <row r="2278" spans="1:9" x14ac:dyDescent="0.25">
      <c r="A2278" s="32">
        <v>8033</v>
      </c>
      <c r="B2278" s="32">
        <v>2</v>
      </c>
      <c r="C2278" s="134" t="s">
        <v>92</v>
      </c>
      <c r="D2278" s="33">
        <v>45108</v>
      </c>
      <c r="E2278" s="43" t="s">
        <v>70</v>
      </c>
      <c r="F2278" s="44">
        <f>SUMIFS(HoraCondCarga[Hora],HoraCondCarga[Condição de Carga],PrevisaoGD[[#This Row],[Condição de Carga]],HoraCondCarga[Mês],MONTH(PrevisaoGD[[#This Row],[Mês/Ano]]))</f>
        <v>19</v>
      </c>
      <c r="G2278" s="258">
        <f>SUMIFS('Previsão Potência Instalada'!$C$4:$C$87,'Previsão Potência Instalada'!$B$4:$B$87,PrevisaoGD[[#This Row],[Mês/Ano]])*SUMIFS(RelPotInst[PU_PI],RelPotInst[Barra],PrevisaoGD[[#This Row],[Nº Barra]])</f>
        <v>0.79786847815137518</v>
      </c>
      <c r="H2278" s="136">
        <f>$G2278*SUMIFS(FatorHorario[Fator],FatorHorario[Meses],TEXT($D2278,"MMM"),FatorHorario[UF],'Curva Tipica'!$E$1,FatorHorario[Hora],$F2278)</f>
        <v>0</v>
      </c>
      <c r="I2278" s="45">
        <v>0.92</v>
      </c>
    </row>
    <row r="2279" spans="1:9" x14ac:dyDescent="0.25">
      <c r="A2279" s="32">
        <v>8033</v>
      </c>
      <c r="B2279" s="32">
        <v>2</v>
      </c>
      <c r="C2279" s="134" t="s">
        <v>92</v>
      </c>
      <c r="D2279" s="33">
        <v>45139</v>
      </c>
      <c r="E2279" s="43" t="s">
        <v>70</v>
      </c>
      <c r="F2279" s="44">
        <f>SUMIFS(HoraCondCarga[Hora],HoraCondCarga[Condição de Carga],PrevisaoGD[[#This Row],[Condição de Carga]],HoraCondCarga[Mês],MONTH(PrevisaoGD[[#This Row],[Mês/Ano]]))</f>
        <v>19</v>
      </c>
      <c r="G2279" s="258">
        <f>SUMIFS('Previsão Potência Instalada'!$C$4:$C$87,'Previsão Potência Instalada'!$B$4:$B$87,PrevisaoGD[[#This Row],[Mês/Ano]])*SUMIFS(RelPotInst[PU_PI],RelPotInst[Barra],PrevisaoGD[[#This Row],[Nº Barra]])</f>
        <v>0.80515388585733083</v>
      </c>
      <c r="H2279" s="136">
        <f>$G2279*SUMIFS(FatorHorario[Fator],FatorHorario[Meses],TEXT($D2279,"MMM"),FatorHorario[UF],'Curva Tipica'!$E$1,FatorHorario[Hora],$F2279)</f>
        <v>0</v>
      </c>
      <c r="I2279" s="45">
        <v>0.92</v>
      </c>
    </row>
    <row r="2280" spans="1:9" x14ac:dyDescent="0.25">
      <c r="A2280" s="32">
        <v>8033</v>
      </c>
      <c r="B2280" s="32">
        <v>2</v>
      </c>
      <c r="C2280" s="134" t="s">
        <v>92</v>
      </c>
      <c r="D2280" s="33">
        <v>45170</v>
      </c>
      <c r="E2280" s="43" t="s">
        <v>70</v>
      </c>
      <c r="F2280" s="44">
        <f>SUMIFS(HoraCondCarga[Hora],HoraCondCarga[Condição de Carga],PrevisaoGD[[#This Row],[Condição de Carga]],HoraCondCarga[Mês],MONTH(PrevisaoGD[[#This Row],[Mês/Ano]]))</f>
        <v>19</v>
      </c>
      <c r="G2280" s="258">
        <f>SUMIFS('Previsão Potência Instalada'!$C$4:$C$87,'Previsão Potência Instalada'!$B$4:$B$87,PrevisaoGD[[#This Row],[Mês/Ano]])*SUMIFS(RelPotInst[PU_PI],RelPotInst[Barra],PrevisaoGD[[#This Row],[Nº Barra]])</f>
        <v>0.81240605845041602</v>
      </c>
      <c r="H2280" s="136">
        <f>$G2280*SUMIFS(FatorHorario[Fator],FatorHorario[Meses],TEXT($D2280,"MMM"),FatorHorario[UF],'Curva Tipica'!$E$1,FatorHorario[Hora],$F2280)</f>
        <v>0</v>
      </c>
      <c r="I2280" s="45">
        <v>0.92</v>
      </c>
    </row>
    <row r="2281" spans="1:9" x14ac:dyDescent="0.25">
      <c r="A2281" s="32">
        <v>8033</v>
      </c>
      <c r="B2281" s="32">
        <v>2</v>
      </c>
      <c r="C2281" s="134" t="s">
        <v>92</v>
      </c>
      <c r="D2281" s="33">
        <v>45200</v>
      </c>
      <c r="E2281" s="43" t="s">
        <v>70</v>
      </c>
      <c r="F2281" s="44">
        <f>SUMIFS(HoraCondCarga[Hora],HoraCondCarga[Condição de Carga],PrevisaoGD[[#This Row],[Condição de Carga]],HoraCondCarga[Mês],MONTH(PrevisaoGD[[#This Row],[Mês/Ano]]))</f>
        <v>19</v>
      </c>
      <c r="G2281" s="258">
        <f>SUMIFS('Previsão Potência Instalada'!$C$4:$C$87,'Previsão Potência Instalada'!$B$4:$B$87,PrevisaoGD[[#This Row],[Mês/Ano]])*SUMIFS(RelPotInst[PU_PI],RelPotInst[Barra],PrevisaoGD[[#This Row],[Nº Barra]])</f>
        <v>0.81930169745701864</v>
      </c>
      <c r="H2281" s="136">
        <f>$G2281*SUMIFS(FatorHorario[Fator],FatorHorario[Meses],TEXT($D2281,"MMM"),FatorHorario[UF],'Curva Tipica'!$E$1,FatorHorario[Hora],$F2281)</f>
        <v>0</v>
      </c>
      <c r="I2281" s="45">
        <v>0.92</v>
      </c>
    </row>
    <row r="2282" spans="1:9" x14ac:dyDescent="0.25">
      <c r="A2282" s="32">
        <v>8033</v>
      </c>
      <c r="B2282" s="32">
        <v>2</v>
      </c>
      <c r="C2282" s="134" t="s">
        <v>92</v>
      </c>
      <c r="D2282" s="33">
        <v>45231</v>
      </c>
      <c r="E2282" s="43" t="s">
        <v>70</v>
      </c>
      <c r="F2282" s="44">
        <f>SUMIFS(HoraCondCarga[Hora],HoraCondCarga[Condição de Carga],PrevisaoGD[[#This Row],[Condição de Carga]],HoraCondCarga[Mês],MONTH(PrevisaoGD[[#This Row],[Mês/Ano]]))</f>
        <v>19</v>
      </c>
      <c r="G2282" s="258">
        <f>SUMIFS('Previsão Potência Instalada'!$C$4:$C$87,'Previsão Potência Instalada'!$B$4:$B$87,PrevisaoGD[[#This Row],[Mês/Ano]])*SUMIFS(RelPotInst[PU_PI],RelPotInst[Barra],PrevisaoGD[[#This Row],[Nº Barra]])</f>
        <v>0.82619862349426842</v>
      </c>
      <c r="H2282" s="136">
        <f>$G2282*SUMIFS(FatorHorario[Fator],FatorHorario[Meses],TEXT($D2282,"MMM"),FatorHorario[UF],'Curva Tipica'!$E$1,FatorHorario[Hora],$F2282)</f>
        <v>0</v>
      </c>
      <c r="I2282" s="45">
        <v>0.92</v>
      </c>
    </row>
    <row r="2283" spans="1:9" x14ac:dyDescent="0.25">
      <c r="A2283" s="32">
        <v>8033</v>
      </c>
      <c r="B2283" s="32">
        <v>2</v>
      </c>
      <c r="C2283" s="134" t="s">
        <v>92</v>
      </c>
      <c r="D2283" s="33">
        <v>45261</v>
      </c>
      <c r="E2283" s="43" t="s">
        <v>70</v>
      </c>
      <c r="F2283" s="44">
        <f>SUMIFS(HoraCondCarga[Hora],HoraCondCarga[Condição de Carga],PrevisaoGD[[#This Row],[Condição de Carga]],HoraCondCarga[Mês],MONTH(PrevisaoGD[[#This Row],[Mês/Ano]]))</f>
        <v>20</v>
      </c>
      <c r="G2283" s="258">
        <f>SUMIFS('Previsão Potência Instalada'!$C$4:$C$87,'Previsão Potência Instalada'!$B$4:$B$87,PrevisaoGD[[#This Row],[Mês/Ano]])*SUMIFS(RelPotInst[PU_PI],RelPotInst[Barra],PrevisaoGD[[#This Row],[Nº Barra]])</f>
        <v>0.8334231952315273</v>
      </c>
      <c r="H2283" s="136">
        <f>$G2283*SUMIFS(FatorHorario[Fator],FatorHorario[Meses],TEXT($D2283,"MMM"),FatorHorario[UF],'Curva Tipica'!$E$1,FatorHorario[Hora],$F2283)</f>
        <v>0</v>
      </c>
      <c r="I2283" s="45">
        <v>0.92</v>
      </c>
    </row>
    <row r="2284" spans="1:9" x14ac:dyDescent="0.25">
      <c r="A2284" s="32">
        <v>8033</v>
      </c>
      <c r="B2284" s="32">
        <v>2</v>
      </c>
      <c r="C2284" s="134" t="s">
        <v>92</v>
      </c>
      <c r="D2284" s="33">
        <v>45292</v>
      </c>
      <c r="E2284" s="43" t="s">
        <v>70</v>
      </c>
      <c r="F2284" s="44">
        <f>SUMIFS(HoraCondCarga[Hora],HoraCondCarga[Condição de Carga],PrevisaoGD[[#This Row],[Condição de Carga]],HoraCondCarga[Mês],MONTH(PrevisaoGD[[#This Row],[Mês/Ano]]))</f>
        <v>20</v>
      </c>
      <c r="G2284" s="258">
        <f>SUMIFS('Previsão Potência Instalada'!$C$4:$C$87,'Previsão Potência Instalada'!$B$4:$B$87,PrevisaoGD[[#This Row],[Mês/Ano]])*SUMIFS(RelPotInst[PU_PI],RelPotInst[Barra],PrevisaoGD[[#This Row],[Nº Barra]])</f>
        <v>0.84824160685651084</v>
      </c>
      <c r="H2284" s="136">
        <f>$G2284*SUMIFS(FatorHorario[Fator],FatorHorario[Meses],TEXT($D2284,"MMM"),FatorHorario[UF],'Curva Tipica'!$E$1,FatorHorario[Hora],$F2284)</f>
        <v>0</v>
      </c>
      <c r="I2284" s="45">
        <v>0.92</v>
      </c>
    </row>
    <row r="2285" spans="1:9" x14ac:dyDescent="0.25">
      <c r="A2285" s="32">
        <v>8033</v>
      </c>
      <c r="B2285" s="32">
        <v>2</v>
      </c>
      <c r="C2285" s="134" t="s">
        <v>92</v>
      </c>
      <c r="D2285" s="33">
        <v>45323</v>
      </c>
      <c r="E2285" s="43" t="s">
        <v>70</v>
      </c>
      <c r="F2285" s="44">
        <f>SUMIFS(HoraCondCarga[Hora],HoraCondCarga[Condição de Carga],PrevisaoGD[[#This Row],[Condição de Carga]],HoraCondCarga[Mês],MONTH(PrevisaoGD[[#This Row],[Mês/Ano]]))</f>
        <v>20</v>
      </c>
      <c r="G2285" s="258">
        <f>SUMIFS('Previsão Potência Instalada'!$C$4:$C$87,'Previsão Potência Instalada'!$B$4:$B$87,PrevisaoGD[[#This Row],[Mês/Ano]])*SUMIFS(RelPotInst[PU_PI],RelPotInst[Barra],PrevisaoGD[[#This Row],[Nº Barra]])</f>
        <v>0.86273710083167654</v>
      </c>
      <c r="H2285" s="136">
        <f>$G2285*SUMIFS(FatorHorario[Fator],FatorHorario[Meses],TEXT($D2285,"MMM"),FatorHorario[UF],'Curva Tipica'!$E$1,FatorHorario[Hora],$F2285)</f>
        <v>0</v>
      </c>
      <c r="I2285" s="45">
        <v>0.92</v>
      </c>
    </row>
    <row r="2286" spans="1:9" x14ac:dyDescent="0.25">
      <c r="A2286" s="32">
        <v>8033</v>
      </c>
      <c r="B2286" s="32">
        <v>2</v>
      </c>
      <c r="C2286" s="134" t="s">
        <v>92</v>
      </c>
      <c r="D2286" s="33">
        <v>45352</v>
      </c>
      <c r="E2286" s="43" t="s">
        <v>70</v>
      </c>
      <c r="F2286" s="44">
        <f>SUMIFS(HoraCondCarga[Hora],HoraCondCarga[Condição de Carga],PrevisaoGD[[#This Row],[Condição de Carga]],HoraCondCarga[Mês],MONTH(PrevisaoGD[[#This Row],[Mês/Ano]]))</f>
        <v>20</v>
      </c>
      <c r="G2286" s="258">
        <f>SUMIFS('Previsão Potência Instalada'!$C$4:$C$87,'Previsão Potência Instalada'!$B$4:$B$87,PrevisaoGD[[#This Row],[Mês/Ano]])*SUMIFS(RelPotInst[PU_PI],RelPotInst[Barra],PrevisaoGD[[#This Row],[Nº Barra]])</f>
        <v>0.87736294185107344</v>
      </c>
      <c r="H2286" s="136">
        <f>$G2286*SUMIFS(FatorHorario[Fator],FatorHorario[Meses],TEXT($D2286,"MMM"),FatorHorario[UF],'Curva Tipica'!$E$1,FatorHorario[Hora],$F2286)</f>
        <v>0</v>
      </c>
      <c r="I2286" s="45">
        <v>0.92</v>
      </c>
    </row>
    <row r="2287" spans="1:9" x14ac:dyDescent="0.25">
      <c r="A2287" s="32">
        <v>8033</v>
      </c>
      <c r="B2287" s="32">
        <v>2</v>
      </c>
      <c r="C2287" s="134" t="s">
        <v>92</v>
      </c>
      <c r="D2287" s="33">
        <v>45383</v>
      </c>
      <c r="E2287" s="43" t="s">
        <v>70</v>
      </c>
      <c r="F2287" s="44">
        <f>SUMIFS(HoraCondCarga[Hora],HoraCondCarga[Condição de Carga],PrevisaoGD[[#This Row],[Condição de Carga]],HoraCondCarga[Mês],MONTH(PrevisaoGD[[#This Row],[Mês/Ano]]))</f>
        <v>19</v>
      </c>
      <c r="G2287" s="258">
        <f>SUMIFS('Previsão Potência Instalada'!$C$4:$C$87,'Previsão Potência Instalada'!$B$4:$B$87,PrevisaoGD[[#This Row],[Mês/Ano]])*SUMIFS(RelPotInst[PU_PI],RelPotInst[Barra],PrevisaoGD[[#This Row],[Nº Barra]])</f>
        <v>0.89210120845564722</v>
      </c>
      <c r="H2287" s="136">
        <f>$G2287*SUMIFS(FatorHorario[Fator],FatorHorario[Meses],TEXT($D2287,"MMM"),FatorHorario[UF],'Curva Tipica'!$E$1,FatorHorario[Hora],$F2287)</f>
        <v>0</v>
      </c>
      <c r="I2287" s="45">
        <v>0.92</v>
      </c>
    </row>
    <row r="2288" spans="1:9" x14ac:dyDescent="0.25">
      <c r="A2288" s="32">
        <v>8033</v>
      </c>
      <c r="B2288" s="32">
        <v>2</v>
      </c>
      <c r="C2288" s="134" t="s">
        <v>92</v>
      </c>
      <c r="D2288" s="33">
        <v>45413</v>
      </c>
      <c r="E2288" s="43" t="s">
        <v>70</v>
      </c>
      <c r="F2288" s="44">
        <f>SUMIFS(HoraCondCarga[Hora],HoraCondCarga[Condição de Carga],PrevisaoGD[[#This Row],[Condição de Carga]],HoraCondCarga[Mês],MONTH(PrevisaoGD[[#This Row],[Mês/Ano]]))</f>
        <v>19</v>
      </c>
      <c r="G2288" s="258">
        <f>SUMIFS('Previsão Potência Instalada'!$C$4:$C$87,'Previsão Potência Instalada'!$B$4:$B$87,PrevisaoGD[[#This Row],[Mês/Ano]])*SUMIFS(RelPotInst[PU_PI],RelPotInst[Barra],PrevisaoGD[[#This Row],[Nº Barra]])</f>
        <v>0.90805545316344405</v>
      </c>
      <c r="H2288" s="136">
        <f>$G2288*SUMIFS(FatorHorario[Fator],FatorHorario[Meses],TEXT($D2288,"MMM"),FatorHorario[UF],'Curva Tipica'!$E$1,FatorHorario[Hora],$F2288)</f>
        <v>0</v>
      </c>
      <c r="I2288" s="45">
        <v>0.92</v>
      </c>
    </row>
    <row r="2289" spans="1:9" x14ac:dyDescent="0.25">
      <c r="A2289" s="32">
        <v>8033</v>
      </c>
      <c r="B2289" s="32">
        <v>2</v>
      </c>
      <c r="C2289" s="134" t="s">
        <v>92</v>
      </c>
      <c r="D2289" s="33">
        <v>45444</v>
      </c>
      <c r="E2289" s="43" t="s">
        <v>70</v>
      </c>
      <c r="F2289" s="44">
        <f>SUMIFS(HoraCondCarga[Hora],HoraCondCarga[Condição de Carga],PrevisaoGD[[#This Row],[Condição de Carga]],HoraCondCarga[Mês],MONTH(PrevisaoGD[[#This Row],[Mês/Ano]]))</f>
        <v>19</v>
      </c>
      <c r="G2289" s="258">
        <f>SUMIFS('Previsão Potência Instalada'!$C$4:$C$87,'Previsão Potência Instalada'!$B$4:$B$87,PrevisaoGD[[#This Row],[Mês/Ano]])*SUMIFS(RelPotInst[PU_PI],RelPotInst[Barra],PrevisaoGD[[#This Row],[Nº Barra]])</f>
        <v>0.92367631563636932</v>
      </c>
      <c r="H2289" s="136">
        <f>$G2289*SUMIFS(FatorHorario[Fator],FatorHorario[Meses],TEXT($D2289,"MMM"),FatorHorario[UF],'Curva Tipica'!$E$1,FatorHorario[Hora],$F2289)</f>
        <v>0</v>
      </c>
      <c r="I2289" s="45">
        <v>0.92</v>
      </c>
    </row>
    <row r="2290" spans="1:9" x14ac:dyDescent="0.25">
      <c r="A2290" s="32">
        <v>8033</v>
      </c>
      <c r="B2290" s="32">
        <v>2</v>
      </c>
      <c r="C2290" s="134" t="s">
        <v>92</v>
      </c>
      <c r="D2290" s="33">
        <v>45474</v>
      </c>
      <c r="E2290" s="43" t="s">
        <v>70</v>
      </c>
      <c r="F2290" s="44">
        <f>SUMIFS(HoraCondCarga[Hora],HoraCondCarga[Condição de Carga],PrevisaoGD[[#This Row],[Condição de Carga]],HoraCondCarga[Mês],MONTH(PrevisaoGD[[#This Row],[Mês/Ano]]))</f>
        <v>19</v>
      </c>
      <c r="G2290" s="258">
        <f>SUMIFS('Previsão Potência Instalada'!$C$4:$C$87,'Previsão Potência Instalada'!$B$4:$B$87,PrevisaoGD[[#This Row],[Mês/Ano]])*SUMIFS(RelPotInst[PU_PI],RelPotInst[Barra],PrevisaoGD[[#This Row],[Nº Barra]])</f>
        <v>0.93852073592522423</v>
      </c>
      <c r="H2290" s="136">
        <f>$G2290*SUMIFS(FatorHorario[Fator],FatorHorario[Meses],TEXT($D2290,"MMM"),FatorHorario[UF],'Curva Tipica'!$E$1,FatorHorario[Hora],$F2290)</f>
        <v>0</v>
      </c>
      <c r="I2290" s="45">
        <v>0.92</v>
      </c>
    </row>
    <row r="2291" spans="1:9" x14ac:dyDescent="0.25">
      <c r="A2291" s="32">
        <v>8033</v>
      </c>
      <c r="B2291" s="32">
        <v>2</v>
      </c>
      <c r="C2291" s="134" t="s">
        <v>92</v>
      </c>
      <c r="D2291" s="33">
        <v>45505</v>
      </c>
      <c r="E2291" s="43" t="s">
        <v>70</v>
      </c>
      <c r="F2291" s="44">
        <f>SUMIFS(HoraCondCarga[Hora],HoraCondCarga[Condição de Carga],PrevisaoGD[[#This Row],[Condição de Carga]],HoraCondCarga[Mês],MONTH(PrevisaoGD[[#This Row],[Mês/Ano]]))</f>
        <v>19</v>
      </c>
      <c r="G2291" s="258">
        <f>SUMIFS('Previsão Potência Instalada'!$C$4:$C$87,'Previsão Potência Instalada'!$B$4:$B$87,PrevisaoGD[[#This Row],[Mês/Ano]])*SUMIFS(RelPotInst[PU_PI],RelPotInst[Barra],PrevisaoGD[[#This Row],[Nº Barra]])</f>
        <v>0.95298582059434989</v>
      </c>
      <c r="H2291" s="136">
        <f>$G2291*SUMIFS(FatorHorario[Fator],FatorHorario[Meses],TEXT($D2291,"MMM"),FatorHorario[UF],'Curva Tipica'!$E$1,FatorHorario[Hora],$F2291)</f>
        <v>0</v>
      </c>
      <c r="I2291" s="45">
        <v>0.92</v>
      </c>
    </row>
    <row r="2292" spans="1:9" x14ac:dyDescent="0.25">
      <c r="A2292" s="32">
        <v>8033</v>
      </c>
      <c r="B2292" s="32">
        <v>2</v>
      </c>
      <c r="C2292" s="134" t="s">
        <v>92</v>
      </c>
      <c r="D2292" s="33">
        <v>45536</v>
      </c>
      <c r="E2292" s="43" t="s">
        <v>70</v>
      </c>
      <c r="F2292" s="44">
        <f>SUMIFS(HoraCondCarga[Hora],HoraCondCarga[Condição de Carga],PrevisaoGD[[#This Row],[Condição de Carga]],HoraCondCarga[Mês],MONTH(PrevisaoGD[[#This Row],[Mês/Ano]]))</f>
        <v>19</v>
      </c>
      <c r="G2292" s="258">
        <f>SUMIFS('Previsão Potência Instalada'!$C$4:$C$87,'Previsão Potência Instalada'!$B$4:$B$87,PrevisaoGD[[#This Row],[Mês/Ano]])*SUMIFS(RelPotInst[PU_PI],RelPotInst[Barra],PrevisaoGD[[#This Row],[Nº Barra]])</f>
        <v>0.96738491736807419</v>
      </c>
      <c r="H2292" s="136">
        <f>$G2292*SUMIFS(FatorHorario[Fator],FatorHorario[Meses],TEXT($D2292,"MMM"),FatorHorario[UF],'Curva Tipica'!$E$1,FatorHorario[Hora],$F2292)</f>
        <v>0</v>
      </c>
      <c r="I2292" s="45">
        <v>0.92</v>
      </c>
    </row>
    <row r="2293" spans="1:9" x14ac:dyDescent="0.25">
      <c r="A2293" s="32">
        <v>8033</v>
      </c>
      <c r="B2293" s="32">
        <v>2</v>
      </c>
      <c r="C2293" s="134" t="s">
        <v>92</v>
      </c>
      <c r="D2293" s="33">
        <v>45566</v>
      </c>
      <c r="E2293" s="43" t="s">
        <v>70</v>
      </c>
      <c r="F2293" s="44">
        <f>SUMIFS(HoraCondCarga[Hora],HoraCondCarga[Condição de Carga],PrevisaoGD[[#This Row],[Condição de Carga]],HoraCondCarga[Mês],MONTH(PrevisaoGD[[#This Row],[Mês/Ano]]))</f>
        <v>19</v>
      </c>
      <c r="G2293" s="258">
        <f>SUMIFS('Previsão Potência Instalada'!$C$4:$C$87,'Previsão Potência Instalada'!$B$4:$B$87,PrevisaoGD[[#This Row],[Mês/Ano]])*SUMIFS(RelPotInst[PU_PI],RelPotInst[Barra],PrevisaoGD[[#This Row],[Nº Barra]])</f>
        <v>0.98107612122433807</v>
      </c>
      <c r="H2293" s="136">
        <f>$G2293*SUMIFS(FatorHorario[Fator],FatorHorario[Meses],TEXT($D2293,"MMM"),FatorHorario[UF],'Curva Tipica'!$E$1,FatorHorario[Hora],$F2293)</f>
        <v>0</v>
      </c>
      <c r="I2293" s="45">
        <v>0.92</v>
      </c>
    </row>
    <row r="2294" spans="1:9" x14ac:dyDescent="0.25">
      <c r="A2294" s="32">
        <v>8033</v>
      </c>
      <c r="B2294" s="32">
        <v>2</v>
      </c>
      <c r="C2294" s="134" t="s">
        <v>92</v>
      </c>
      <c r="D2294" s="33">
        <v>45597</v>
      </c>
      <c r="E2294" s="43" t="s">
        <v>70</v>
      </c>
      <c r="F2294" s="44">
        <f>SUMIFS(HoraCondCarga[Hora],HoraCondCarga[Condição de Carga],PrevisaoGD[[#This Row],[Condição de Carga]],HoraCondCarga[Mês],MONTH(PrevisaoGD[[#This Row],[Mês/Ano]]))</f>
        <v>19</v>
      </c>
      <c r="G2294" s="258">
        <f>SUMIFS('Previsão Potência Instalada'!$C$4:$C$87,'Previsão Potência Instalada'!$B$4:$B$87,PrevisaoGD[[#This Row],[Mês/Ano]])*SUMIFS(RelPotInst[PU_PI],RelPotInst[Barra],PrevisaoGD[[#This Row],[Nº Barra]])</f>
        <v>0.99476988046364068</v>
      </c>
      <c r="H2294" s="136">
        <f>$G2294*SUMIFS(FatorHorario[Fator],FatorHorario[Meses],TEXT($D2294,"MMM"),FatorHorario[UF],'Curva Tipica'!$E$1,FatorHorario[Hora],$F2294)</f>
        <v>0</v>
      </c>
      <c r="I2294" s="45">
        <v>0.92</v>
      </c>
    </row>
    <row r="2295" spans="1:9" x14ac:dyDescent="0.25">
      <c r="A2295" s="32">
        <v>8033</v>
      </c>
      <c r="B2295" s="32">
        <v>2</v>
      </c>
      <c r="C2295" s="134" t="s">
        <v>92</v>
      </c>
      <c r="D2295" s="33">
        <v>45627</v>
      </c>
      <c r="E2295" s="43" t="s">
        <v>70</v>
      </c>
      <c r="F2295" s="44">
        <f>SUMIFS(HoraCondCarga[Hora],HoraCondCarga[Condição de Carga],PrevisaoGD[[#This Row],[Condição de Carga]],HoraCondCarga[Mês],MONTH(PrevisaoGD[[#This Row],[Mês/Ano]]))</f>
        <v>20</v>
      </c>
      <c r="G2295" s="258">
        <f>SUMIFS('Previsão Potência Instalada'!$C$4:$C$87,'Previsão Potência Instalada'!$B$4:$B$87,PrevisaoGD[[#This Row],[Mês/Ano]])*SUMIFS(RelPotInst[PU_PI],RelPotInst[Barra],PrevisaoGD[[#This Row],[Nº Barra]])</f>
        <v>1.009114176087919</v>
      </c>
      <c r="H2295" s="136">
        <f>$G2295*SUMIFS(FatorHorario[Fator],FatorHorario[Meses],TEXT($D2295,"MMM"),FatorHorario[UF],'Curva Tipica'!$E$1,FatorHorario[Hora],$F2295)</f>
        <v>0</v>
      </c>
      <c r="I2295" s="45">
        <v>0.92</v>
      </c>
    </row>
    <row r="2296" spans="1:9" x14ac:dyDescent="0.25">
      <c r="A2296" s="32">
        <v>8033</v>
      </c>
      <c r="B2296" s="32">
        <v>2</v>
      </c>
      <c r="C2296" s="134" t="s">
        <v>92</v>
      </c>
      <c r="D2296" s="33">
        <v>45658</v>
      </c>
      <c r="E2296" s="43" t="s">
        <v>70</v>
      </c>
      <c r="F2296" s="44">
        <f>SUMIFS(HoraCondCarga[Hora],HoraCondCarga[Condição de Carga],PrevisaoGD[[#This Row],[Condição de Carga]],HoraCondCarga[Mês],MONTH(PrevisaoGD[[#This Row],[Mês/Ano]]))</f>
        <v>20</v>
      </c>
      <c r="G2296" s="258">
        <f>SUMIFS('Previsão Potência Instalada'!$C$4:$C$87,'Previsão Potência Instalada'!$B$4:$B$87,PrevisaoGD[[#This Row],[Mês/Ano]])*SUMIFS(RelPotInst[PU_PI],RelPotInst[Barra],PrevisaoGD[[#This Row],[Nº Barra]])</f>
        <v>1.0260839252457772</v>
      </c>
      <c r="H2296" s="136">
        <f>$G2296*SUMIFS(FatorHorario[Fator],FatorHorario[Meses],TEXT($D2296,"MMM"),FatorHorario[UF],'Curva Tipica'!$E$1,FatorHorario[Hora],$F2296)</f>
        <v>0</v>
      </c>
      <c r="I2296" s="45">
        <v>0.92</v>
      </c>
    </row>
    <row r="2297" spans="1:9" x14ac:dyDescent="0.25">
      <c r="A2297" s="32">
        <v>8033</v>
      </c>
      <c r="B2297" s="32">
        <v>2</v>
      </c>
      <c r="C2297" s="134" t="s">
        <v>92</v>
      </c>
      <c r="D2297" s="33">
        <v>45689</v>
      </c>
      <c r="E2297" s="43" t="s">
        <v>70</v>
      </c>
      <c r="F2297" s="44">
        <f>SUMIFS(HoraCondCarga[Hora],HoraCondCarga[Condição de Carga],PrevisaoGD[[#This Row],[Condição de Carga]],HoraCondCarga[Mês],MONTH(PrevisaoGD[[#This Row],[Mês/Ano]]))</f>
        <v>20</v>
      </c>
      <c r="G2297" s="258">
        <f>SUMIFS('Previsão Potência Instalada'!$C$4:$C$87,'Previsão Potência Instalada'!$B$4:$B$87,PrevisaoGD[[#This Row],[Mês/Ano]])*SUMIFS(RelPotInst[PU_PI],RelPotInst[Barra],PrevisaoGD[[#This Row],[Nº Barra]])</f>
        <v>1.0426838755577985</v>
      </c>
      <c r="H2297" s="136">
        <f>$G2297*SUMIFS(FatorHorario[Fator],FatorHorario[Meses],TEXT($D2297,"MMM"),FatorHorario[UF],'Curva Tipica'!$E$1,FatorHorario[Hora],$F2297)</f>
        <v>0</v>
      </c>
      <c r="I2297" s="45">
        <v>0.92</v>
      </c>
    </row>
    <row r="2298" spans="1:9" x14ac:dyDescent="0.25">
      <c r="A2298" s="32">
        <v>8033</v>
      </c>
      <c r="B2298" s="32">
        <v>2</v>
      </c>
      <c r="C2298" s="134" t="s">
        <v>92</v>
      </c>
      <c r="D2298" s="33">
        <v>45717</v>
      </c>
      <c r="E2298" s="43" t="s">
        <v>70</v>
      </c>
      <c r="F2298" s="44">
        <f>SUMIFS(HoraCondCarga[Hora],HoraCondCarga[Condição de Carga],PrevisaoGD[[#This Row],[Condição de Carga]],HoraCondCarga[Mês],MONTH(PrevisaoGD[[#This Row],[Mês/Ano]]))</f>
        <v>20</v>
      </c>
      <c r="G2298" s="258">
        <f>SUMIFS('Previsão Potência Instalada'!$C$4:$C$87,'Previsão Potência Instalada'!$B$4:$B$87,PrevisaoGD[[#This Row],[Mês/Ano]])*SUMIFS(RelPotInst[PU_PI],RelPotInst[Barra],PrevisaoGD[[#This Row],[Nº Barra]])</f>
        <v>1.0594330967026222</v>
      </c>
      <c r="H2298" s="136">
        <f>$G2298*SUMIFS(FatorHorario[Fator],FatorHorario[Meses],TEXT($D2298,"MMM"),FatorHorario[UF],'Curva Tipica'!$E$1,FatorHorario[Hora],$F2298)</f>
        <v>0</v>
      </c>
      <c r="I2298" s="45">
        <v>0.92</v>
      </c>
    </row>
    <row r="2299" spans="1:9" x14ac:dyDescent="0.25">
      <c r="A2299" s="32">
        <v>8033</v>
      </c>
      <c r="B2299" s="32">
        <v>2</v>
      </c>
      <c r="C2299" s="134" t="s">
        <v>92</v>
      </c>
      <c r="D2299" s="33">
        <v>45748</v>
      </c>
      <c r="E2299" s="43" t="s">
        <v>70</v>
      </c>
      <c r="F2299" s="44">
        <f>SUMIFS(HoraCondCarga[Hora],HoraCondCarga[Condição de Carga],PrevisaoGD[[#This Row],[Condição de Carga]],HoraCondCarga[Mês],MONTH(PrevisaoGD[[#This Row],[Mês/Ano]]))</f>
        <v>19</v>
      </c>
      <c r="G2299" s="258">
        <f>SUMIFS('Previsão Potência Instalada'!$C$4:$C$87,'Previsão Potência Instalada'!$B$4:$B$87,PrevisaoGD[[#This Row],[Mês/Ano]])*SUMIFS(RelPotInst[PU_PI],RelPotInst[Barra],PrevisaoGD[[#This Row],[Nº Barra]])</f>
        <v>1.0763110653831238</v>
      </c>
      <c r="H2299" s="136">
        <f>$G2299*SUMIFS(FatorHorario[Fator],FatorHorario[Meses],TEXT($D2299,"MMM"),FatorHorario[UF],'Curva Tipica'!$E$1,FatorHorario[Hora],$F2299)</f>
        <v>0</v>
      </c>
      <c r="I2299" s="45">
        <v>0.92</v>
      </c>
    </row>
    <row r="2300" spans="1:9" x14ac:dyDescent="0.25">
      <c r="A2300" s="32">
        <v>8033</v>
      </c>
      <c r="B2300" s="32">
        <v>2</v>
      </c>
      <c r="C2300" s="134" t="s">
        <v>92</v>
      </c>
      <c r="D2300" s="33">
        <v>45778</v>
      </c>
      <c r="E2300" s="43" t="s">
        <v>70</v>
      </c>
      <c r="F2300" s="44">
        <f>SUMIFS(HoraCondCarga[Hora],HoraCondCarga[Condição de Carga],PrevisaoGD[[#This Row],[Condição de Carga]],HoraCondCarga[Mês],MONTH(PrevisaoGD[[#This Row],[Mês/Ano]]))</f>
        <v>19</v>
      </c>
      <c r="G2300" s="258">
        <f>SUMIFS('Previsão Potência Instalada'!$C$4:$C$87,'Previsão Potência Instalada'!$B$4:$B$87,PrevisaoGD[[#This Row],[Mês/Ano]])*SUMIFS(RelPotInst[PU_PI],RelPotInst[Barra],PrevisaoGD[[#This Row],[Nº Barra]])</f>
        <v>1.094581547911625</v>
      </c>
      <c r="H2300" s="136">
        <f>$G2300*SUMIFS(FatorHorario[Fator],FatorHorario[Meses],TEXT($D2300,"MMM"),FatorHorario[UF],'Curva Tipica'!$E$1,FatorHorario[Hora],$F2300)</f>
        <v>0</v>
      </c>
      <c r="I2300" s="45">
        <v>0.92</v>
      </c>
    </row>
    <row r="2301" spans="1:9" x14ac:dyDescent="0.25">
      <c r="A2301" s="32">
        <v>8033</v>
      </c>
      <c r="B2301" s="32">
        <v>2</v>
      </c>
      <c r="C2301" s="134" t="s">
        <v>92</v>
      </c>
      <c r="D2301" s="33">
        <v>45809</v>
      </c>
      <c r="E2301" s="43" t="s">
        <v>70</v>
      </c>
      <c r="F2301" s="44">
        <f>SUMIFS(HoraCondCarga[Hora],HoraCondCarga[Condição de Carga],PrevisaoGD[[#This Row],[Condição de Carga]],HoraCondCarga[Mês],MONTH(PrevisaoGD[[#This Row],[Mês/Ano]]))</f>
        <v>19</v>
      </c>
      <c r="G2301" s="258">
        <f>SUMIFS('Previsão Potência Instalada'!$C$4:$C$87,'Previsão Potência Instalada'!$B$4:$B$87,PrevisaoGD[[#This Row],[Mês/Ano]])*SUMIFS(RelPotInst[PU_PI],RelPotInst[Barra],PrevisaoGD[[#This Row],[Nº Barra]])</f>
        <v>1.1124702477604007</v>
      </c>
      <c r="H2301" s="136">
        <f>$G2301*SUMIFS(FatorHorario[Fator],FatorHorario[Meses],TEXT($D2301,"MMM"),FatorHorario[UF],'Curva Tipica'!$E$1,FatorHorario[Hora],$F2301)</f>
        <v>0</v>
      </c>
      <c r="I2301" s="45">
        <v>0.92</v>
      </c>
    </row>
    <row r="2302" spans="1:9" x14ac:dyDescent="0.25">
      <c r="A2302" s="32">
        <v>8033</v>
      </c>
      <c r="B2302" s="32">
        <v>2</v>
      </c>
      <c r="C2302" s="134" t="s">
        <v>92</v>
      </c>
      <c r="D2302" s="33">
        <v>45839</v>
      </c>
      <c r="E2302" s="43" t="s">
        <v>70</v>
      </c>
      <c r="F2302" s="44">
        <f>SUMIFS(HoraCondCarga[Hora],HoraCondCarga[Condição de Carga],PrevisaoGD[[#This Row],[Condição de Carga]],HoraCondCarga[Mês],MONTH(PrevisaoGD[[#This Row],[Mês/Ano]]))</f>
        <v>19</v>
      </c>
      <c r="G2302" s="258">
        <f>SUMIFS('Previsão Potência Instalada'!$C$4:$C$87,'Previsão Potência Instalada'!$B$4:$B$87,PrevisaoGD[[#This Row],[Mês/Ano]])*SUMIFS(RelPotInst[PU_PI],RelPotInst[Barra],PrevisaoGD[[#This Row],[Nº Barra]])</f>
        <v>1.129469781520887</v>
      </c>
      <c r="H2302" s="136">
        <f>$G2302*SUMIFS(FatorHorario[Fator],FatorHorario[Meses],TEXT($D2302,"MMM"),FatorHorario[UF],'Curva Tipica'!$E$1,FatorHorario[Hora],$F2302)</f>
        <v>0</v>
      </c>
      <c r="I2302" s="45">
        <v>0.92</v>
      </c>
    </row>
    <row r="2303" spans="1:9" x14ac:dyDescent="0.25">
      <c r="A2303" s="32">
        <v>8033</v>
      </c>
      <c r="B2303" s="32">
        <v>2</v>
      </c>
      <c r="C2303" s="134" t="s">
        <v>92</v>
      </c>
      <c r="D2303" s="33">
        <v>45870</v>
      </c>
      <c r="E2303" s="43" t="s">
        <v>70</v>
      </c>
      <c r="F2303" s="44">
        <f>SUMIFS(HoraCondCarga[Hora],HoraCondCarga[Condição de Carga],PrevisaoGD[[#This Row],[Condição de Carga]],HoraCondCarga[Mês],MONTH(PrevisaoGD[[#This Row],[Mês/Ano]]))</f>
        <v>19</v>
      </c>
      <c r="G2303" s="258">
        <f>SUMIFS('Previsão Potência Instalada'!$C$4:$C$87,'Previsão Potência Instalada'!$B$4:$B$87,PrevisaoGD[[#This Row],[Mês/Ano]])*SUMIFS(RelPotInst[PU_PI],RelPotInst[Barra],PrevisaoGD[[#This Row],[Nº Barra]])</f>
        <v>1.1460349077027232</v>
      </c>
      <c r="H2303" s="136">
        <f>$G2303*SUMIFS(FatorHorario[Fator],FatorHorario[Meses],TEXT($D2303,"MMM"),FatorHorario[UF],'Curva Tipica'!$E$1,FatorHorario[Hora],$F2303)</f>
        <v>0</v>
      </c>
      <c r="I2303" s="45">
        <v>0.92</v>
      </c>
    </row>
    <row r="2304" spans="1:9" x14ac:dyDescent="0.25">
      <c r="A2304" s="32">
        <v>8033</v>
      </c>
      <c r="B2304" s="32">
        <v>2</v>
      </c>
      <c r="C2304" s="134" t="s">
        <v>92</v>
      </c>
      <c r="D2304" s="33">
        <v>45901</v>
      </c>
      <c r="E2304" s="43" t="s">
        <v>70</v>
      </c>
      <c r="F2304" s="44">
        <f>SUMIFS(HoraCondCarga[Hora],HoraCondCarga[Condição de Carga],PrevisaoGD[[#This Row],[Condição de Carga]],HoraCondCarga[Mês],MONTH(PrevisaoGD[[#This Row],[Mês/Ano]]))</f>
        <v>19</v>
      </c>
      <c r="G2304" s="258">
        <f>SUMIFS('Previsão Potência Instalada'!$C$4:$C$87,'Previsão Potência Instalada'!$B$4:$B$87,PrevisaoGD[[#This Row],[Mês/Ano]])*SUMIFS(RelPotInst[PU_PI],RelPotInst[Barra],PrevisaoGD[[#This Row],[Nº Barra]])</f>
        <v>1.1625244658641294</v>
      </c>
      <c r="H2304" s="136">
        <f>$G2304*SUMIFS(FatorHorario[Fator],FatorHorario[Meses],TEXT($D2304,"MMM"),FatorHorario[UF],'Curva Tipica'!$E$1,FatorHorario[Hora],$F2304)</f>
        <v>0</v>
      </c>
      <c r="I2304" s="45">
        <v>0.92</v>
      </c>
    </row>
    <row r="2305" spans="1:9" x14ac:dyDescent="0.25">
      <c r="A2305" s="32">
        <v>8033</v>
      </c>
      <c r="B2305" s="32">
        <v>2</v>
      </c>
      <c r="C2305" s="134" t="s">
        <v>92</v>
      </c>
      <c r="D2305" s="33">
        <v>45931</v>
      </c>
      <c r="E2305" s="43" t="s">
        <v>70</v>
      </c>
      <c r="F2305" s="44">
        <f>SUMIFS(HoraCondCarga[Hora],HoraCondCarga[Condição de Carga],PrevisaoGD[[#This Row],[Condição de Carga]],HoraCondCarga[Mês],MONTH(PrevisaoGD[[#This Row],[Mês/Ano]]))</f>
        <v>19</v>
      </c>
      <c r="G2305" s="258">
        <f>SUMIFS('Previsão Potência Instalada'!$C$4:$C$87,'Previsão Potência Instalada'!$B$4:$B$87,PrevisaoGD[[#This Row],[Mês/Ano]])*SUMIFS(RelPotInst[PU_PI],RelPotInst[Barra],PrevisaoGD[[#This Row],[Nº Barra]])</f>
        <v>1.1782033591888488</v>
      </c>
      <c r="H2305" s="136">
        <f>$G2305*SUMIFS(FatorHorario[Fator],FatorHorario[Meses],TEXT($D2305,"MMM"),FatorHorario[UF],'Curva Tipica'!$E$1,FatorHorario[Hora],$F2305)</f>
        <v>0</v>
      </c>
      <c r="I2305" s="45">
        <v>0.92</v>
      </c>
    </row>
    <row r="2306" spans="1:9" x14ac:dyDescent="0.25">
      <c r="A2306" s="32">
        <v>8033</v>
      </c>
      <c r="B2306" s="32">
        <v>2</v>
      </c>
      <c r="C2306" s="134" t="s">
        <v>92</v>
      </c>
      <c r="D2306" s="33">
        <v>45962</v>
      </c>
      <c r="E2306" s="43" t="s">
        <v>70</v>
      </c>
      <c r="F2306" s="44">
        <f>SUMIFS(HoraCondCarga[Hora],HoraCondCarga[Condição de Carga],PrevisaoGD[[#This Row],[Condição de Carga]],HoraCondCarga[Mês],MONTH(PrevisaoGD[[#This Row],[Mês/Ano]]))</f>
        <v>19</v>
      </c>
      <c r="G2306" s="258">
        <f>SUMIFS('Previsão Potência Instalada'!$C$4:$C$87,'Previsão Potência Instalada'!$B$4:$B$87,PrevisaoGD[[#This Row],[Mês/Ano]])*SUMIFS(RelPotInst[PU_PI],RelPotInst[Barra],PrevisaoGD[[#This Row],[Nº Barra]])</f>
        <v>1.1938851788872085</v>
      </c>
      <c r="H2306" s="136">
        <f>$G2306*SUMIFS(FatorHorario[Fator],FatorHorario[Meses],TEXT($D2306,"MMM"),FatorHorario[UF],'Curva Tipica'!$E$1,FatorHorario[Hora],$F2306)</f>
        <v>0</v>
      </c>
      <c r="I2306" s="45">
        <v>0.92</v>
      </c>
    </row>
    <row r="2307" spans="1:9" x14ac:dyDescent="0.25">
      <c r="A2307" s="32">
        <v>8033</v>
      </c>
      <c r="B2307" s="32">
        <v>2</v>
      </c>
      <c r="C2307" s="134" t="s">
        <v>92</v>
      </c>
      <c r="D2307" s="33">
        <v>45992</v>
      </c>
      <c r="E2307" s="43" t="s">
        <v>70</v>
      </c>
      <c r="F2307" s="44">
        <f>SUMIFS(HoraCondCarga[Hora],HoraCondCarga[Condição de Carga],PrevisaoGD[[#This Row],[Condição de Carga]],HoraCondCarga[Mês],MONTH(PrevisaoGD[[#This Row],[Mês/Ano]]))</f>
        <v>20</v>
      </c>
      <c r="G2307" s="258">
        <f>SUMIFS('Previsão Potência Instalada'!$C$4:$C$87,'Previsão Potência Instalada'!$B$4:$B$87,PrevisaoGD[[#This Row],[Mês/Ano]])*SUMIFS(RelPotInst[PU_PI],RelPotInst[Barra],PrevisaoGD[[#This Row],[Nº Barra]])</f>
        <v>1.2103119798663204</v>
      </c>
      <c r="H2307" s="136">
        <f>$G2307*SUMIFS(FatorHorario[Fator],FatorHorario[Meses],TEXT($D2307,"MMM"),FatorHorario[UF],'Curva Tipica'!$E$1,FatorHorario[Hora],$F2307)</f>
        <v>0</v>
      </c>
      <c r="I2307" s="45">
        <v>0.92</v>
      </c>
    </row>
    <row r="2308" spans="1:9" x14ac:dyDescent="0.25">
      <c r="A2308" s="32">
        <v>8033</v>
      </c>
      <c r="B2308" s="32">
        <v>2</v>
      </c>
      <c r="C2308" s="134" t="s">
        <v>92</v>
      </c>
      <c r="D2308" s="33">
        <v>46023</v>
      </c>
      <c r="E2308" s="43" t="s">
        <v>70</v>
      </c>
      <c r="F2308" s="44">
        <f>SUMIFS(HoraCondCarga[Hora],HoraCondCarga[Condição de Carga],PrevisaoGD[[#This Row],[Condição de Carga]],HoraCondCarga[Mês],MONTH(PrevisaoGD[[#This Row],[Mês/Ano]]))</f>
        <v>20</v>
      </c>
      <c r="G2308" s="258">
        <f>SUMIFS('Previsão Potência Instalada'!$C$4:$C$87,'Previsão Potência Instalada'!$B$4:$B$87,PrevisaoGD[[#This Row],[Mês/Ano]])*SUMIFS(RelPotInst[PU_PI],RelPotInst[Barra],PrevisaoGD[[#This Row],[Nº Barra]])</f>
        <v>1.2154734839164167</v>
      </c>
      <c r="H2308" s="136">
        <f>$G2308*SUMIFS(FatorHorario[Fator],FatorHorario[Meses],TEXT($D2308,"MMM"),FatorHorario[UF],'Curva Tipica'!$E$1,FatorHorario[Hora],$F2308)</f>
        <v>0</v>
      </c>
      <c r="I2308" s="45">
        <v>0.92</v>
      </c>
    </row>
    <row r="2309" spans="1:9" x14ac:dyDescent="0.25">
      <c r="A2309" s="32">
        <v>8033</v>
      </c>
      <c r="B2309" s="32">
        <v>2</v>
      </c>
      <c r="C2309" s="134" t="s">
        <v>92</v>
      </c>
      <c r="D2309" s="33">
        <v>46054</v>
      </c>
      <c r="E2309" s="43" t="s">
        <v>70</v>
      </c>
      <c r="F2309" s="44">
        <f>SUMIFS(HoraCondCarga[Hora],HoraCondCarga[Condição de Carga],PrevisaoGD[[#This Row],[Condição de Carga]],HoraCondCarga[Mês],MONTH(PrevisaoGD[[#This Row],[Mês/Ano]]))</f>
        <v>20</v>
      </c>
      <c r="G2309" s="258">
        <f>SUMIFS('Previsão Potência Instalada'!$C$4:$C$87,'Previsão Potência Instalada'!$B$4:$B$87,PrevisaoGD[[#This Row],[Mês/Ano]])*SUMIFS(RelPotInst[PU_PI],RelPotInst[Barra],PrevisaoGD[[#This Row],[Nº Barra]])</f>
        <v>1.2205225102732515</v>
      </c>
      <c r="H2309" s="136">
        <f>$G2309*SUMIFS(FatorHorario[Fator],FatorHorario[Meses],TEXT($D2309,"MMM"),FatorHorario[UF],'Curva Tipica'!$E$1,FatorHorario[Hora],$F2309)</f>
        <v>0</v>
      </c>
      <c r="I2309" s="45">
        <v>0.92</v>
      </c>
    </row>
    <row r="2310" spans="1:9" x14ac:dyDescent="0.25">
      <c r="A2310" s="32">
        <v>8033</v>
      </c>
      <c r="B2310" s="32">
        <v>2</v>
      </c>
      <c r="C2310" s="134" t="s">
        <v>92</v>
      </c>
      <c r="D2310" s="33">
        <v>46082</v>
      </c>
      <c r="E2310" s="43" t="s">
        <v>70</v>
      </c>
      <c r="F2310" s="44">
        <f>SUMIFS(HoraCondCarga[Hora],HoraCondCarga[Condição de Carga],PrevisaoGD[[#This Row],[Condição de Carga]],HoraCondCarga[Mês],MONTH(PrevisaoGD[[#This Row],[Mês/Ano]]))</f>
        <v>20</v>
      </c>
      <c r="G2310" s="258">
        <f>SUMIFS('Previsão Potência Instalada'!$C$4:$C$87,'Previsão Potência Instalada'!$B$4:$B$87,PrevisaoGD[[#This Row],[Mês/Ano]])*SUMIFS(RelPotInst[PU_PI],RelPotInst[Barra],PrevisaoGD[[#This Row],[Nº Barra]])</f>
        <v>1.2256169387159335</v>
      </c>
      <c r="H2310" s="136">
        <f>$G2310*SUMIFS(FatorHorario[Fator],FatorHorario[Meses],TEXT($D2310,"MMM"),FatorHorario[UF],'Curva Tipica'!$E$1,FatorHorario[Hora],$F2310)</f>
        <v>0</v>
      </c>
      <c r="I2310" s="45">
        <v>0.92</v>
      </c>
    </row>
    <row r="2311" spans="1:9" x14ac:dyDescent="0.25">
      <c r="A2311" s="32">
        <v>8033</v>
      </c>
      <c r="B2311" s="32">
        <v>2</v>
      </c>
      <c r="C2311" s="134" t="s">
        <v>92</v>
      </c>
      <c r="D2311" s="33">
        <v>46113</v>
      </c>
      <c r="E2311" s="43" t="s">
        <v>70</v>
      </c>
      <c r="F2311" s="44">
        <f>SUMIFS(HoraCondCarga[Hora],HoraCondCarga[Condição de Carga],PrevisaoGD[[#This Row],[Condição de Carga]],HoraCondCarga[Mês],MONTH(PrevisaoGD[[#This Row],[Mês/Ano]]))</f>
        <v>19</v>
      </c>
      <c r="G2311" s="258">
        <f>SUMIFS('Previsão Potência Instalada'!$C$4:$C$87,'Previsão Potência Instalada'!$B$4:$B$87,PrevisaoGD[[#This Row],[Mês/Ano]])*SUMIFS(RelPotInst[PU_PI],RelPotInst[Barra],PrevisaoGD[[#This Row],[Nº Barra]])</f>
        <v>1.2307505268963732</v>
      </c>
      <c r="H2311" s="136">
        <f>$G2311*SUMIFS(FatorHorario[Fator],FatorHorario[Meses],TEXT($D2311,"MMM"),FatorHorario[UF],'Curva Tipica'!$E$1,FatorHorario[Hora],$F2311)</f>
        <v>0</v>
      </c>
      <c r="I2311" s="45">
        <v>0.92</v>
      </c>
    </row>
    <row r="2312" spans="1:9" x14ac:dyDescent="0.25">
      <c r="A2312" s="32">
        <v>8033</v>
      </c>
      <c r="B2312" s="32">
        <v>2</v>
      </c>
      <c r="C2312" s="134" t="s">
        <v>92</v>
      </c>
      <c r="D2312" s="33">
        <v>46143</v>
      </c>
      <c r="E2312" s="43" t="s">
        <v>70</v>
      </c>
      <c r="F2312" s="44">
        <f>SUMIFS(HoraCondCarga[Hora],HoraCondCarga[Condição de Carga],PrevisaoGD[[#This Row],[Condição de Carga]],HoraCondCarga[Mês],MONTH(PrevisaoGD[[#This Row],[Mês/Ano]]))</f>
        <v>19</v>
      </c>
      <c r="G2312" s="258">
        <f>SUMIFS('Previsão Potência Instalada'!$C$4:$C$87,'Previsão Potência Instalada'!$B$4:$B$87,PrevisaoGD[[#This Row],[Mês/Ano]])*SUMIFS(RelPotInst[PU_PI],RelPotInst[Barra],PrevisaoGD[[#This Row],[Nº Barra]])</f>
        <v>1.2363076608699419</v>
      </c>
      <c r="H2312" s="136">
        <f>$G2312*SUMIFS(FatorHorario[Fator],FatorHorario[Meses],TEXT($D2312,"MMM"),FatorHorario[UF],'Curva Tipica'!$E$1,FatorHorario[Hora],$F2312)</f>
        <v>0</v>
      </c>
      <c r="I2312" s="45">
        <v>0.92</v>
      </c>
    </row>
    <row r="2313" spans="1:9" x14ac:dyDescent="0.25">
      <c r="A2313" s="32">
        <v>8033</v>
      </c>
      <c r="B2313" s="32">
        <v>2</v>
      </c>
      <c r="C2313" s="134" t="s">
        <v>92</v>
      </c>
      <c r="D2313" s="33">
        <v>46174</v>
      </c>
      <c r="E2313" s="43" t="s">
        <v>70</v>
      </c>
      <c r="F2313" s="44">
        <f>SUMIFS(HoraCondCarga[Hora],HoraCondCarga[Condição de Carga],PrevisaoGD[[#This Row],[Condição de Carga]],HoraCondCarga[Mês],MONTH(PrevisaoGD[[#This Row],[Mês/Ano]]))</f>
        <v>19</v>
      </c>
      <c r="G2313" s="258">
        <f>SUMIFS('Previsão Potência Instalada'!$C$4:$C$87,'Previsão Potência Instalada'!$B$4:$B$87,PrevisaoGD[[#This Row],[Mês/Ano]])*SUMIFS(RelPotInst[PU_PI],RelPotInst[Barra],PrevisaoGD[[#This Row],[Nº Barra]])</f>
        <v>1.2417486721578233</v>
      </c>
      <c r="H2313" s="136">
        <f>$G2313*SUMIFS(FatorHorario[Fator],FatorHorario[Meses],TEXT($D2313,"MMM"),FatorHorario[UF],'Curva Tipica'!$E$1,FatorHorario[Hora],$F2313)</f>
        <v>0</v>
      </c>
      <c r="I2313" s="45">
        <v>0.92</v>
      </c>
    </row>
    <row r="2314" spans="1:9" x14ac:dyDescent="0.25">
      <c r="A2314" s="32">
        <v>8033</v>
      </c>
      <c r="B2314" s="32">
        <v>2</v>
      </c>
      <c r="C2314" s="134" t="s">
        <v>92</v>
      </c>
      <c r="D2314" s="33">
        <v>46204</v>
      </c>
      <c r="E2314" s="43" t="s">
        <v>70</v>
      </c>
      <c r="F2314" s="44">
        <f>SUMIFS(HoraCondCarga[Hora],HoraCondCarga[Condição de Carga],PrevisaoGD[[#This Row],[Condição de Carga]],HoraCondCarga[Mês],MONTH(PrevisaoGD[[#This Row],[Mês/Ano]]))</f>
        <v>19</v>
      </c>
      <c r="G2314" s="258">
        <f>SUMIFS('Previsão Potência Instalada'!$C$4:$C$87,'Previsão Potência Instalada'!$B$4:$B$87,PrevisaoGD[[#This Row],[Mês/Ano]])*SUMIFS(RelPotInst[PU_PI],RelPotInst[Barra],PrevisaoGD[[#This Row],[Nº Barra]])</f>
        <v>1.2469192354665841</v>
      </c>
      <c r="H2314" s="136">
        <f>$G2314*SUMIFS(FatorHorario[Fator],FatorHorario[Meses],TEXT($D2314,"MMM"),FatorHorario[UF],'Curva Tipica'!$E$1,FatorHorario[Hora],$F2314)</f>
        <v>0</v>
      </c>
      <c r="I2314" s="45">
        <v>0.92</v>
      </c>
    </row>
    <row r="2315" spans="1:9" x14ac:dyDescent="0.25">
      <c r="A2315" s="32">
        <v>8033</v>
      </c>
      <c r="B2315" s="32">
        <v>2</v>
      </c>
      <c r="C2315" s="134" t="s">
        <v>92</v>
      </c>
      <c r="D2315" s="33">
        <v>46235</v>
      </c>
      <c r="E2315" s="43" t="s">
        <v>70</v>
      </c>
      <c r="F2315" s="44">
        <f>SUMIFS(HoraCondCarga[Hora],HoraCondCarga[Condição de Carga],PrevisaoGD[[#This Row],[Condição de Carga]],HoraCondCarga[Mês],MONTH(PrevisaoGD[[#This Row],[Mês/Ano]]))</f>
        <v>19</v>
      </c>
      <c r="G2315" s="258">
        <f>SUMIFS('Previsão Potência Instalada'!$C$4:$C$87,'Previsão Potência Instalada'!$B$4:$B$87,PrevisaoGD[[#This Row],[Mês/Ano]])*SUMIFS(RelPotInst[PU_PI],RelPotInst[Barra],PrevisaoGD[[#This Row],[Nº Barra]])</f>
        <v>1.2519576697464636</v>
      </c>
      <c r="H2315" s="136">
        <f>$G2315*SUMIFS(FatorHorario[Fator],FatorHorario[Meses],TEXT($D2315,"MMM"),FatorHorario[UF],'Curva Tipica'!$E$1,FatorHorario[Hora],$F2315)</f>
        <v>0</v>
      </c>
      <c r="I2315" s="45">
        <v>0.92</v>
      </c>
    </row>
    <row r="2316" spans="1:9" x14ac:dyDescent="0.25">
      <c r="A2316" s="32">
        <v>8033</v>
      </c>
      <c r="B2316" s="32">
        <v>2</v>
      </c>
      <c r="C2316" s="134" t="s">
        <v>92</v>
      </c>
      <c r="D2316" s="33">
        <v>46266</v>
      </c>
      <c r="E2316" s="43" t="s">
        <v>70</v>
      </c>
      <c r="F2316" s="44">
        <f>SUMIFS(HoraCondCarga[Hora],HoraCondCarga[Condição de Carga],PrevisaoGD[[#This Row],[Condição de Carga]],HoraCondCarga[Mês],MONTH(PrevisaoGD[[#This Row],[Mês/Ano]]))</f>
        <v>19</v>
      </c>
      <c r="G2316" s="258">
        <f>SUMIFS('Previsão Potência Instalada'!$C$4:$C$87,'Previsão Potência Instalada'!$B$4:$B$87,PrevisaoGD[[#This Row],[Mês/Ano]])*SUMIFS(RelPotInst[PU_PI],RelPotInst[Barra],PrevisaoGD[[#This Row],[Nº Barra]])</f>
        <v>1.2569731193233944</v>
      </c>
      <c r="H2316" s="136">
        <f>$G2316*SUMIFS(FatorHorario[Fator],FatorHorario[Meses],TEXT($D2316,"MMM"),FatorHorario[UF],'Curva Tipica'!$E$1,FatorHorario[Hora],$F2316)</f>
        <v>0</v>
      </c>
      <c r="I2316" s="45">
        <v>0.92</v>
      </c>
    </row>
    <row r="2317" spans="1:9" x14ac:dyDescent="0.25">
      <c r="A2317" s="32">
        <v>8033</v>
      </c>
      <c r="B2317" s="32">
        <v>2</v>
      </c>
      <c r="C2317" s="134" t="s">
        <v>92</v>
      </c>
      <c r="D2317" s="33">
        <v>46296</v>
      </c>
      <c r="E2317" s="43" t="s">
        <v>70</v>
      </c>
      <c r="F2317" s="44">
        <f>SUMIFS(HoraCondCarga[Hora],HoraCondCarga[Condição de Carga],PrevisaoGD[[#This Row],[Condição de Carga]],HoraCondCarga[Mês],MONTH(PrevisaoGD[[#This Row],[Mês/Ano]]))</f>
        <v>19</v>
      </c>
      <c r="G2317" s="258">
        <f>SUMIFS('Previsão Potência Instalada'!$C$4:$C$87,'Previsão Potência Instalada'!$B$4:$B$87,PrevisaoGD[[#This Row],[Mês/Ano]])*SUMIFS(RelPotInst[PU_PI],RelPotInst[Barra],PrevisaoGD[[#This Row],[Nº Barra]])</f>
        <v>1.2617419977931799</v>
      </c>
      <c r="H2317" s="136">
        <f>$G2317*SUMIFS(FatorHorario[Fator],FatorHorario[Meses],TEXT($D2317,"MMM"),FatorHorario[UF],'Curva Tipica'!$E$1,FatorHorario[Hora],$F2317)</f>
        <v>0</v>
      </c>
      <c r="I2317" s="45">
        <v>0.92</v>
      </c>
    </row>
    <row r="2318" spans="1:9" x14ac:dyDescent="0.25">
      <c r="A2318" s="32">
        <v>8033</v>
      </c>
      <c r="B2318" s="32">
        <v>2</v>
      </c>
      <c r="C2318" s="134" t="s">
        <v>92</v>
      </c>
      <c r="D2318" s="33">
        <v>46327</v>
      </c>
      <c r="E2318" s="43" t="s">
        <v>70</v>
      </c>
      <c r="F2318" s="44">
        <f>SUMIFS(HoraCondCarga[Hora],HoraCondCarga[Condição de Carga],PrevisaoGD[[#This Row],[Condição de Carga]],HoraCondCarga[Mês],MONTH(PrevisaoGD[[#This Row],[Mês/Ano]]))</f>
        <v>19</v>
      </c>
      <c r="G2318" s="258">
        <f>SUMIFS('Previsão Potência Instalada'!$C$4:$C$87,'Previsão Potência Instalada'!$B$4:$B$87,PrevisaoGD[[#This Row],[Mês/Ano]])*SUMIFS(RelPotInst[PU_PI],RelPotInst[Barra],PrevisaoGD[[#This Row],[Nº Barra]])</f>
        <v>1.2665117663462102</v>
      </c>
      <c r="H2318" s="136">
        <f>$G2318*SUMIFS(FatorHorario[Fator],FatorHorario[Meses],TEXT($D2318,"MMM"),FatorHorario[UF],'Curva Tipica'!$E$1,FatorHorario[Hora],$F2318)</f>
        <v>0</v>
      </c>
      <c r="I2318" s="45">
        <v>0.92</v>
      </c>
    </row>
    <row r="2319" spans="1:9" x14ac:dyDescent="0.25">
      <c r="A2319" s="32">
        <v>8033</v>
      </c>
      <c r="B2319" s="32">
        <v>2</v>
      </c>
      <c r="C2319" s="134" t="s">
        <v>92</v>
      </c>
      <c r="D2319" s="33">
        <v>46357</v>
      </c>
      <c r="E2319" s="43" t="s">
        <v>70</v>
      </c>
      <c r="F2319" s="44">
        <f>SUMIFS(HoraCondCarga[Hora],HoraCondCarga[Condição de Carga],PrevisaoGD[[#This Row],[Condição de Carga]],HoraCondCarga[Mês],MONTH(PrevisaoGD[[#This Row],[Mês/Ano]]))</f>
        <v>20</v>
      </c>
      <c r="G2319" s="258">
        <f>SUMIFS('Previsão Potência Instalada'!$C$4:$C$87,'Previsão Potência Instalada'!$B$4:$B$87,PrevisaoGD[[#This Row],[Mês/Ano]])*SUMIFS(RelPotInst[PU_PI],RelPotInst[Barra],PrevisaoGD[[#This Row],[Nº Barra]])</f>
        <v>1.2715081277535061</v>
      </c>
      <c r="H2319" s="136">
        <f>$G2319*SUMIFS(FatorHorario[Fator],FatorHorario[Meses],TEXT($D2319,"MMM"),FatorHorario[UF],'Curva Tipica'!$E$1,FatorHorario[Hora],$F2319)</f>
        <v>0</v>
      </c>
      <c r="I2319" s="45">
        <v>0.92</v>
      </c>
    </row>
    <row r="2320" spans="1:9" x14ac:dyDescent="0.25">
      <c r="A2320" s="32">
        <v>8033</v>
      </c>
      <c r="B2320" s="32">
        <v>2</v>
      </c>
      <c r="C2320" s="134" t="s">
        <v>92</v>
      </c>
      <c r="D2320" s="33">
        <v>46388</v>
      </c>
      <c r="E2320" s="43" t="s">
        <v>70</v>
      </c>
      <c r="F2320" s="44">
        <f>SUMIFS(HoraCondCarga[Hora],HoraCondCarga[Condição de Carga],PrevisaoGD[[#This Row],[Condição de Carga]],HoraCondCarga[Mês],MONTH(PrevisaoGD[[#This Row],[Mês/Ano]]))</f>
        <v>20</v>
      </c>
      <c r="G2320" s="258">
        <f>SUMIFS('Previsão Potência Instalada'!$C$4:$C$87,'Previsão Potência Instalada'!$B$4:$B$87,PrevisaoGD[[#This Row],[Mês/Ano]])*SUMIFS(RelPotInst[PU_PI],RelPotInst[Barra],PrevisaoGD[[#This Row],[Nº Barra]])</f>
        <v>1.2774309830183099</v>
      </c>
      <c r="H2320" s="136">
        <f>$G2320*SUMIFS(FatorHorario[Fator],FatorHorario[Meses],TEXT($D2320,"MMM"),FatorHorario[UF],'Curva Tipica'!$E$1,FatorHorario[Hora],$F2320)</f>
        <v>0</v>
      </c>
      <c r="I2320" s="45">
        <v>0.92</v>
      </c>
    </row>
    <row r="2321" spans="1:9" x14ac:dyDescent="0.25">
      <c r="A2321" s="32">
        <v>8033</v>
      </c>
      <c r="B2321" s="32">
        <v>2</v>
      </c>
      <c r="C2321" s="134" t="s">
        <v>92</v>
      </c>
      <c r="D2321" s="33">
        <v>46419</v>
      </c>
      <c r="E2321" s="43" t="s">
        <v>70</v>
      </c>
      <c r="F2321" s="44">
        <f>SUMIFS(HoraCondCarga[Hora],HoraCondCarga[Condição de Carga],PrevisaoGD[[#This Row],[Condição de Carga]],HoraCondCarga[Mês],MONTH(PrevisaoGD[[#This Row],[Mês/Ano]]))</f>
        <v>20</v>
      </c>
      <c r="G2321" s="258">
        <f>SUMIFS('Previsão Potência Instalada'!$C$4:$C$87,'Previsão Potência Instalada'!$B$4:$B$87,PrevisaoGD[[#This Row],[Mês/Ano]])*SUMIFS(RelPotInst[PU_PI],RelPotInst[Barra],PrevisaoGD[[#This Row],[Nº Barra]])</f>
        <v>1.2832247694901338</v>
      </c>
      <c r="H2321" s="136">
        <f>$G2321*SUMIFS(FatorHorario[Fator],FatorHorario[Meses],TEXT($D2321,"MMM"),FatorHorario[UF],'Curva Tipica'!$E$1,FatorHorario[Hora],$F2321)</f>
        <v>0</v>
      </c>
      <c r="I2321" s="45">
        <v>0.92</v>
      </c>
    </row>
    <row r="2322" spans="1:9" x14ac:dyDescent="0.25">
      <c r="A2322" s="32">
        <v>8033</v>
      </c>
      <c r="B2322" s="32">
        <v>2</v>
      </c>
      <c r="C2322" s="134" t="s">
        <v>92</v>
      </c>
      <c r="D2322" s="33">
        <v>46447</v>
      </c>
      <c r="E2322" s="43" t="s">
        <v>70</v>
      </c>
      <c r="F2322" s="44">
        <f>SUMIFS(HoraCondCarga[Hora],HoraCondCarga[Condição de Carga],PrevisaoGD[[#This Row],[Condição de Carga]],HoraCondCarga[Mês],MONTH(PrevisaoGD[[#This Row],[Mês/Ano]]))</f>
        <v>20</v>
      </c>
      <c r="G2322" s="258">
        <f>SUMIFS('Previsão Potência Instalada'!$C$4:$C$87,'Previsão Potência Instalada'!$B$4:$B$87,PrevisaoGD[[#This Row],[Mês/Ano]])*SUMIFS(RelPotInst[PU_PI],RelPotInst[Barra],PrevisaoGD[[#This Row],[Nº Barra]])</f>
        <v>1.2890706551137907</v>
      </c>
      <c r="H2322" s="136">
        <f>$G2322*SUMIFS(FatorHorario[Fator],FatorHorario[Meses],TEXT($D2322,"MMM"),FatorHorario[UF],'Curva Tipica'!$E$1,FatorHorario[Hora],$F2322)</f>
        <v>0</v>
      </c>
      <c r="I2322" s="45">
        <v>0.92</v>
      </c>
    </row>
    <row r="2323" spans="1:9" x14ac:dyDescent="0.25">
      <c r="A2323" s="32">
        <v>8033</v>
      </c>
      <c r="B2323" s="32">
        <v>2</v>
      </c>
      <c r="C2323" s="134" t="s">
        <v>92</v>
      </c>
      <c r="D2323" s="33">
        <v>46478</v>
      </c>
      <c r="E2323" s="43" t="s">
        <v>70</v>
      </c>
      <c r="F2323" s="44">
        <f>SUMIFS(HoraCondCarga[Hora],HoraCondCarga[Condição de Carga],PrevisaoGD[[#This Row],[Condição de Carga]],HoraCondCarga[Mês],MONTH(PrevisaoGD[[#This Row],[Mês/Ano]]))</f>
        <v>19</v>
      </c>
      <c r="G2323" s="258">
        <f>SUMIFS('Previsão Potência Instalada'!$C$4:$C$87,'Previsão Potência Instalada'!$B$4:$B$87,PrevisaoGD[[#This Row],[Mês/Ano]])*SUMIFS(RelPotInst[PU_PI],RelPotInst[Barra],PrevisaoGD[[#This Row],[Nº Barra]])</f>
        <v>1.2949614767593314</v>
      </c>
      <c r="H2323" s="136">
        <f>$G2323*SUMIFS(FatorHorario[Fator],FatorHorario[Meses],TEXT($D2323,"MMM"),FatorHorario[UF],'Curva Tipica'!$E$1,FatorHorario[Hora],$F2323)</f>
        <v>0</v>
      </c>
      <c r="I2323" s="45">
        <v>0.92</v>
      </c>
    </row>
    <row r="2324" spans="1:9" x14ac:dyDescent="0.25">
      <c r="A2324" s="32">
        <v>8033</v>
      </c>
      <c r="B2324" s="32">
        <v>2</v>
      </c>
      <c r="C2324" s="134" t="s">
        <v>92</v>
      </c>
      <c r="D2324" s="33">
        <v>46508</v>
      </c>
      <c r="E2324" s="43" t="s">
        <v>70</v>
      </c>
      <c r="F2324" s="44">
        <f>SUMIFS(HoraCondCarga[Hora],HoraCondCarga[Condição de Carga],PrevisaoGD[[#This Row],[Condição de Carga]],HoraCondCarga[Mês],MONTH(PrevisaoGD[[#This Row],[Mês/Ano]]))</f>
        <v>19</v>
      </c>
      <c r="G2324" s="258">
        <f>SUMIFS('Previsão Potência Instalada'!$C$4:$C$87,'Previsão Potência Instalada'!$B$4:$B$87,PrevisaoGD[[#This Row],[Mês/Ano]])*SUMIFS(RelPotInst[PU_PI],RelPotInst[Barra],PrevisaoGD[[#This Row],[Nº Barra]])</f>
        <v>1.3013383196123287</v>
      </c>
      <c r="H2324" s="136">
        <f>$G2324*SUMIFS(FatorHorario[Fator],FatorHorario[Meses],TEXT($D2324,"MMM"),FatorHorario[UF],'Curva Tipica'!$E$1,FatorHorario[Hora],$F2324)</f>
        <v>0</v>
      </c>
      <c r="I2324" s="45">
        <v>0.92</v>
      </c>
    </row>
    <row r="2325" spans="1:9" x14ac:dyDescent="0.25">
      <c r="A2325" s="32">
        <v>8033</v>
      </c>
      <c r="B2325" s="32">
        <v>2</v>
      </c>
      <c r="C2325" s="134" t="s">
        <v>92</v>
      </c>
      <c r="D2325" s="33">
        <v>46539</v>
      </c>
      <c r="E2325" s="43" t="s">
        <v>70</v>
      </c>
      <c r="F2325" s="44">
        <f>SUMIFS(HoraCondCarga[Hora],HoraCondCarga[Condição de Carga],PrevisaoGD[[#This Row],[Condição de Carga]],HoraCondCarga[Mês],MONTH(PrevisaoGD[[#This Row],[Mês/Ano]]))</f>
        <v>19</v>
      </c>
      <c r="G2325" s="258">
        <f>SUMIFS('Previsão Potência Instalada'!$C$4:$C$87,'Previsão Potência Instalada'!$B$4:$B$87,PrevisaoGD[[#This Row],[Mês/Ano]])*SUMIFS(RelPotInst[PU_PI],RelPotInst[Barra],PrevisaoGD[[#This Row],[Nº Barra]])</f>
        <v>1.307581911022798</v>
      </c>
      <c r="H2325" s="136">
        <f>$G2325*SUMIFS(FatorHorario[Fator],FatorHorario[Meses],TEXT($D2325,"MMM"),FatorHorario[UF],'Curva Tipica'!$E$1,FatorHorario[Hora],$F2325)</f>
        <v>0</v>
      </c>
      <c r="I2325" s="45">
        <v>0.92</v>
      </c>
    </row>
    <row r="2326" spans="1:9" x14ac:dyDescent="0.25">
      <c r="A2326" s="32">
        <v>8033</v>
      </c>
      <c r="B2326" s="32">
        <v>2</v>
      </c>
      <c r="C2326" s="134" t="s">
        <v>92</v>
      </c>
      <c r="D2326" s="33">
        <v>46569</v>
      </c>
      <c r="E2326" s="43" t="s">
        <v>70</v>
      </c>
      <c r="F2326" s="44">
        <f>SUMIFS(HoraCondCarga[Hora],HoraCondCarga[Condição de Carga],PrevisaoGD[[#This Row],[Condição de Carga]],HoraCondCarga[Mês],MONTH(PrevisaoGD[[#This Row],[Mês/Ano]]))</f>
        <v>19</v>
      </c>
      <c r="G2326" s="258">
        <f>SUMIFS('Previsão Potência Instalada'!$C$4:$C$87,'Previsão Potência Instalada'!$B$4:$B$87,PrevisaoGD[[#This Row],[Mês/Ano]])*SUMIFS(RelPotInst[PU_PI],RelPotInst[Barra],PrevisaoGD[[#This Row],[Nº Barra]])</f>
        <v>1.313515161838464</v>
      </c>
      <c r="H2326" s="136">
        <f>$G2326*SUMIFS(FatorHorario[Fator],FatorHorario[Meses],TEXT($D2326,"MMM"),FatorHorario[UF],'Curva Tipica'!$E$1,FatorHorario[Hora],$F2326)</f>
        <v>0</v>
      </c>
      <c r="I2326" s="45">
        <v>0.92</v>
      </c>
    </row>
    <row r="2327" spans="1:9" x14ac:dyDescent="0.25">
      <c r="A2327" s="32">
        <v>8033</v>
      </c>
      <c r="B2327" s="32">
        <v>2</v>
      </c>
      <c r="C2327" s="134" t="s">
        <v>92</v>
      </c>
      <c r="D2327" s="33">
        <v>46600</v>
      </c>
      <c r="E2327" s="43" t="s">
        <v>70</v>
      </c>
      <c r="F2327" s="44">
        <f>SUMIFS(HoraCondCarga[Hora],HoraCondCarga[Condição de Carga],PrevisaoGD[[#This Row],[Condição de Carga]],HoraCondCarga[Mês],MONTH(PrevisaoGD[[#This Row],[Mês/Ano]]))</f>
        <v>19</v>
      </c>
      <c r="G2327" s="258">
        <f>SUMIFS('Previsão Potência Instalada'!$C$4:$C$87,'Previsão Potência Instalada'!$B$4:$B$87,PrevisaoGD[[#This Row],[Mês/Ano]])*SUMIFS(RelPotInst[PU_PI],RelPotInst[Barra],PrevisaoGD[[#This Row],[Nº Barra]])</f>
        <v>1.3192967938417162</v>
      </c>
      <c r="H2327" s="136">
        <f>$G2327*SUMIFS(FatorHorario[Fator],FatorHorario[Meses],TEXT($D2327,"MMM"),FatorHorario[UF],'Curva Tipica'!$E$1,FatorHorario[Hora],$F2327)</f>
        <v>0</v>
      </c>
      <c r="I2327" s="45">
        <v>0.92</v>
      </c>
    </row>
    <row r="2328" spans="1:9" x14ac:dyDescent="0.25">
      <c r="A2328" s="32">
        <v>8033</v>
      </c>
      <c r="B2328" s="32">
        <v>2</v>
      </c>
      <c r="C2328" s="134" t="s">
        <v>92</v>
      </c>
      <c r="D2328" s="33">
        <v>46631</v>
      </c>
      <c r="E2328" s="43" t="s">
        <v>70</v>
      </c>
      <c r="F2328" s="44">
        <f>SUMIFS(HoraCondCarga[Hora],HoraCondCarga[Condição de Carga],PrevisaoGD[[#This Row],[Condição de Carga]],HoraCondCarga[Mês],MONTH(PrevisaoGD[[#This Row],[Mês/Ano]]))</f>
        <v>19</v>
      </c>
      <c r="G2328" s="258">
        <f>SUMIFS('Previsão Potência Instalada'!$C$4:$C$87,'Previsão Potência Instalada'!$B$4:$B$87,PrevisaoGD[[#This Row],[Mês/Ano]])*SUMIFS(RelPotInst[PU_PI],RelPotInst[Barra],PrevisaoGD[[#This Row],[Nº Barra]])</f>
        <v>1.3250520507675589</v>
      </c>
      <c r="H2328" s="136">
        <f>$G2328*SUMIFS(FatorHorario[Fator],FatorHorario[Meses],TEXT($D2328,"MMM"),FatorHorario[UF],'Curva Tipica'!$E$1,FatorHorario[Hora],$F2328)</f>
        <v>0</v>
      </c>
      <c r="I2328" s="45">
        <v>0.92</v>
      </c>
    </row>
    <row r="2329" spans="1:9" x14ac:dyDescent="0.25">
      <c r="A2329" s="32">
        <v>8033</v>
      </c>
      <c r="B2329" s="32">
        <v>2</v>
      </c>
      <c r="C2329" s="134" t="s">
        <v>92</v>
      </c>
      <c r="D2329" s="33">
        <v>46661</v>
      </c>
      <c r="E2329" s="43" t="s">
        <v>70</v>
      </c>
      <c r="F2329" s="44">
        <f>SUMIFS(HoraCondCarga[Hora],HoraCondCarga[Condição de Carga],PrevisaoGD[[#This Row],[Condição de Carga]],HoraCondCarga[Mês],MONTH(PrevisaoGD[[#This Row],[Mês/Ano]]))</f>
        <v>19</v>
      </c>
      <c r="G2329" s="258">
        <f>SUMIFS('Previsão Potência Instalada'!$C$4:$C$87,'Previsão Potência Instalada'!$B$4:$B$87,PrevisaoGD[[#This Row],[Mês/Ano]])*SUMIFS(RelPotInst[PU_PI],RelPotInst[Barra],PrevisaoGD[[#This Row],[Nº Barra]])</f>
        <v>1.3305243659450412</v>
      </c>
      <c r="H2329" s="136">
        <f>$G2329*SUMIFS(FatorHorario[Fator],FatorHorario[Meses],TEXT($D2329,"MMM"),FatorHorario[UF],'Curva Tipica'!$E$1,FatorHorario[Hora],$F2329)</f>
        <v>0</v>
      </c>
      <c r="I2329" s="45">
        <v>0.92</v>
      </c>
    </row>
    <row r="2330" spans="1:9" x14ac:dyDescent="0.25">
      <c r="A2330" s="32">
        <v>8033</v>
      </c>
      <c r="B2330" s="32">
        <v>2</v>
      </c>
      <c r="C2330" s="134" t="s">
        <v>92</v>
      </c>
      <c r="D2330" s="33">
        <v>46692</v>
      </c>
      <c r="E2330" s="43" t="s">
        <v>70</v>
      </c>
      <c r="F2330" s="44">
        <f>SUMIFS(HoraCondCarga[Hora],HoraCondCarga[Condição de Carga],PrevisaoGD[[#This Row],[Condição de Carga]],HoraCondCarga[Mês],MONTH(PrevisaoGD[[#This Row],[Mês/Ano]]))</f>
        <v>19</v>
      </c>
      <c r="G2330" s="258">
        <f>SUMIFS('Previsão Potência Instalada'!$C$4:$C$87,'Previsão Potência Instalada'!$B$4:$B$87,PrevisaoGD[[#This Row],[Mês/Ano]])*SUMIFS(RelPotInst[PU_PI],RelPotInst[Barra],PrevisaoGD[[#This Row],[Nº Barra]])</f>
        <v>1.3359977024981116</v>
      </c>
      <c r="H2330" s="136">
        <f>$G2330*SUMIFS(FatorHorario[Fator],FatorHorario[Meses],TEXT($D2330,"MMM"),FatorHorario[UF],'Curva Tipica'!$E$1,FatorHorario[Hora],$F2330)</f>
        <v>0</v>
      </c>
      <c r="I2330" s="45">
        <v>0.92</v>
      </c>
    </row>
    <row r="2331" spans="1:9" x14ac:dyDescent="0.25">
      <c r="A2331" s="32">
        <v>8033</v>
      </c>
      <c r="B2331" s="32">
        <v>2</v>
      </c>
      <c r="C2331" s="134" t="s">
        <v>92</v>
      </c>
      <c r="D2331" s="33">
        <v>46722</v>
      </c>
      <c r="E2331" s="43" t="s">
        <v>70</v>
      </c>
      <c r="F2331" s="44">
        <f>SUMIFS(HoraCondCarga[Hora],HoraCondCarga[Condição de Carga],PrevisaoGD[[#This Row],[Condição de Carga]],HoraCondCarga[Mês],MONTH(PrevisaoGD[[#This Row],[Mês/Ano]]))</f>
        <v>20</v>
      </c>
      <c r="G2331" s="258">
        <f>SUMIFS('Previsão Potência Instalada'!$C$4:$C$87,'Previsão Potência Instalada'!$B$4:$B$87,PrevisaoGD[[#This Row],[Mês/Ano]])*SUMIFS(RelPotInst[PU_PI],RelPotInst[Barra],PrevisaoGD[[#This Row],[Nº Barra]])</f>
        <v>1.3417310556406927</v>
      </c>
      <c r="H2331" s="136">
        <f>$G2331*SUMIFS(FatorHorario[Fator],FatorHorario[Meses],TEXT($D2331,"MMM"),FatorHorario[UF],'Curva Tipica'!$E$1,FatorHorario[Hora],$F2331)</f>
        <v>0</v>
      </c>
      <c r="I2331" s="45">
        <v>0.92</v>
      </c>
    </row>
    <row r="2332" spans="1:9" x14ac:dyDescent="0.25">
      <c r="A2332" s="32">
        <v>8033</v>
      </c>
      <c r="B2332" s="32">
        <v>2</v>
      </c>
      <c r="C2332" s="134" t="s">
        <v>92</v>
      </c>
      <c r="D2332" s="33">
        <v>46753</v>
      </c>
      <c r="E2332" s="43" t="s">
        <v>70</v>
      </c>
      <c r="F2332" s="44">
        <f>SUMIFS(HoraCondCarga[Hora],HoraCondCarga[Condição de Carga],PrevisaoGD[[#This Row],[Condição de Carga]],HoraCondCarga[Mês],MONTH(PrevisaoGD[[#This Row],[Mês/Ano]]))</f>
        <v>20</v>
      </c>
      <c r="G2332" s="258">
        <f>SUMIFS('Previsão Potência Instalada'!$C$4:$C$87,'Previsão Potência Instalada'!$B$4:$B$87,PrevisaoGD[[#This Row],[Mês/Ano]])*SUMIFS(RelPotInst[PU_PI],RelPotInst[Barra],PrevisaoGD[[#This Row],[Nº Barra]])</f>
        <v>1.3513050367805008</v>
      </c>
      <c r="H2332" s="136">
        <f>$G2332*SUMIFS(FatorHorario[Fator],FatorHorario[Meses],TEXT($D2332,"MMM"),FatorHorario[UF],'Curva Tipica'!$E$1,FatorHorario[Hora],$F2332)</f>
        <v>0</v>
      </c>
      <c r="I2332" s="45">
        <v>0.92</v>
      </c>
    </row>
    <row r="2333" spans="1:9" x14ac:dyDescent="0.25">
      <c r="A2333" s="32">
        <v>8033</v>
      </c>
      <c r="B2333" s="32">
        <v>2</v>
      </c>
      <c r="C2333" s="134" t="s">
        <v>92</v>
      </c>
      <c r="D2333" s="33">
        <v>46784</v>
      </c>
      <c r="E2333" s="43" t="s">
        <v>70</v>
      </c>
      <c r="F2333" s="44">
        <f>SUMIFS(HoraCondCarga[Hora],HoraCondCarga[Condição de Carga],PrevisaoGD[[#This Row],[Condição de Carga]],HoraCondCarga[Mês],MONTH(PrevisaoGD[[#This Row],[Mês/Ano]]))</f>
        <v>20</v>
      </c>
      <c r="G2333" s="258">
        <f>SUMIFS('Previsão Potência Instalada'!$C$4:$C$87,'Previsão Potência Instalada'!$B$4:$B$87,PrevisaoGD[[#This Row],[Mês/Ano]])*SUMIFS(RelPotInst[PU_PI],RelPotInst[Barra],PrevisaoGD[[#This Row],[Nº Barra]])</f>
        <v>1.3606703850676587</v>
      </c>
      <c r="H2333" s="136">
        <f>$G2333*SUMIFS(FatorHorario[Fator],FatorHorario[Meses],TEXT($D2333,"MMM"),FatorHorario[UF],'Curva Tipica'!$E$1,FatorHorario[Hora],$F2333)</f>
        <v>0</v>
      </c>
      <c r="I2333" s="45">
        <v>0.92</v>
      </c>
    </row>
    <row r="2334" spans="1:9" x14ac:dyDescent="0.25">
      <c r="A2334" s="32">
        <v>8033</v>
      </c>
      <c r="B2334" s="32">
        <v>2</v>
      </c>
      <c r="C2334" s="134" t="s">
        <v>92</v>
      </c>
      <c r="D2334" s="33">
        <v>46813</v>
      </c>
      <c r="E2334" s="43" t="s">
        <v>70</v>
      </c>
      <c r="F2334" s="44">
        <f>SUMIFS(HoraCondCarga[Hora],HoraCondCarga[Condição de Carga],PrevisaoGD[[#This Row],[Condição de Carga]],HoraCondCarga[Mês],MONTH(PrevisaoGD[[#This Row],[Mês/Ano]]))</f>
        <v>20</v>
      </c>
      <c r="G2334" s="258">
        <f>SUMIFS('Previsão Potência Instalada'!$C$4:$C$87,'Previsão Potência Instalada'!$B$4:$B$87,PrevisaoGD[[#This Row],[Mês/Ano]])*SUMIFS(RelPotInst[PU_PI],RelPotInst[Barra],PrevisaoGD[[#This Row],[Nº Barra]])</f>
        <v>1.370119948868239</v>
      </c>
      <c r="H2334" s="136">
        <f>$G2334*SUMIFS(FatorHorario[Fator],FatorHorario[Meses],TEXT($D2334,"MMM"),FatorHorario[UF],'Curva Tipica'!$E$1,FatorHorario[Hora],$F2334)</f>
        <v>0</v>
      </c>
      <c r="I2334" s="45">
        <v>0.92</v>
      </c>
    </row>
    <row r="2335" spans="1:9" x14ac:dyDescent="0.25">
      <c r="A2335" s="32">
        <v>8033</v>
      </c>
      <c r="B2335" s="32">
        <v>2</v>
      </c>
      <c r="C2335" s="134" t="s">
        <v>92</v>
      </c>
      <c r="D2335" s="33">
        <v>46844</v>
      </c>
      <c r="E2335" s="43" t="s">
        <v>70</v>
      </c>
      <c r="F2335" s="44">
        <f>SUMIFS(HoraCondCarga[Hora],HoraCondCarga[Condição de Carga],PrevisaoGD[[#This Row],[Condição de Carga]],HoraCondCarga[Mês],MONTH(PrevisaoGD[[#This Row],[Mês/Ano]]))</f>
        <v>19</v>
      </c>
      <c r="G2335" s="258">
        <f>SUMIFS('Previsão Potência Instalada'!$C$4:$C$87,'Previsão Potência Instalada'!$B$4:$B$87,PrevisaoGD[[#This Row],[Mês/Ano]])*SUMIFS(RelPotInst[PU_PI],RelPotInst[Barra],PrevisaoGD[[#This Row],[Nº Barra]])</f>
        <v>1.3796421493629099</v>
      </c>
      <c r="H2335" s="136">
        <f>$G2335*SUMIFS(FatorHorario[Fator],FatorHorario[Meses],TEXT($D2335,"MMM"),FatorHorario[UF],'Curva Tipica'!$E$1,FatorHorario[Hora],$F2335)</f>
        <v>0</v>
      </c>
      <c r="I2335" s="45">
        <v>0.92</v>
      </c>
    </row>
    <row r="2336" spans="1:9" x14ac:dyDescent="0.25">
      <c r="A2336" s="32">
        <v>8033</v>
      </c>
      <c r="B2336" s="32">
        <v>2</v>
      </c>
      <c r="C2336" s="134" t="s">
        <v>92</v>
      </c>
      <c r="D2336" s="33">
        <v>46874</v>
      </c>
      <c r="E2336" s="43" t="s">
        <v>70</v>
      </c>
      <c r="F2336" s="44">
        <f>SUMIFS(HoraCondCarga[Hora],HoraCondCarga[Condição de Carga],PrevisaoGD[[#This Row],[Condição de Carga]],HoraCondCarga[Mês],MONTH(PrevisaoGD[[#This Row],[Mês/Ano]]))</f>
        <v>19</v>
      </c>
      <c r="G2336" s="258">
        <f>SUMIFS('Previsão Potência Instalada'!$C$4:$C$87,'Previsão Potência Instalada'!$B$4:$B$87,PrevisaoGD[[#This Row],[Mês/Ano]])*SUMIFS(RelPotInst[PU_PI],RelPotInst[Barra],PrevisaoGD[[#This Row],[Nº Barra]])</f>
        <v>1.3899499773405595</v>
      </c>
      <c r="H2336" s="136">
        <f>$G2336*SUMIFS(FatorHorario[Fator],FatorHorario[Meses],TEXT($D2336,"MMM"),FatorHorario[UF],'Curva Tipica'!$E$1,FatorHorario[Hora],$F2336)</f>
        <v>0</v>
      </c>
      <c r="I2336" s="45">
        <v>0.92</v>
      </c>
    </row>
    <row r="2337" spans="1:9" x14ac:dyDescent="0.25">
      <c r="A2337" s="32">
        <v>8033</v>
      </c>
      <c r="B2337" s="32">
        <v>2</v>
      </c>
      <c r="C2337" s="134" t="s">
        <v>92</v>
      </c>
      <c r="D2337" s="33">
        <v>46905</v>
      </c>
      <c r="E2337" s="43" t="s">
        <v>70</v>
      </c>
      <c r="F2337" s="44">
        <f>SUMIFS(HoraCondCarga[Hora],HoraCondCarga[Condição de Carga],PrevisaoGD[[#This Row],[Condição de Carga]],HoraCondCarga[Mês],MONTH(PrevisaoGD[[#This Row],[Mês/Ano]]))</f>
        <v>19</v>
      </c>
      <c r="G2337" s="258">
        <f>SUMIFS('Previsão Potência Instalada'!$C$4:$C$87,'Previsão Potência Instalada'!$B$4:$B$87,PrevisaoGD[[#This Row],[Mês/Ano]])*SUMIFS(RelPotInst[PU_PI],RelPotInst[Barra],PrevisaoGD[[#This Row],[Nº Barra]])</f>
        <v>1.4000424114345875</v>
      </c>
      <c r="H2337" s="136">
        <f>$G2337*SUMIFS(FatorHorario[Fator],FatorHorario[Meses],TEXT($D2337,"MMM"),FatorHorario[UF],'Curva Tipica'!$E$1,FatorHorario[Hora],$F2337)</f>
        <v>0</v>
      </c>
      <c r="I2337" s="45">
        <v>0.92</v>
      </c>
    </row>
    <row r="2338" spans="1:9" x14ac:dyDescent="0.25">
      <c r="A2338" s="32">
        <v>8033</v>
      </c>
      <c r="B2338" s="32">
        <v>2</v>
      </c>
      <c r="C2338" s="134" t="s">
        <v>92</v>
      </c>
      <c r="D2338" s="33">
        <v>46935</v>
      </c>
      <c r="E2338" s="43" t="s">
        <v>70</v>
      </c>
      <c r="F2338" s="44">
        <f>SUMIFS(HoraCondCarga[Hora],HoraCondCarga[Condição de Carga],PrevisaoGD[[#This Row],[Condição de Carga]],HoraCondCarga[Mês],MONTH(PrevisaoGD[[#This Row],[Mês/Ano]]))</f>
        <v>19</v>
      </c>
      <c r="G2338" s="258">
        <f>SUMIFS('Previsão Potência Instalada'!$C$4:$C$87,'Previsão Potência Instalada'!$B$4:$B$87,PrevisaoGD[[#This Row],[Mês/Ano]])*SUMIFS(RelPotInst[PU_PI],RelPotInst[Barra],PrevisaoGD[[#This Row],[Nº Barra]])</f>
        <v>1.4096331964305497</v>
      </c>
      <c r="H2338" s="136">
        <f>$G2338*SUMIFS(FatorHorario[Fator],FatorHorario[Meses],TEXT($D2338,"MMM"),FatorHorario[UF],'Curva Tipica'!$E$1,FatorHorario[Hora],$F2338)</f>
        <v>0</v>
      </c>
      <c r="I2338" s="45">
        <v>0.92</v>
      </c>
    </row>
    <row r="2339" spans="1:9" x14ac:dyDescent="0.25">
      <c r="A2339" s="32">
        <v>8033</v>
      </c>
      <c r="B2339" s="32">
        <v>2</v>
      </c>
      <c r="C2339" s="134" t="s">
        <v>92</v>
      </c>
      <c r="D2339" s="33">
        <v>46966</v>
      </c>
      <c r="E2339" s="43" t="s">
        <v>70</v>
      </c>
      <c r="F2339" s="44">
        <f>SUMIFS(HoraCondCarga[Hora],HoraCondCarga[Condição de Carga],PrevisaoGD[[#This Row],[Condição de Carga]],HoraCondCarga[Mês],MONTH(PrevisaoGD[[#This Row],[Mês/Ano]]))</f>
        <v>19</v>
      </c>
      <c r="G2339" s="258">
        <f>SUMIFS('Previsão Potência Instalada'!$C$4:$C$87,'Previsão Potência Instalada'!$B$4:$B$87,PrevisaoGD[[#This Row],[Mês/Ano]])*SUMIFS(RelPotInst[PU_PI],RelPotInst[Barra],PrevisaoGD[[#This Row],[Nº Barra]])</f>
        <v>1.4189788976644426</v>
      </c>
      <c r="H2339" s="136">
        <f>$G2339*SUMIFS(FatorHorario[Fator],FatorHorario[Meses],TEXT($D2339,"MMM"),FatorHorario[UF],'Curva Tipica'!$E$1,FatorHorario[Hora],$F2339)</f>
        <v>0</v>
      </c>
      <c r="I2339" s="45">
        <v>0.92</v>
      </c>
    </row>
    <row r="2340" spans="1:9" x14ac:dyDescent="0.25">
      <c r="A2340" s="32">
        <v>8033</v>
      </c>
      <c r="B2340" s="32">
        <v>2</v>
      </c>
      <c r="C2340" s="134" t="s">
        <v>92</v>
      </c>
      <c r="D2340" s="33">
        <v>46997</v>
      </c>
      <c r="E2340" s="43" t="s">
        <v>70</v>
      </c>
      <c r="F2340" s="44">
        <f>SUMIFS(HoraCondCarga[Hora],HoraCondCarga[Condição de Carga],PrevisaoGD[[#This Row],[Condição de Carga]],HoraCondCarga[Mês],MONTH(PrevisaoGD[[#This Row],[Mês/Ano]]))</f>
        <v>19</v>
      </c>
      <c r="G2340" s="258">
        <f>SUMIFS('Previsão Potência Instalada'!$C$4:$C$87,'Previsão Potência Instalada'!$B$4:$B$87,PrevisaoGD[[#This Row],[Mês/Ano]])*SUMIFS(RelPotInst[PU_PI],RelPotInst[Barra],PrevisaoGD[[#This Row],[Nº Barra]])</f>
        <v>1.4282819649857392</v>
      </c>
      <c r="H2340" s="136">
        <f>$G2340*SUMIFS(FatorHorario[Fator],FatorHorario[Meses],TEXT($D2340,"MMM"),FatorHorario[UF],'Curva Tipica'!$E$1,FatorHorario[Hora],$F2340)</f>
        <v>0</v>
      </c>
      <c r="I2340" s="45">
        <v>0.92</v>
      </c>
    </row>
    <row r="2341" spans="1:9" x14ac:dyDescent="0.25">
      <c r="A2341" s="32">
        <v>8033</v>
      </c>
      <c r="B2341" s="32">
        <v>2</v>
      </c>
      <c r="C2341" s="134" t="s">
        <v>92</v>
      </c>
      <c r="D2341" s="33">
        <v>47027</v>
      </c>
      <c r="E2341" s="43" t="s">
        <v>70</v>
      </c>
      <c r="F2341" s="44">
        <f>SUMIFS(HoraCondCarga[Hora],HoraCondCarga[Condição de Carga],PrevisaoGD[[#This Row],[Condição de Carga]],HoraCondCarga[Mês],MONTH(PrevisaoGD[[#This Row],[Mês/Ano]]))</f>
        <v>19</v>
      </c>
      <c r="G2341" s="258">
        <f>SUMIFS('Previsão Potência Instalada'!$C$4:$C$87,'Previsão Potência Instalada'!$B$4:$B$87,PrevisaoGD[[#This Row],[Mês/Ano]])*SUMIFS(RelPotInst[PU_PI],RelPotInst[Barra],PrevisaoGD[[#This Row],[Nº Barra]])</f>
        <v>1.4371276719898654</v>
      </c>
      <c r="H2341" s="136">
        <f>$G2341*SUMIFS(FatorHorario[Fator],FatorHorario[Meses],TEXT($D2341,"MMM"),FatorHorario[UF],'Curva Tipica'!$E$1,FatorHorario[Hora],$F2341)</f>
        <v>0</v>
      </c>
      <c r="I2341" s="45">
        <v>0.92</v>
      </c>
    </row>
    <row r="2342" spans="1:9" x14ac:dyDescent="0.25">
      <c r="A2342" s="32">
        <v>8033</v>
      </c>
      <c r="B2342" s="32">
        <v>2</v>
      </c>
      <c r="C2342" s="134" t="s">
        <v>92</v>
      </c>
      <c r="D2342" s="33">
        <v>47058</v>
      </c>
      <c r="E2342" s="43" t="s">
        <v>70</v>
      </c>
      <c r="F2342" s="44">
        <f>SUMIFS(HoraCondCarga[Hora],HoraCondCarga[Condição de Carga],PrevisaoGD[[#This Row],[Condição de Carga]],HoraCondCarga[Mês],MONTH(PrevisaoGD[[#This Row],[Mês/Ano]]))</f>
        <v>19</v>
      </c>
      <c r="G2342" s="258">
        <f>SUMIFS('Previsão Potência Instalada'!$C$4:$C$87,'Previsão Potência Instalada'!$B$4:$B$87,PrevisaoGD[[#This Row],[Mês/Ano]])*SUMIFS(RelPotInst[PU_PI],RelPotInst[Barra],PrevisaoGD[[#This Row],[Nº Barra]])</f>
        <v>1.4459750299934129</v>
      </c>
      <c r="H2342" s="136">
        <f>$G2342*SUMIFS(FatorHorario[Fator],FatorHorario[Meses],TEXT($D2342,"MMM"),FatorHorario[UF],'Curva Tipica'!$E$1,FatorHorario[Hora],$F2342)</f>
        <v>0</v>
      </c>
      <c r="I2342" s="45">
        <v>0.92</v>
      </c>
    </row>
    <row r="2343" spans="1:9" x14ac:dyDescent="0.25">
      <c r="A2343" s="32">
        <v>8033</v>
      </c>
      <c r="B2343" s="32">
        <v>2</v>
      </c>
      <c r="C2343" s="134" t="s">
        <v>92</v>
      </c>
      <c r="D2343" s="33">
        <v>47088</v>
      </c>
      <c r="E2343" s="43" t="s">
        <v>70</v>
      </c>
      <c r="F2343" s="44">
        <f>SUMIFS(HoraCondCarga[Hora],HoraCondCarga[Condição de Carga],PrevisaoGD[[#This Row],[Condição de Carga]],HoraCondCarga[Mês],MONTH(PrevisaoGD[[#This Row],[Mês/Ano]]))</f>
        <v>20</v>
      </c>
      <c r="G2343" s="258">
        <f>SUMIFS('Previsão Potência Instalada'!$C$4:$C$87,'Previsão Potência Instalada'!$B$4:$B$87,PrevisaoGD[[#This Row],[Mês/Ano]])*SUMIFS(RelPotInst[PU_PI],RelPotInst[Barra],PrevisaoGD[[#This Row],[Nº Barra]])</f>
        <v>1.4552426910117595</v>
      </c>
      <c r="H2343" s="136">
        <f>$G2343*SUMIFS(FatorHorario[Fator],FatorHorario[Meses],TEXT($D2343,"MMM"),FatorHorario[UF],'Curva Tipica'!$E$1,FatorHorario[Hora],$F2343)</f>
        <v>0</v>
      </c>
      <c r="I2343" s="45">
        <v>0.92</v>
      </c>
    </row>
    <row r="2344" spans="1:9" x14ac:dyDescent="0.25">
      <c r="A2344" s="32">
        <v>8033</v>
      </c>
      <c r="B2344" s="32">
        <v>2</v>
      </c>
      <c r="C2344" s="134" t="s">
        <v>92</v>
      </c>
      <c r="D2344" s="33">
        <v>44562</v>
      </c>
      <c r="E2344" s="43" t="s">
        <v>71</v>
      </c>
      <c r="F2344" s="44">
        <f>SUMIFS(HoraCondCarga[Hora],HoraCondCarga[Condição de Carga],PrevisaoGD[[#This Row],[Condição de Carga]],HoraCondCarga[Mês],MONTH(PrevisaoGD[[#This Row],[Mês/Ano]]))</f>
        <v>11</v>
      </c>
      <c r="G2344" s="258">
        <f>SUMIFS('Previsão Potência Instalada'!$C$4:$C$87,'Previsão Potência Instalada'!$B$4:$B$87,PrevisaoGD[[#This Row],[Mês/Ano]])*SUMIFS(RelPotInst[PU_PI],RelPotInst[Barra],PrevisaoGD[[#This Row],[Nº Barra]])</f>
        <v>0.50078151957598449</v>
      </c>
      <c r="H2344" s="136">
        <f>$G2344*SUMIFS(FatorHorario[Fator],FatorHorario[Meses],TEXT($D2344,"MMM"),FatorHorario[UF],'Curva Tipica'!$E$1,FatorHorario[Hora],$F2344)</f>
        <v>0.28706146818294698</v>
      </c>
      <c r="I2344" s="45">
        <v>0.92</v>
      </c>
    </row>
    <row r="2345" spans="1:9" x14ac:dyDescent="0.25">
      <c r="A2345" s="32">
        <v>8033</v>
      </c>
      <c r="B2345" s="32">
        <v>2</v>
      </c>
      <c r="C2345" s="134" t="s">
        <v>92</v>
      </c>
      <c r="D2345" s="33">
        <v>44593</v>
      </c>
      <c r="E2345" s="43" t="s">
        <v>71</v>
      </c>
      <c r="F2345" s="44">
        <f>SUMIFS(HoraCondCarga[Hora],HoraCondCarga[Condição de Carga],PrevisaoGD[[#This Row],[Condição de Carga]],HoraCondCarga[Mês],MONTH(PrevisaoGD[[#This Row],[Mês/Ano]]))</f>
        <v>12</v>
      </c>
      <c r="G2345" s="258">
        <f>SUMIFS('Previsão Potência Instalada'!$C$4:$C$87,'Previsão Potência Instalada'!$B$4:$B$87,PrevisaoGD[[#This Row],[Mês/Ano]])*SUMIFS(RelPotInst[PU_PI],RelPotInst[Barra],PrevisaoGD[[#This Row],[Nº Barra]])</f>
        <v>0.52278113175584029</v>
      </c>
      <c r="H2345" s="136">
        <f>$G2345*SUMIFS(FatorHorario[Fator],FatorHorario[Meses],TEXT($D2345,"MMM"),FatorHorario[UF],'Curva Tipica'!$E$1,FatorHorario[Hora],$F2345)</f>
        <v>0.3114990439242255</v>
      </c>
      <c r="I2345" s="45">
        <v>0.92</v>
      </c>
    </row>
    <row r="2346" spans="1:9" x14ac:dyDescent="0.25">
      <c r="A2346" s="32">
        <v>8033</v>
      </c>
      <c r="B2346" s="32">
        <v>2</v>
      </c>
      <c r="C2346" s="134" t="s">
        <v>92</v>
      </c>
      <c r="D2346" s="33">
        <v>44621</v>
      </c>
      <c r="E2346" s="43" t="s">
        <v>71</v>
      </c>
      <c r="F2346" s="44">
        <f>SUMIFS(HoraCondCarga[Hora],HoraCondCarga[Condição de Carga],PrevisaoGD[[#This Row],[Condição de Carga]],HoraCondCarga[Mês],MONTH(PrevisaoGD[[#This Row],[Mês/Ano]]))</f>
        <v>11</v>
      </c>
      <c r="G2346" s="258">
        <f>SUMIFS('Previsão Potência Instalada'!$C$4:$C$87,'Previsão Potência Instalada'!$B$4:$B$87,PrevisaoGD[[#This Row],[Mês/Ano]])*SUMIFS(RelPotInst[PU_PI],RelPotInst[Barra],PrevisaoGD[[#This Row],[Nº Barra]])</f>
        <v>0.54497856985503268</v>
      </c>
      <c r="H2346" s="136">
        <f>$G2346*SUMIFS(FatorHorario[Fator],FatorHorario[Meses],TEXT($D2346,"MMM"),FatorHorario[UF],'Curva Tipica'!$E$1,FatorHorario[Hora],$F2346)</f>
        <v>0.32028844799188133</v>
      </c>
      <c r="I2346" s="45">
        <v>0.92</v>
      </c>
    </row>
    <row r="2347" spans="1:9" x14ac:dyDescent="0.25">
      <c r="A2347" s="32">
        <v>8033</v>
      </c>
      <c r="B2347" s="32">
        <v>2</v>
      </c>
      <c r="C2347" s="134" t="s">
        <v>92</v>
      </c>
      <c r="D2347" s="33">
        <v>44652</v>
      </c>
      <c r="E2347" s="43" t="s">
        <v>71</v>
      </c>
      <c r="F2347" s="44">
        <f>SUMIFS(HoraCondCarga[Hora],HoraCondCarga[Condição de Carga],PrevisaoGD[[#This Row],[Condição de Carga]],HoraCondCarga[Mês],MONTH(PrevisaoGD[[#This Row],[Mês/Ano]]))</f>
        <v>11</v>
      </c>
      <c r="G2347" s="258">
        <f>SUMIFS('Previsão Potência Instalada'!$C$4:$C$87,'Previsão Potência Instalada'!$B$4:$B$87,PrevisaoGD[[#This Row],[Mês/Ano]])*SUMIFS(RelPotInst[PU_PI],RelPotInst[Barra],PrevisaoGD[[#This Row],[Nº Barra]])</f>
        <v>0.56734663472122049</v>
      </c>
      <c r="H2347" s="136">
        <f>$G2347*SUMIFS(FatorHorario[Fator],FatorHorario[Meses],TEXT($D2347,"MMM"),FatorHorario[UF],'Curva Tipica'!$E$1,FatorHorario[Hora],$F2347)</f>
        <v>0.29871363221965636</v>
      </c>
      <c r="I2347" s="45">
        <v>0.92</v>
      </c>
    </row>
    <row r="2348" spans="1:9" x14ac:dyDescent="0.25">
      <c r="A2348" s="32">
        <v>8033</v>
      </c>
      <c r="B2348" s="32">
        <v>2</v>
      </c>
      <c r="C2348" s="134" t="s">
        <v>92</v>
      </c>
      <c r="D2348" s="33">
        <v>44682</v>
      </c>
      <c r="E2348" s="43" t="s">
        <v>71</v>
      </c>
      <c r="F2348" s="44">
        <f>SUMIFS(HoraCondCarga[Hora],HoraCondCarga[Condição de Carga],PrevisaoGD[[#This Row],[Condição de Carga]],HoraCondCarga[Mês],MONTH(PrevisaoGD[[#This Row],[Mês/Ano]]))</f>
        <v>12</v>
      </c>
      <c r="G2348" s="258">
        <f>SUMIFS('Previsão Potência Instalada'!$C$4:$C$87,'Previsão Potência Instalada'!$B$4:$B$87,PrevisaoGD[[#This Row],[Mês/Ano]])*SUMIFS(RelPotInst[PU_PI],RelPotInst[Barra],PrevisaoGD[[#This Row],[Nº Barra]])</f>
        <v>0.59156017285902895</v>
      </c>
      <c r="H2348" s="136">
        <f>$G2348*SUMIFS(FatorHorario[Fator],FatorHorario[Meses],TEXT($D2348,"MMM"),FatorHorario[UF],'Curva Tipica'!$E$1,FatorHorario[Hora],$F2348)</f>
        <v>0.27934279809297641</v>
      </c>
      <c r="I2348" s="45">
        <v>0.92</v>
      </c>
    </row>
    <row r="2349" spans="1:9" x14ac:dyDescent="0.25">
      <c r="A2349" s="32">
        <v>8033</v>
      </c>
      <c r="B2349" s="32">
        <v>2</v>
      </c>
      <c r="C2349" s="134" t="s">
        <v>92</v>
      </c>
      <c r="D2349" s="33">
        <v>44713</v>
      </c>
      <c r="E2349" s="43" t="s">
        <v>71</v>
      </c>
      <c r="F2349" s="44">
        <f>SUMIFS(HoraCondCarga[Hora],HoraCondCarga[Condição de Carga],PrevisaoGD[[#This Row],[Condição de Carga]],HoraCondCarga[Mês],MONTH(PrevisaoGD[[#This Row],[Mês/Ano]]))</f>
        <v>12</v>
      </c>
      <c r="G2349" s="258">
        <f>SUMIFS('Previsão Potência Instalada'!$C$4:$C$87,'Previsão Potência Instalada'!$B$4:$B$87,PrevisaoGD[[#This Row],[Mês/Ano]])*SUMIFS(RelPotInst[PU_PI],RelPotInst[Barra],PrevisaoGD[[#This Row],[Nº Barra]])</f>
        <v>0.61526774135638274</v>
      </c>
      <c r="H2349" s="136">
        <f>$G2349*SUMIFS(FatorHorario[Fator],FatorHorario[Meses],TEXT($D2349,"MMM"),FatorHorario[UF],'Curva Tipica'!$E$1,FatorHorario[Hora],$F2349)</f>
        <v>0.27476878793918924</v>
      </c>
      <c r="I2349" s="45">
        <v>0.92</v>
      </c>
    </row>
    <row r="2350" spans="1:9" x14ac:dyDescent="0.25">
      <c r="A2350" s="32">
        <v>8033</v>
      </c>
      <c r="B2350" s="32">
        <v>2</v>
      </c>
      <c r="C2350" s="134" t="s">
        <v>92</v>
      </c>
      <c r="D2350" s="33">
        <v>44743</v>
      </c>
      <c r="E2350" s="43" t="s">
        <v>71</v>
      </c>
      <c r="F2350" s="44">
        <f>SUMIFS(HoraCondCarga[Hora],HoraCondCarga[Condição de Carga],PrevisaoGD[[#This Row],[Condição de Carga]],HoraCondCarga[Mês],MONTH(PrevisaoGD[[#This Row],[Mês/Ano]]))</f>
        <v>12</v>
      </c>
      <c r="G2350" s="258">
        <f>SUMIFS('Previsão Potência Instalada'!$C$4:$C$87,'Previsão Potência Instalada'!$B$4:$B$87,PrevisaoGD[[#This Row],[Mês/Ano]])*SUMIFS(RelPotInst[PU_PI],RelPotInst[Barra],PrevisaoGD[[#This Row],[Nº Barra]])</f>
        <v>0.63779691421169116</v>
      </c>
      <c r="H2350" s="136">
        <f>$G2350*SUMIFS(FatorHorario[Fator],FatorHorario[Meses],TEXT($D2350,"MMM"),FatorHorario[UF],'Curva Tipica'!$E$1,FatorHorario[Hora],$F2350)</f>
        <v>0.28728056323544116</v>
      </c>
      <c r="I2350" s="45">
        <v>0.92</v>
      </c>
    </row>
    <row r="2351" spans="1:9" x14ac:dyDescent="0.25">
      <c r="A2351" s="32">
        <v>8033</v>
      </c>
      <c r="B2351" s="32">
        <v>2</v>
      </c>
      <c r="C2351" s="134" t="s">
        <v>92</v>
      </c>
      <c r="D2351" s="33">
        <v>44774</v>
      </c>
      <c r="E2351" s="43" t="s">
        <v>71</v>
      </c>
      <c r="F2351" s="44">
        <f>SUMIFS(HoraCondCarga[Hora],HoraCondCarga[Condição de Carga],PrevisaoGD[[#This Row],[Condição de Carga]],HoraCondCarga[Mês],MONTH(PrevisaoGD[[#This Row],[Mês/Ano]]))</f>
        <v>11</v>
      </c>
      <c r="G2351" s="258">
        <f>SUMIFS('Previsão Potência Instalada'!$C$4:$C$87,'Previsão Potência Instalada'!$B$4:$B$87,PrevisaoGD[[#This Row],[Mês/Ano]])*SUMIFS(RelPotInst[PU_PI],RelPotInst[Barra],PrevisaoGD[[#This Row],[Nº Barra]])</f>
        <v>0.6597503746052964</v>
      </c>
      <c r="H2351" s="136">
        <f>$G2351*SUMIFS(FatorHorario[Fator],FatorHorario[Meses],TEXT($D2351,"MMM"),FatorHorario[UF],'Curva Tipica'!$E$1,FatorHorario[Hora],$F2351)</f>
        <v>0.31591670348806195</v>
      </c>
      <c r="I2351" s="45">
        <v>0.92</v>
      </c>
    </row>
    <row r="2352" spans="1:9" x14ac:dyDescent="0.25">
      <c r="A2352" s="32">
        <v>8033</v>
      </c>
      <c r="B2352" s="32">
        <v>2</v>
      </c>
      <c r="C2352" s="134" t="s">
        <v>92</v>
      </c>
      <c r="D2352" s="33">
        <v>44805</v>
      </c>
      <c r="E2352" s="43" t="s">
        <v>71</v>
      </c>
      <c r="F2352" s="44">
        <f>SUMIFS(HoraCondCarga[Hora],HoraCondCarga[Condição de Carga],PrevisaoGD[[#This Row],[Condição de Carga]],HoraCondCarga[Mês],MONTH(PrevisaoGD[[#This Row],[Mês/Ano]]))</f>
        <v>12</v>
      </c>
      <c r="G2352" s="258">
        <f>SUMIFS('Previsão Potência Instalada'!$C$4:$C$87,'Previsão Potência Instalada'!$B$4:$B$87,PrevisaoGD[[#This Row],[Mês/Ano]])*SUMIFS(RelPotInst[PU_PI],RelPotInst[Barra],PrevisaoGD[[#This Row],[Nº Barra]])</f>
        <v>0.68160368607607891</v>
      </c>
      <c r="H2352" s="136">
        <f>$G2352*SUMIFS(FatorHorario[Fator],FatorHorario[Meses],TEXT($D2352,"MMM"),FatorHorario[UF],'Curva Tipica'!$E$1,FatorHorario[Hora],$F2352)</f>
        <v>0.37565846433032768</v>
      </c>
      <c r="I2352" s="45">
        <v>0.92</v>
      </c>
    </row>
    <row r="2353" spans="1:9" x14ac:dyDescent="0.25">
      <c r="A2353" s="32">
        <v>8033</v>
      </c>
      <c r="B2353" s="32">
        <v>2</v>
      </c>
      <c r="C2353" s="134" t="s">
        <v>92</v>
      </c>
      <c r="D2353" s="33">
        <v>44835</v>
      </c>
      <c r="E2353" s="43" t="s">
        <v>71</v>
      </c>
      <c r="F2353" s="44">
        <f>SUMIFS(HoraCondCarga[Hora],HoraCondCarga[Condição de Carga],PrevisaoGD[[#This Row],[Condição de Carga]],HoraCondCarga[Mês],MONTH(PrevisaoGD[[#This Row],[Mês/Ano]]))</f>
        <v>11</v>
      </c>
      <c r="G2353" s="258">
        <f>SUMIFS('Previsão Potência Instalada'!$C$4:$C$87,'Previsão Potência Instalada'!$B$4:$B$87,PrevisaoGD[[#This Row],[Mês/Ano]])*SUMIFS(RelPotInst[PU_PI],RelPotInst[Barra],PrevisaoGD[[#This Row],[Nº Barra]])</f>
        <v>0.7023826381855538</v>
      </c>
      <c r="H2353" s="136">
        <f>$G2353*SUMIFS(FatorHorario[Fator],FatorHorario[Meses],TEXT($D2353,"MMM"),FatorHorario[UF],'Curva Tipica'!$E$1,FatorHorario[Hora],$F2353)</f>
        <v>0.38689135511944472</v>
      </c>
      <c r="I2353" s="45">
        <v>0.92</v>
      </c>
    </row>
    <row r="2354" spans="1:9" x14ac:dyDescent="0.25">
      <c r="A2354" s="32">
        <v>8033</v>
      </c>
      <c r="B2354" s="32">
        <v>2</v>
      </c>
      <c r="C2354" s="134" t="s">
        <v>92</v>
      </c>
      <c r="D2354" s="33">
        <v>44866</v>
      </c>
      <c r="E2354" s="43" t="s">
        <v>71</v>
      </c>
      <c r="F2354" s="44">
        <f>SUMIFS(HoraCondCarga[Hora],HoraCondCarga[Condição de Carga],PrevisaoGD[[#This Row],[Condição de Carga]],HoraCondCarga[Mês],MONTH(PrevisaoGD[[#This Row],[Mês/Ano]]))</f>
        <v>12</v>
      </c>
      <c r="G2354" s="258">
        <f>SUMIFS('Previsão Potência Instalada'!$C$4:$C$87,'Previsão Potência Instalada'!$B$4:$B$87,PrevisaoGD[[#This Row],[Mês/Ano]])*SUMIFS(RelPotInst[PU_PI],RelPotInst[Barra],PrevisaoGD[[#This Row],[Nº Barra]])</f>
        <v>0.72316546856478081</v>
      </c>
      <c r="H2354" s="136">
        <f>$G2354*SUMIFS(FatorHorario[Fator],FatorHorario[Meses],TEXT($D2354,"MMM"),FatorHorario[UF],'Curva Tipica'!$E$1,FatorHorario[Hora],$F2354)</f>
        <v>0.43607329038471832</v>
      </c>
      <c r="I2354" s="45">
        <v>0.92</v>
      </c>
    </row>
    <row r="2355" spans="1:9" x14ac:dyDescent="0.25">
      <c r="A2355" s="32">
        <v>8033</v>
      </c>
      <c r="B2355" s="32">
        <v>2</v>
      </c>
      <c r="C2355" s="134" t="s">
        <v>92</v>
      </c>
      <c r="D2355" s="33">
        <v>44896</v>
      </c>
      <c r="E2355" s="43" t="s">
        <v>71</v>
      </c>
      <c r="F2355" s="44">
        <f>SUMIFS(HoraCondCarga[Hora],HoraCondCarga[Condição de Carga],PrevisaoGD[[#This Row],[Condição de Carga]],HoraCondCarga[Mês],MONTH(PrevisaoGD[[#This Row],[Mês/Ano]]))</f>
        <v>12</v>
      </c>
      <c r="G2355" s="258">
        <f>SUMIFS('Previsão Potência Instalada'!$C$4:$C$87,'Previsão Potência Instalada'!$B$4:$B$87,PrevisaoGD[[#This Row],[Mês/Ano]])*SUMIFS(RelPotInst[PU_PI],RelPotInst[Barra],PrevisaoGD[[#This Row],[Nº Barra]])</f>
        <v>0.74493560908348055</v>
      </c>
      <c r="H2355" s="136">
        <f>$G2355*SUMIFS(FatorHorario[Fator],FatorHorario[Meses],TEXT($D2355,"MMM"),FatorHorario[UF],'Curva Tipica'!$E$1,FatorHorario[Hora],$F2355)</f>
        <v>0.44566115260110367</v>
      </c>
      <c r="I2355" s="45">
        <v>0.92</v>
      </c>
    </row>
    <row r="2356" spans="1:9" x14ac:dyDescent="0.25">
      <c r="A2356" s="32">
        <v>8033</v>
      </c>
      <c r="B2356" s="32">
        <v>2</v>
      </c>
      <c r="C2356" s="134" t="s">
        <v>92</v>
      </c>
      <c r="D2356" s="33">
        <v>44927</v>
      </c>
      <c r="E2356" s="43" t="s">
        <v>71</v>
      </c>
      <c r="F2356" s="44">
        <f>SUMIFS(HoraCondCarga[Hora],HoraCondCarga[Condição de Carga],PrevisaoGD[[#This Row],[Condição de Carga]],HoraCondCarga[Mês],MONTH(PrevisaoGD[[#This Row],[Mês/Ano]]))</f>
        <v>11</v>
      </c>
      <c r="G2356" s="258">
        <f>SUMIFS('Previsão Potência Instalada'!$C$4:$C$87,'Previsão Potência Instalada'!$B$4:$B$87,PrevisaoGD[[#This Row],[Mês/Ano]])*SUMIFS(RelPotInst[PU_PI],RelPotInst[Barra],PrevisaoGD[[#This Row],[Nº Barra]])</f>
        <v>0.75239897156715163</v>
      </c>
      <c r="H2356" s="136">
        <f>$G2356*SUMIFS(FatorHorario[Fator],FatorHorario[Meses],TEXT($D2356,"MMM"),FatorHorario[UF],'Curva Tipica'!$E$1,FatorHorario[Hora],$F2356)</f>
        <v>0.43129537531712803</v>
      </c>
      <c r="I2356" s="45">
        <v>0.92</v>
      </c>
    </row>
    <row r="2357" spans="1:9" x14ac:dyDescent="0.25">
      <c r="A2357" s="32">
        <v>8033</v>
      </c>
      <c r="B2357" s="32">
        <v>2</v>
      </c>
      <c r="C2357" s="134" t="s">
        <v>92</v>
      </c>
      <c r="D2357" s="33">
        <v>44958</v>
      </c>
      <c r="E2357" s="43" t="s">
        <v>71</v>
      </c>
      <c r="F2357" s="44">
        <f>SUMIFS(HoraCondCarga[Hora],HoraCondCarga[Condição de Carga],PrevisaoGD[[#This Row],[Condição de Carga]],HoraCondCarga[Mês],MONTH(PrevisaoGD[[#This Row],[Mês/Ano]]))</f>
        <v>12</v>
      </c>
      <c r="G2357" s="258">
        <f>SUMIFS('Previsão Potência Instalada'!$C$4:$C$87,'Previsão Potência Instalada'!$B$4:$B$87,PrevisaoGD[[#This Row],[Mês/Ano]])*SUMIFS(RelPotInst[PU_PI],RelPotInst[Barra],PrevisaoGD[[#This Row],[Nº Barra]])</f>
        <v>0.75969969506265311</v>
      </c>
      <c r="H2357" s="136">
        <f>$G2357*SUMIFS(FatorHorario[Fator],FatorHorario[Meses],TEXT($D2357,"MMM"),FatorHorario[UF],'Curva Tipica'!$E$1,FatorHorario[Hora],$F2357)</f>
        <v>0.45266692752802934</v>
      </c>
      <c r="I2357" s="45">
        <v>0.92</v>
      </c>
    </row>
    <row r="2358" spans="1:9" x14ac:dyDescent="0.25">
      <c r="A2358" s="32">
        <v>8033</v>
      </c>
      <c r="B2358" s="32">
        <v>2</v>
      </c>
      <c r="C2358" s="134" t="s">
        <v>92</v>
      </c>
      <c r="D2358" s="33">
        <v>44986</v>
      </c>
      <c r="E2358" s="43" t="s">
        <v>71</v>
      </c>
      <c r="F2358" s="44">
        <f>SUMIFS(HoraCondCarga[Hora],HoraCondCarga[Condição de Carga],PrevisaoGD[[#This Row],[Condição de Carga]],HoraCondCarga[Mês],MONTH(PrevisaoGD[[#This Row],[Mês/Ano]]))</f>
        <v>11</v>
      </c>
      <c r="G2358" s="258">
        <f>SUMIFS('Previsão Potência Instalada'!$C$4:$C$87,'Previsão Potência Instalada'!$B$4:$B$87,PrevisaoGD[[#This Row],[Mês/Ano]])*SUMIFS(RelPotInst[PU_PI],RelPotInst[Barra],PrevisaoGD[[#This Row],[Nº Barra]])</f>
        <v>0.76706606845804903</v>
      </c>
      <c r="H2358" s="136">
        <f>$G2358*SUMIFS(FatorHorario[Fator],FatorHorario[Meses],TEXT($D2358,"MMM"),FatorHorario[UF],'Curva Tipica'!$E$1,FatorHorario[Hora],$F2358)</f>
        <v>0.4508111220575437</v>
      </c>
      <c r="I2358" s="45">
        <v>0.92</v>
      </c>
    </row>
    <row r="2359" spans="1:9" x14ac:dyDescent="0.25">
      <c r="A2359" s="32">
        <v>8033</v>
      </c>
      <c r="B2359" s="32">
        <v>2</v>
      </c>
      <c r="C2359" s="134" t="s">
        <v>92</v>
      </c>
      <c r="D2359" s="33">
        <v>45017</v>
      </c>
      <c r="E2359" s="43" t="s">
        <v>71</v>
      </c>
      <c r="F2359" s="44">
        <f>SUMIFS(HoraCondCarga[Hora],HoraCondCarga[Condição de Carga],PrevisaoGD[[#This Row],[Condição de Carga]],HoraCondCarga[Mês],MONTH(PrevisaoGD[[#This Row],[Mês/Ano]]))</f>
        <v>11</v>
      </c>
      <c r="G2359" s="258">
        <f>SUMIFS('Previsão Potência Instalada'!$C$4:$C$87,'Previsão Potência Instalada'!$B$4:$B$87,PrevisaoGD[[#This Row],[Mês/Ano]])*SUMIFS(RelPotInst[PU_PI],RelPotInst[Barra],PrevisaoGD[[#This Row],[Nº Barra]])</f>
        <v>0.77448906552647045</v>
      </c>
      <c r="H2359" s="136">
        <f>$G2359*SUMIFS(FatorHorario[Fator],FatorHorario[Meses],TEXT($D2359,"MMM"),FatorHorario[UF],'Curva Tipica'!$E$1,FatorHorario[Hora],$F2359)</f>
        <v>0.40777617724215298</v>
      </c>
      <c r="I2359" s="45">
        <v>0.92</v>
      </c>
    </row>
    <row r="2360" spans="1:9" x14ac:dyDescent="0.25">
      <c r="A2360" s="32">
        <v>8033</v>
      </c>
      <c r="B2360" s="32">
        <v>2</v>
      </c>
      <c r="C2360" s="134" t="s">
        <v>92</v>
      </c>
      <c r="D2360" s="33">
        <v>45047</v>
      </c>
      <c r="E2360" s="43" t="s">
        <v>71</v>
      </c>
      <c r="F2360" s="44">
        <f>SUMIFS(HoraCondCarga[Hora],HoraCondCarga[Condição de Carga],PrevisaoGD[[#This Row],[Condição de Carga]],HoraCondCarga[Mês],MONTH(PrevisaoGD[[#This Row],[Mês/Ano]]))</f>
        <v>12</v>
      </c>
      <c r="G2360" s="258">
        <f>SUMIFS('Previsão Potência Instalada'!$C$4:$C$87,'Previsão Potência Instalada'!$B$4:$B$87,PrevisaoGD[[#This Row],[Mês/Ano]])*SUMIFS(RelPotInst[PU_PI],RelPotInst[Barra],PrevisaoGD[[#This Row],[Nº Barra]])</f>
        <v>0.78252449566708848</v>
      </c>
      <c r="H2360" s="136">
        <f>$G2360*SUMIFS(FatorHorario[Fator],FatorHorario[Meses],TEXT($D2360,"MMM"),FatorHorario[UF],'Curva Tipica'!$E$1,FatorHorario[Hora],$F2360)</f>
        <v>0.36951876110840065</v>
      </c>
      <c r="I2360" s="45">
        <v>0.92</v>
      </c>
    </row>
    <row r="2361" spans="1:9" x14ac:dyDescent="0.25">
      <c r="A2361" s="32">
        <v>8033</v>
      </c>
      <c r="B2361" s="32">
        <v>2</v>
      </c>
      <c r="C2361" s="134" t="s">
        <v>92</v>
      </c>
      <c r="D2361" s="33">
        <v>45078</v>
      </c>
      <c r="E2361" s="43" t="s">
        <v>71</v>
      </c>
      <c r="F2361" s="44">
        <f>SUMIFS(HoraCondCarga[Hora],HoraCondCarga[Condição de Carga],PrevisaoGD[[#This Row],[Condição de Carga]],HoraCondCarga[Mês],MONTH(PrevisaoGD[[#This Row],[Mês/Ano]]))</f>
        <v>12</v>
      </c>
      <c r="G2361" s="258">
        <f>SUMIFS('Previsão Potência Instalada'!$C$4:$C$87,'Previsão Potência Instalada'!$B$4:$B$87,PrevisaoGD[[#This Row],[Mês/Ano]])*SUMIFS(RelPotInst[PU_PI],RelPotInst[Barra],PrevisaoGD[[#This Row],[Nº Barra]])</f>
        <v>0.79039201628221678</v>
      </c>
      <c r="H2361" s="136">
        <f>$G2361*SUMIFS(FatorHorario[Fator],FatorHorario[Meses],TEXT($D2361,"MMM"),FatorHorario[UF],'Curva Tipica'!$E$1,FatorHorario[Hora],$F2361)</f>
        <v>0.35297650390690954</v>
      </c>
      <c r="I2361" s="45">
        <v>0.92</v>
      </c>
    </row>
    <row r="2362" spans="1:9" x14ac:dyDescent="0.25">
      <c r="A2362" s="32">
        <v>8033</v>
      </c>
      <c r="B2362" s="32">
        <v>2</v>
      </c>
      <c r="C2362" s="134" t="s">
        <v>92</v>
      </c>
      <c r="D2362" s="33">
        <v>45108</v>
      </c>
      <c r="E2362" s="43" t="s">
        <v>71</v>
      </c>
      <c r="F2362" s="44">
        <f>SUMIFS(HoraCondCarga[Hora],HoraCondCarga[Condição de Carga],PrevisaoGD[[#This Row],[Condição de Carga]],HoraCondCarga[Mês],MONTH(PrevisaoGD[[#This Row],[Mês/Ano]]))</f>
        <v>12</v>
      </c>
      <c r="G2362" s="258">
        <f>SUMIFS('Previsão Potência Instalada'!$C$4:$C$87,'Previsão Potência Instalada'!$B$4:$B$87,PrevisaoGD[[#This Row],[Mês/Ano]])*SUMIFS(RelPotInst[PU_PI],RelPotInst[Barra],PrevisaoGD[[#This Row],[Nº Barra]])</f>
        <v>0.79786847815137518</v>
      </c>
      <c r="H2362" s="136">
        <f>$G2362*SUMIFS(FatorHorario[Fator],FatorHorario[Meses],TEXT($D2362,"MMM"),FatorHorario[UF],'Curva Tipica'!$E$1,FatorHorario[Hora],$F2362)</f>
        <v>0.35938102032750435</v>
      </c>
      <c r="I2362" s="45">
        <v>0.92</v>
      </c>
    </row>
    <row r="2363" spans="1:9" x14ac:dyDescent="0.25">
      <c r="A2363" s="32">
        <v>8033</v>
      </c>
      <c r="B2363" s="32">
        <v>2</v>
      </c>
      <c r="C2363" s="134" t="s">
        <v>92</v>
      </c>
      <c r="D2363" s="33">
        <v>45139</v>
      </c>
      <c r="E2363" s="43" t="s">
        <v>71</v>
      </c>
      <c r="F2363" s="44">
        <f>SUMIFS(HoraCondCarga[Hora],HoraCondCarga[Condição de Carga],PrevisaoGD[[#This Row],[Condição de Carga]],HoraCondCarga[Mês],MONTH(PrevisaoGD[[#This Row],[Mês/Ano]]))</f>
        <v>11</v>
      </c>
      <c r="G2363" s="258">
        <f>SUMIFS('Previsão Potência Instalada'!$C$4:$C$87,'Previsão Potência Instalada'!$B$4:$B$87,PrevisaoGD[[#This Row],[Mês/Ano]])*SUMIFS(RelPotInst[PU_PI],RelPotInst[Barra],PrevisaoGD[[#This Row],[Nº Barra]])</f>
        <v>0.80515388585733083</v>
      </c>
      <c r="H2363" s="136">
        <f>$G2363*SUMIFS(FatorHorario[Fator],FatorHorario[Meses],TEXT($D2363,"MMM"),FatorHorario[UF],'Curva Tipica'!$E$1,FatorHorario[Hora],$F2363)</f>
        <v>0.38554212503907426</v>
      </c>
      <c r="I2363" s="45">
        <v>0.92</v>
      </c>
    </row>
    <row r="2364" spans="1:9" x14ac:dyDescent="0.25">
      <c r="A2364" s="32">
        <v>8033</v>
      </c>
      <c r="B2364" s="32">
        <v>2</v>
      </c>
      <c r="C2364" s="134" t="s">
        <v>92</v>
      </c>
      <c r="D2364" s="33">
        <v>45170</v>
      </c>
      <c r="E2364" s="43" t="s">
        <v>71</v>
      </c>
      <c r="F2364" s="44">
        <f>SUMIFS(HoraCondCarga[Hora],HoraCondCarga[Condição de Carga],PrevisaoGD[[#This Row],[Condição de Carga]],HoraCondCarga[Mês],MONTH(PrevisaoGD[[#This Row],[Mês/Ano]]))</f>
        <v>12</v>
      </c>
      <c r="G2364" s="258">
        <f>SUMIFS('Previsão Potência Instalada'!$C$4:$C$87,'Previsão Potência Instalada'!$B$4:$B$87,PrevisaoGD[[#This Row],[Mês/Ano]])*SUMIFS(RelPotInst[PU_PI],RelPotInst[Barra],PrevisaoGD[[#This Row],[Nº Barra]])</f>
        <v>0.81240605845041602</v>
      </c>
      <c r="H2364" s="136">
        <f>$G2364*SUMIFS(FatorHorario[Fator],FatorHorario[Meses],TEXT($D2364,"MMM"),FatorHorario[UF],'Curva Tipica'!$E$1,FatorHorario[Hora],$F2364)</f>
        <v>0.44774877038454491</v>
      </c>
      <c r="I2364" s="45">
        <v>0.92</v>
      </c>
    </row>
    <row r="2365" spans="1:9" x14ac:dyDescent="0.25">
      <c r="A2365" s="32">
        <v>8033</v>
      </c>
      <c r="B2365" s="32">
        <v>2</v>
      </c>
      <c r="C2365" s="134" t="s">
        <v>92</v>
      </c>
      <c r="D2365" s="33">
        <v>45200</v>
      </c>
      <c r="E2365" s="43" t="s">
        <v>71</v>
      </c>
      <c r="F2365" s="44">
        <f>SUMIFS(HoraCondCarga[Hora],HoraCondCarga[Condição de Carga],PrevisaoGD[[#This Row],[Condição de Carga]],HoraCondCarga[Mês],MONTH(PrevisaoGD[[#This Row],[Mês/Ano]]))</f>
        <v>11</v>
      </c>
      <c r="G2365" s="258">
        <f>SUMIFS('Previsão Potência Instalada'!$C$4:$C$87,'Previsão Potência Instalada'!$B$4:$B$87,PrevisaoGD[[#This Row],[Mês/Ano]])*SUMIFS(RelPotInst[PU_PI],RelPotInst[Barra],PrevisaoGD[[#This Row],[Nº Barra]])</f>
        <v>0.81930169745701864</v>
      </c>
      <c r="H2365" s="136">
        <f>$G2365*SUMIFS(FatorHorario[Fator],FatorHorario[Meses],TEXT($D2365,"MMM"),FatorHorario[UF],'Curva Tipica'!$E$1,FatorHorario[Hora],$F2365)</f>
        <v>0.45129353538643141</v>
      </c>
      <c r="I2365" s="45">
        <v>0.92</v>
      </c>
    </row>
    <row r="2366" spans="1:9" x14ac:dyDescent="0.25">
      <c r="A2366" s="32">
        <v>8033</v>
      </c>
      <c r="B2366" s="32">
        <v>2</v>
      </c>
      <c r="C2366" s="134" t="s">
        <v>92</v>
      </c>
      <c r="D2366" s="33">
        <v>45231</v>
      </c>
      <c r="E2366" s="43" t="s">
        <v>71</v>
      </c>
      <c r="F2366" s="44">
        <f>SUMIFS(HoraCondCarga[Hora],HoraCondCarga[Condição de Carga],PrevisaoGD[[#This Row],[Condição de Carga]],HoraCondCarga[Mês],MONTH(PrevisaoGD[[#This Row],[Mês/Ano]]))</f>
        <v>12</v>
      </c>
      <c r="G2366" s="258">
        <f>SUMIFS('Previsão Potência Instalada'!$C$4:$C$87,'Previsão Potência Instalada'!$B$4:$B$87,PrevisaoGD[[#This Row],[Mês/Ano]])*SUMIFS(RelPotInst[PU_PI],RelPotInst[Barra],PrevisaoGD[[#This Row],[Nº Barra]])</f>
        <v>0.82619862349426842</v>
      </c>
      <c r="H2366" s="136">
        <f>$G2366*SUMIFS(FatorHorario[Fator],FatorHorario[Meses],TEXT($D2366,"MMM"),FatorHorario[UF],'Curva Tipica'!$E$1,FatorHorario[Hora],$F2366)</f>
        <v>0.49820292577506653</v>
      </c>
      <c r="I2366" s="45">
        <v>0.92</v>
      </c>
    </row>
    <row r="2367" spans="1:9" x14ac:dyDescent="0.25">
      <c r="A2367" s="32">
        <v>8033</v>
      </c>
      <c r="B2367" s="32">
        <v>2</v>
      </c>
      <c r="C2367" s="134" t="s">
        <v>92</v>
      </c>
      <c r="D2367" s="33">
        <v>45261</v>
      </c>
      <c r="E2367" s="43" t="s">
        <v>71</v>
      </c>
      <c r="F2367" s="44">
        <f>SUMIFS(HoraCondCarga[Hora],HoraCondCarga[Condição de Carga],PrevisaoGD[[#This Row],[Condição de Carga]],HoraCondCarga[Mês],MONTH(PrevisaoGD[[#This Row],[Mês/Ano]]))</f>
        <v>12</v>
      </c>
      <c r="G2367" s="258">
        <f>SUMIFS('Previsão Potência Instalada'!$C$4:$C$87,'Previsão Potência Instalada'!$B$4:$B$87,PrevisaoGD[[#This Row],[Mês/Ano]])*SUMIFS(RelPotInst[PU_PI],RelPotInst[Barra],PrevisaoGD[[#This Row],[Nº Barra]])</f>
        <v>0.8334231952315273</v>
      </c>
      <c r="H2367" s="136">
        <f>$G2367*SUMIFS(FatorHorario[Fator],FatorHorario[Meses],TEXT($D2367,"MMM"),FatorHorario[UF],'Curva Tipica'!$E$1,FatorHorario[Hora],$F2367)</f>
        <v>0.49859925779135866</v>
      </c>
      <c r="I2367" s="45">
        <v>0.92</v>
      </c>
    </row>
    <row r="2368" spans="1:9" x14ac:dyDescent="0.25">
      <c r="A2368" s="32">
        <v>8033</v>
      </c>
      <c r="B2368" s="32">
        <v>2</v>
      </c>
      <c r="C2368" s="134" t="s">
        <v>92</v>
      </c>
      <c r="D2368" s="33">
        <v>45292</v>
      </c>
      <c r="E2368" s="43" t="s">
        <v>71</v>
      </c>
      <c r="F2368" s="44">
        <f>SUMIFS(HoraCondCarga[Hora],HoraCondCarga[Condição de Carga],PrevisaoGD[[#This Row],[Condição de Carga]],HoraCondCarga[Mês],MONTH(PrevisaoGD[[#This Row],[Mês/Ano]]))</f>
        <v>11</v>
      </c>
      <c r="G2368" s="258">
        <f>SUMIFS('Previsão Potência Instalada'!$C$4:$C$87,'Previsão Potência Instalada'!$B$4:$B$87,PrevisaoGD[[#This Row],[Mês/Ano]])*SUMIFS(RelPotInst[PU_PI],RelPotInst[Barra],PrevisaoGD[[#This Row],[Nº Barra]])</f>
        <v>0.84824160685651084</v>
      </c>
      <c r="H2368" s="136">
        <f>$G2368*SUMIFS(FatorHorario[Fator],FatorHorario[Meses],TEXT($D2368,"MMM"),FatorHorario[UF],'Curva Tipica'!$E$1,FatorHorario[Hora],$F2368)</f>
        <v>0.48623495780008669</v>
      </c>
      <c r="I2368" s="45">
        <v>0.92</v>
      </c>
    </row>
    <row r="2369" spans="1:9" x14ac:dyDescent="0.25">
      <c r="A2369" s="32">
        <v>8033</v>
      </c>
      <c r="B2369" s="32">
        <v>2</v>
      </c>
      <c r="C2369" s="134" t="s">
        <v>92</v>
      </c>
      <c r="D2369" s="33">
        <v>45323</v>
      </c>
      <c r="E2369" s="43" t="s">
        <v>71</v>
      </c>
      <c r="F2369" s="44">
        <f>SUMIFS(HoraCondCarga[Hora],HoraCondCarga[Condição de Carga],PrevisaoGD[[#This Row],[Condição de Carga]],HoraCondCarga[Mês],MONTH(PrevisaoGD[[#This Row],[Mês/Ano]]))</f>
        <v>12</v>
      </c>
      <c r="G2369" s="258">
        <f>SUMIFS('Previsão Potência Instalada'!$C$4:$C$87,'Previsão Potência Instalada'!$B$4:$B$87,PrevisaoGD[[#This Row],[Mês/Ano]])*SUMIFS(RelPotInst[PU_PI],RelPotInst[Barra],PrevisaoGD[[#This Row],[Nº Barra]])</f>
        <v>0.86273710083167654</v>
      </c>
      <c r="H2369" s="136">
        <f>$G2369*SUMIFS(FatorHorario[Fator],FatorHorario[Meses],TEXT($D2369,"MMM"),FatorHorario[UF],'Curva Tipica'!$E$1,FatorHorario[Hora],$F2369)</f>
        <v>0.51406174734045018</v>
      </c>
      <c r="I2369" s="45">
        <v>0.92</v>
      </c>
    </row>
    <row r="2370" spans="1:9" x14ac:dyDescent="0.25">
      <c r="A2370" s="32">
        <v>8033</v>
      </c>
      <c r="B2370" s="32">
        <v>2</v>
      </c>
      <c r="C2370" s="134" t="s">
        <v>92</v>
      </c>
      <c r="D2370" s="33">
        <v>45352</v>
      </c>
      <c r="E2370" s="43" t="s">
        <v>71</v>
      </c>
      <c r="F2370" s="44">
        <f>SUMIFS(HoraCondCarga[Hora],HoraCondCarga[Condição de Carga],PrevisaoGD[[#This Row],[Condição de Carga]],HoraCondCarga[Mês],MONTH(PrevisaoGD[[#This Row],[Mês/Ano]]))</f>
        <v>11</v>
      </c>
      <c r="G2370" s="258">
        <f>SUMIFS('Previsão Potência Instalada'!$C$4:$C$87,'Previsão Potência Instalada'!$B$4:$B$87,PrevisaoGD[[#This Row],[Mês/Ano]])*SUMIFS(RelPotInst[PU_PI],RelPotInst[Barra],PrevisaoGD[[#This Row],[Nº Barra]])</f>
        <v>0.87736294185107344</v>
      </c>
      <c r="H2370" s="136">
        <f>$G2370*SUMIFS(FatorHorario[Fator],FatorHorario[Meses],TEXT($D2370,"MMM"),FatorHorario[UF],'Curva Tipica'!$E$1,FatorHorario[Hora],$F2370)</f>
        <v>0.51563351389362255</v>
      </c>
      <c r="I2370" s="45">
        <v>0.92</v>
      </c>
    </row>
    <row r="2371" spans="1:9" x14ac:dyDescent="0.25">
      <c r="A2371" s="32">
        <v>8033</v>
      </c>
      <c r="B2371" s="32">
        <v>2</v>
      </c>
      <c r="C2371" s="134" t="s">
        <v>92</v>
      </c>
      <c r="D2371" s="33">
        <v>45383</v>
      </c>
      <c r="E2371" s="43" t="s">
        <v>71</v>
      </c>
      <c r="F2371" s="44">
        <f>SUMIFS(HoraCondCarga[Hora],HoraCondCarga[Condição de Carga],PrevisaoGD[[#This Row],[Condição de Carga]],HoraCondCarga[Mês],MONTH(PrevisaoGD[[#This Row],[Mês/Ano]]))</f>
        <v>11</v>
      </c>
      <c r="G2371" s="258">
        <f>SUMIFS('Previsão Potência Instalada'!$C$4:$C$87,'Previsão Potência Instalada'!$B$4:$B$87,PrevisaoGD[[#This Row],[Mês/Ano]])*SUMIFS(RelPotInst[PU_PI],RelPotInst[Barra],PrevisaoGD[[#This Row],[Nº Barra]])</f>
        <v>0.89210120845564722</v>
      </c>
      <c r="H2371" s="136">
        <f>$G2371*SUMIFS(FatorHorario[Fator],FatorHorario[Meses],TEXT($D2371,"MMM"),FatorHorario[UF],'Curva Tipica'!$E$1,FatorHorario[Hora],$F2371)</f>
        <v>0.46970013740589817</v>
      </c>
      <c r="I2371" s="45">
        <v>0.92</v>
      </c>
    </row>
    <row r="2372" spans="1:9" x14ac:dyDescent="0.25">
      <c r="A2372" s="32">
        <v>8033</v>
      </c>
      <c r="B2372" s="32">
        <v>2</v>
      </c>
      <c r="C2372" s="134" t="s">
        <v>92</v>
      </c>
      <c r="D2372" s="33">
        <v>45413</v>
      </c>
      <c r="E2372" s="43" t="s">
        <v>71</v>
      </c>
      <c r="F2372" s="44">
        <f>SUMIFS(HoraCondCarga[Hora],HoraCondCarga[Condição de Carga],PrevisaoGD[[#This Row],[Condição de Carga]],HoraCondCarga[Mês],MONTH(PrevisaoGD[[#This Row],[Mês/Ano]]))</f>
        <v>12</v>
      </c>
      <c r="G2372" s="258">
        <f>SUMIFS('Previsão Potência Instalada'!$C$4:$C$87,'Previsão Potência Instalada'!$B$4:$B$87,PrevisaoGD[[#This Row],[Mês/Ano]])*SUMIFS(RelPotInst[PU_PI],RelPotInst[Barra],PrevisaoGD[[#This Row],[Nº Barra]])</f>
        <v>0.90805545316344405</v>
      </c>
      <c r="H2372" s="136">
        <f>$G2372*SUMIFS(FatorHorario[Fator],FatorHorario[Meses],TEXT($D2372,"MMM"),FatorHorario[UF],'Curva Tipica'!$E$1,FatorHorario[Hora],$F2372)</f>
        <v>0.42879619478830266</v>
      </c>
      <c r="I2372" s="45">
        <v>0.92</v>
      </c>
    </row>
    <row r="2373" spans="1:9" x14ac:dyDescent="0.25">
      <c r="A2373" s="32">
        <v>8033</v>
      </c>
      <c r="B2373" s="32">
        <v>2</v>
      </c>
      <c r="C2373" s="134" t="s">
        <v>92</v>
      </c>
      <c r="D2373" s="33">
        <v>45444</v>
      </c>
      <c r="E2373" s="43" t="s">
        <v>71</v>
      </c>
      <c r="F2373" s="44">
        <f>SUMIFS(HoraCondCarga[Hora],HoraCondCarga[Condição de Carga],PrevisaoGD[[#This Row],[Condição de Carga]],HoraCondCarga[Mês],MONTH(PrevisaoGD[[#This Row],[Mês/Ano]]))</f>
        <v>12</v>
      </c>
      <c r="G2373" s="258">
        <f>SUMIFS('Previsão Potência Instalada'!$C$4:$C$87,'Previsão Potência Instalada'!$B$4:$B$87,PrevisaoGD[[#This Row],[Mês/Ano]])*SUMIFS(RelPotInst[PU_PI],RelPotInst[Barra],PrevisaoGD[[#This Row],[Nº Barra]])</f>
        <v>0.92367631563636932</v>
      </c>
      <c r="H2373" s="136">
        <f>$G2373*SUMIFS(FatorHorario[Fator],FatorHorario[Meses],TEXT($D2373,"MMM"),FatorHorario[UF],'Curva Tipica'!$E$1,FatorHorario[Hora],$F2373)</f>
        <v>0.4124991522162928</v>
      </c>
      <c r="I2373" s="45">
        <v>0.92</v>
      </c>
    </row>
    <row r="2374" spans="1:9" x14ac:dyDescent="0.25">
      <c r="A2374" s="32">
        <v>8033</v>
      </c>
      <c r="B2374" s="32">
        <v>2</v>
      </c>
      <c r="C2374" s="134" t="s">
        <v>92</v>
      </c>
      <c r="D2374" s="33">
        <v>45474</v>
      </c>
      <c r="E2374" s="43" t="s">
        <v>71</v>
      </c>
      <c r="F2374" s="44">
        <f>SUMIFS(HoraCondCarga[Hora],HoraCondCarga[Condição de Carga],PrevisaoGD[[#This Row],[Condição de Carga]],HoraCondCarga[Mês],MONTH(PrevisaoGD[[#This Row],[Mês/Ano]]))</f>
        <v>12</v>
      </c>
      <c r="G2374" s="258">
        <f>SUMIFS('Previsão Potência Instalada'!$C$4:$C$87,'Previsão Potência Instalada'!$B$4:$B$87,PrevisaoGD[[#This Row],[Mês/Ano]])*SUMIFS(RelPotInst[PU_PI],RelPotInst[Barra],PrevisaoGD[[#This Row],[Nº Barra]])</f>
        <v>0.93852073592522423</v>
      </c>
      <c r="H2374" s="136">
        <f>$G2374*SUMIFS(FatorHorario[Fator],FatorHorario[Meses],TEXT($D2374,"MMM"),FatorHorario[UF],'Curva Tipica'!$E$1,FatorHorario[Hora],$F2374)</f>
        <v>0.42273450939784568</v>
      </c>
      <c r="I2374" s="45">
        <v>0.92</v>
      </c>
    </row>
    <row r="2375" spans="1:9" x14ac:dyDescent="0.25">
      <c r="A2375" s="32">
        <v>8033</v>
      </c>
      <c r="B2375" s="32">
        <v>2</v>
      </c>
      <c r="C2375" s="134" t="s">
        <v>92</v>
      </c>
      <c r="D2375" s="33">
        <v>45505</v>
      </c>
      <c r="E2375" s="43" t="s">
        <v>71</v>
      </c>
      <c r="F2375" s="44">
        <f>SUMIFS(HoraCondCarga[Hora],HoraCondCarga[Condição de Carga],PrevisaoGD[[#This Row],[Condição de Carga]],HoraCondCarga[Mês],MONTH(PrevisaoGD[[#This Row],[Mês/Ano]]))</f>
        <v>11</v>
      </c>
      <c r="G2375" s="258">
        <f>SUMIFS('Previsão Potência Instalada'!$C$4:$C$87,'Previsão Potência Instalada'!$B$4:$B$87,PrevisaoGD[[#This Row],[Mês/Ano]])*SUMIFS(RelPotInst[PU_PI],RelPotInst[Barra],PrevisaoGD[[#This Row],[Nº Barra]])</f>
        <v>0.95298582059434989</v>
      </c>
      <c r="H2375" s="136">
        <f>$G2375*SUMIFS(FatorHorario[Fator],FatorHorario[Meses],TEXT($D2375,"MMM"),FatorHorario[UF],'Curva Tipica'!$E$1,FatorHorario[Hora],$F2375)</f>
        <v>0.45633037964267603</v>
      </c>
      <c r="I2375" s="45">
        <v>0.92</v>
      </c>
    </row>
    <row r="2376" spans="1:9" x14ac:dyDescent="0.25">
      <c r="A2376" s="32">
        <v>8033</v>
      </c>
      <c r="B2376" s="32">
        <v>2</v>
      </c>
      <c r="C2376" s="134" t="s">
        <v>92</v>
      </c>
      <c r="D2376" s="33">
        <v>45536</v>
      </c>
      <c r="E2376" s="43" t="s">
        <v>71</v>
      </c>
      <c r="F2376" s="44">
        <f>SUMIFS(HoraCondCarga[Hora],HoraCondCarga[Condição de Carga],PrevisaoGD[[#This Row],[Condição de Carga]],HoraCondCarga[Mês],MONTH(PrevisaoGD[[#This Row],[Mês/Ano]]))</f>
        <v>12</v>
      </c>
      <c r="G2376" s="258">
        <f>SUMIFS('Previsão Potência Instalada'!$C$4:$C$87,'Previsão Potência Instalada'!$B$4:$B$87,PrevisaoGD[[#This Row],[Mês/Ano]])*SUMIFS(RelPotInst[PU_PI],RelPotInst[Barra],PrevisaoGD[[#This Row],[Nº Barra]])</f>
        <v>0.96738491736807419</v>
      </c>
      <c r="H2376" s="136">
        <f>$G2376*SUMIFS(FatorHorario[Fator],FatorHorario[Meses],TEXT($D2376,"MMM"),FatorHorario[UF],'Curva Tipica'!$E$1,FatorHorario[Hora],$F2376)</f>
        <v>0.53316368426189698</v>
      </c>
      <c r="I2376" s="45">
        <v>0.92</v>
      </c>
    </row>
    <row r="2377" spans="1:9" x14ac:dyDescent="0.25">
      <c r="A2377" s="32">
        <v>8033</v>
      </c>
      <c r="B2377" s="32">
        <v>2</v>
      </c>
      <c r="C2377" s="134" t="s">
        <v>92</v>
      </c>
      <c r="D2377" s="33">
        <v>45566</v>
      </c>
      <c r="E2377" s="43" t="s">
        <v>71</v>
      </c>
      <c r="F2377" s="44">
        <f>SUMIFS(HoraCondCarga[Hora],HoraCondCarga[Condição de Carga],PrevisaoGD[[#This Row],[Condição de Carga]],HoraCondCarga[Mês],MONTH(PrevisaoGD[[#This Row],[Mês/Ano]]))</f>
        <v>11</v>
      </c>
      <c r="G2377" s="258">
        <f>SUMIFS('Previsão Potência Instalada'!$C$4:$C$87,'Previsão Potência Instalada'!$B$4:$B$87,PrevisaoGD[[#This Row],[Mês/Ano]])*SUMIFS(RelPotInst[PU_PI],RelPotInst[Barra],PrevisaoGD[[#This Row],[Nº Barra]])</f>
        <v>0.98107612122433807</v>
      </c>
      <c r="H2377" s="136">
        <f>$G2377*SUMIFS(FatorHorario[Fator],FatorHorario[Meses],TEXT($D2377,"MMM"),FatorHorario[UF],'Curva Tipica'!$E$1,FatorHorario[Hora],$F2377)</f>
        <v>0.54040326366315861</v>
      </c>
      <c r="I2377" s="45">
        <v>0.92</v>
      </c>
    </row>
    <row r="2378" spans="1:9" x14ac:dyDescent="0.25">
      <c r="A2378" s="32">
        <v>8033</v>
      </c>
      <c r="B2378" s="32">
        <v>2</v>
      </c>
      <c r="C2378" s="134" t="s">
        <v>92</v>
      </c>
      <c r="D2378" s="33">
        <v>45597</v>
      </c>
      <c r="E2378" s="43" t="s">
        <v>71</v>
      </c>
      <c r="F2378" s="44">
        <f>SUMIFS(HoraCondCarga[Hora],HoraCondCarga[Condição de Carga],PrevisaoGD[[#This Row],[Condição de Carga]],HoraCondCarga[Mês],MONTH(PrevisaoGD[[#This Row],[Mês/Ano]]))</f>
        <v>12</v>
      </c>
      <c r="G2378" s="258">
        <f>SUMIFS('Previsão Potência Instalada'!$C$4:$C$87,'Previsão Potência Instalada'!$B$4:$B$87,PrevisaoGD[[#This Row],[Mês/Ano]])*SUMIFS(RelPotInst[PU_PI],RelPotInst[Barra],PrevisaoGD[[#This Row],[Nº Barra]])</f>
        <v>0.99476988046364068</v>
      </c>
      <c r="H2378" s="136">
        <f>$G2378*SUMIFS(FatorHorario[Fator],FatorHorario[Meses],TEXT($D2378,"MMM"),FatorHorario[UF],'Curva Tipica'!$E$1,FatorHorario[Hora],$F2378)</f>
        <v>0.59985244567928897</v>
      </c>
      <c r="I2378" s="45">
        <v>0.92</v>
      </c>
    </row>
    <row r="2379" spans="1:9" x14ac:dyDescent="0.25">
      <c r="A2379" s="32">
        <v>8033</v>
      </c>
      <c r="B2379" s="32">
        <v>2</v>
      </c>
      <c r="C2379" s="134" t="s">
        <v>92</v>
      </c>
      <c r="D2379" s="33">
        <v>45627</v>
      </c>
      <c r="E2379" s="43" t="s">
        <v>71</v>
      </c>
      <c r="F2379" s="44">
        <f>SUMIFS(HoraCondCarga[Hora],HoraCondCarga[Condição de Carga],PrevisaoGD[[#This Row],[Condição de Carga]],HoraCondCarga[Mês],MONTH(PrevisaoGD[[#This Row],[Mês/Ano]]))</f>
        <v>12</v>
      </c>
      <c r="G2379" s="258">
        <f>SUMIFS('Previsão Potência Instalada'!$C$4:$C$87,'Previsão Potência Instalada'!$B$4:$B$87,PrevisaoGD[[#This Row],[Mês/Ano]])*SUMIFS(RelPotInst[PU_PI],RelPotInst[Barra],PrevisaoGD[[#This Row],[Nº Barra]])</f>
        <v>1.009114176087919</v>
      </c>
      <c r="H2379" s="136">
        <f>$G2379*SUMIFS(FatorHorario[Fator],FatorHorario[Meses],TEXT($D2379,"MMM"),FatorHorario[UF],'Curva Tipica'!$E$1,FatorHorario[Hora],$F2379)</f>
        <v>0.60370719473964263</v>
      </c>
      <c r="I2379" s="45">
        <v>0.92</v>
      </c>
    </row>
    <row r="2380" spans="1:9" x14ac:dyDescent="0.25">
      <c r="A2380" s="32">
        <v>8033</v>
      </c>
      <c r="B2380" s="32">
        <v>2</v>
      </c>
      <c r="C2380" s="134" t="s">
        <v>92</v>
      </c>
      <c r="D2380" s="33">
        <v>45658</v>
      </c>
      <c r="E2380" s="43" t="s">
        <v>71</v>
      </c>
      <c r="F2380" s="44">
        <f>SUMIFS(HoraCondCarga[Hora],HoraCondCarga[Condição de Carga],PrevisaoGD[[#This Row],[Condição de Carga]],HoraCondCarga[Mês],MONTH(PrevisaoGD[[#This Row],[Mês/Ano]]))</f>
        <v>11</v>
      </c>
      <c r="G2380" s="258">
        <f>SUMIFS('Previsão Potência Instalada'!$C$4:$C$87,'Previsão Potência Instalada'!$B$4:$B$87,PrevisaoGD[[#This Row],[Mês/Ano]])*SUMIFS(RelPotInst[PU_PI],RelPotInst[Barra],PrevisaoGD[[#This Row],[Nº Barra]])</f>
        <v>1.0260839252457772</v>
      </c>
      <c r="H2380" s="136">
        <f>$G2380*SUMIFS(FatorHorario[Fator],FatorHorario[Meses],TEXT($D2380,"MMM"),FatorHorario[UF],'Curva Tipica'!$E$1,FatorHorario[Hora],$F2380)</f>
        <v>0.58817896936246972</v>
      </c>
      <c r="I2380" s="45">
        <v>0.92</v>
      </c>
    </row>
    <row r="2381" spans="1:9" x14ac:dyDescent="0.25">
      <c r="A2381" s="32">
        <v>8033</v>
      </c>
      <c r="B2381" s="32">
        <v>2</v>
      </c>
      <c r="C2381" s="134" t="s">
        <v>92</v>
      </c>
      <c r="D2381" s="33">
        <v>45689</v>
      </c>
      <c r="E2381" s="43" t="s">
        <v>71</v>
      </c>
      <c r="F2381" s="44">
        <f>SUMIFS(HoraCondCarga[Hora],HoraCondCarga[Condição de Carga],PrevisaoGD[[#This Row],[Condição de Carga]],HoraCondCarga[Mês],MONTH(PrevisaoGD[[#This Row],[Mês/Ano]]))</f>
        <v>12</v>
      </c>
      <c r="G2381" s="258">
        <f>SUMIFS('Previsão Potência Instalada'!$C$4:$C$87,'Previsão Potência Instalada'!$B$4:$B$87,PrevisaoGD[[#This Row],[Mês/Ano]])*SUMIFS(RelPotInst[PU_PI],RelPotInst[Barra],PrevisaoGD[[#This Row],[Nº Barra]])</f>
        <v>1.0426838755577985</v>
      </c>
      <c r="H2381" s="136">
        <f>$G2381*SUMIFS(FatorHorario[Fator],FatorHorario[Meses],TEXT($D2381,"MMM"),FatorHorario[UF],'Curva Tipica'!$E$1,FatorHorario[Hora],$F2381)</f>
        <v>0.62128300090056165</v>
      </c>
      <c r="I2381" s="45">
        <v>0.92</v>
      </c>
    </row>
    <row r="2382" spans="1:9" x14ac:dyDescent="0.25">
      <c r="A2382" s="32">
        <v>8033</v>
      </c>
      <c r="B2382" s="32">
        <v>2</v>
      </c>
      <c r="C2382" s="134" t="s">
        <v>92</v>
      </c>
      <c r="D2382" s="33">
        <v>45717</v>
      </c>
      <c r="E2382" s="43" t="s">
        <v>71</v>
      </c>
      <c r="F2382" s="44">
        <f>SUMIFS(HoraCondCarga[Hora],HoraCondCarga[Condição de Carga],PrevisaoGD[[#This Row],[Condição de Carga]],HoraCondCarga[Mês],MONTH(PrevisaoGD[[#This Row],[Mês/Ano]]))</f>
        <v>11</v>
      </c>
      <c r="G2382" s="258">
        <f>SUMIFS('Previsão Potência Instalada'!$C$4:$C$87,'Previsão Potência Instalada'!$B$4:$B$87,PrevisaoGD[[#This Row],[Mês/Ano]])*SUMIFS(RelPotInst[PU_PI],RelPotInst[Barra],PrevisaoGD[[#This Row],[Nº Barra]])</f>
        <v>1.0594330967026222</v>
      </c>
      <c r="H2382" s="136">
        <f>$G2382*SUMIFS(FatorHorario[Fator],FatorHorario[Meses],TEXT($D2382,"MMM"),FatorHorario[UF],'Curva Tipica'!$E$1,FatorHorario[Hora],$F2382)</f>
        <v>0.6226376614852539</v>
      </c>
      <c r="I2382" s="45">
        <v>0.92</v>
      </c>
    </row>
    <row r="2383" spans="1:9" x14ac:dyDescent="0.25">
      <c r="A2383" s="32">
        <v>8033</v>
      </c>
      <c r="B2383" s="32">
        <v>2</v>
      </c>
      <c r="C2383" s="134" t="s">
        <v>92</v>
      </c>
      <c r="D2383" s="33">
        <v>45748</v>
      </c>
      <c r="E2383" s="43" t="s">
        <v>71</v>
      </c>
      <c r="F2383" s="44">
        <f>SUMIFS(HoraCondCarga[Hora],HoraCondCarga[Condição de Carga],PrevisaoGD[[#This Row],[Condição de Carga]],HoraCondCarga[Mês],MONTH(PrevisaoGD[[#This Row],[Mês/Ano]]))</f>
        <v>11</v>
      </c>
      <c r="G2383" s="258">
        <f>SUMIFS('Previsão Potência Instalada'!$C$4:$C$87,'Previsão Potência Instalada'!$B$4:$B$87,PrevisaoGD[[#This Row],[Mês/Ano]])*SUMIFS(RelPotInst[PU_PI],RelPotInst[Barra],PrevisaoGD[[#This Row],[Nº Barra]])</f>
        <v>1.0763110653831238</v>
      </c>
      <c r="H2383" s="136">
        <f>$G2383*SUMIFS(FatorHorario[Fator],FatorHorario[Meses],TEXT($D2383,"MMM"),FatorHorario[UF],'Curva Tipica'!$E$1,FatorHorario[Hora],$F2383)</f>
        <v>0.56668845475179752</v>
      </c>
      <c r="I2383" s="45">
        <v>0.92</v>
      </c>
    </row>
    <row r="2384" spans="1:9" x14ac:dyDescent="0.25">
      <c r="A2384" s="32">
        <v>8033</v>
      </c>
      <c r="B2384" s="32">
        <v>2</v>
      </c>
      <c r="C2384" s="134" t="s">
        <v>92</v>
      </c>
      <c r="D2384" s="33">
        <v>45778</v>
      </c>
      <c r="E2384" s="43" t="s">
        <v>71</v>
      </c>
      <c r="F2384" s="44">
        <f>SUMIFS(HoraCondCarga[Hora],HoraCondCarga[Condição de Carga],PrevisaoGD[[#This Row],[Condição de Carga]],HoraCondCarga[Mês],MONTH(PrevisaoGD[[#This Row],[Mês/Ano]]))</f>
        <v>12</v>
      </c>
      <c r="G2384" s="258">
        <f>SUMIFS('Previsão Potência Instalada'!$C$4:$C$87,'Previsão Potência Instalada'!$B$4:$B$87,PrevisaoGD[[#This Row],[Mês/Ano]])*SUMIFS(RelPotInst[PU_PI],RelPotInst[Barra],PrevisaoGD[[#This Row],[Nº Barra]])</f>
        <v>1.094581547911625</v>
      </c>
      <c r="H2384" s="136">
        <f>$G2384*SUMIFS(FatorHorario[Fator],FatorHorario[Meses],TEXT($D2384,"MMM"),FatorHorario[UF],'Curva Tipica'!$E$1,FatorHorario[Hora],$F2384)</f>
        <v>0.51687636585946983</v>
      </c>
      <c r="I2384" s="45">
        <v>0.92</v>
      </c>
    </row>
    <row r="2385" spans="1:9" x14ac:dyDescent="0.25">
      <c r="A2385" s="32">
        <v>8033</v>
      </c>
      <c r="B2385" s="32">
        <v>2</v>
      </c>
      <c r="C2385" s="134" t="s">
        <v>92</v>
      </c>
      <c r="D2385" s="33">
        <v>45809</v>
      </c>
      <c r="E2385" s="43" t="s">
        <v>71</v>
      </c>
      <c r="F2385" s="44">
        <f>SUMIFS(HoraCondCarga[Hora],HoraCondCarga[Condição de Carga],PrevisaoGD[[#This Row],[Condição de Carga]],HoraCondCarga[Mês],MONTH(PrevisaoGD[[#This Row],[Mês/Ano]]))</f>
        <v>12</v>
      </c>
      <c r="G2385" s="258">
        <f>SUMIFS('Previsão Potência Instalada'!$C$4:$C$87,'Previsão Potência Instalada'!$B$4:$B$87,PrevisaoGD[[#This Row],[Mês/Ano]])*SUMIFS(RelPotInst[PU_PI],RelPotInst[Barra],PrevisaoGD[[#This Row],[Nº Barra]])</f>
        <v>1.1124702477604007</v>
      </c>
      <c r="H2385" s="136">
        <f>$G2385*SUMIFS(FatorHorario[Fator],FatorHorario[Meses],TEXT($D2385,"MMM"),FatorHorario[UF],'Curva Tipica'!$E$1,FatorHorario[Hora],$F2385)</f>
        <v>0.49681151968355808</v>
      </c>
      <c r="I2385" s="45">
        <v>0.92</v>
      </c>
    </row>
    <row r="2386" spans="1:9" x14ac:dyDescent="0.25">
      <c r="A2386" s="32">
        <v>8033</v>
      </c>
      <c r="B2386" s="32">
        <v>2</v>
      </c>
      <c r="C2386" s="134" t="s">
        <v>92</v>
      </c>
      <c r="D2386" s="33">
        <v>45839</v>
      </c>
      <c r="E2386" s="43" t="s">
        <v>71</v>
      </c>
      <c r="F2386" s="44">
        <f>SUMIFS(HoraCondCarga[Hora],HoraCondCarga[Condição de Carga],PrevisaoGD[[#This Row],[Condição de Carga]],HoraCondCarga[Mês],MONTH(PrevisaoGD[[#This Row],[Mês/Ano]]))</f>
        <v>12</v>
      </c>
      <c r="G2386" s="258">
        <f>SUMIFS('Previsão Potência Instalada'!$C$4:$C$87,'Previsão Potência Instalada'!$B$4:$B$87,PrevisaoGD[[#This Row],[Mês/Ano]])*SUMIFS(RelPotInst[PU_PI],RelPotInst[Barra],PrevisaoGD[[#This Row],[Nº Barra]])</f>
        <v>1.129469781520887</v>
      </c>
      <c r="H2386" s="136">
        <f>$G2386*SUMIFS(FatorHorario[Fator],FatorHorario[Meses],TEXT($D2386,"MMM"),FatorHorario[UF],'Curva Tipica'!$E$1,FatorHorario[Hora],$F2386)</f>
        <v>0.50874299916263732</v>
      </c>
      <c r="I2386" s="45">
        <v>0.92</v>
      </c>
    </row>
    <row r="2387" spans="1:9" x14ac:dyDescent="0.25">
      <c r="A2387" s="32">
        <v>8033</v>
      </c>
      <c r="B2387" s="32">
        <v>2</v>
      </c>
      <c r="C2387" s="134" t="s">
        <v>92</v>
      </c>
      <c r="D2387" s="33">
        <v>45870</v>
      </c>
      <c r="E2387" s="43" t="s">
        <v>71</v>
      </c>
      <c r="F2387" s="44">
        <f>SUMIFS(HoraCondCarga[Hora],HoraCondCarga[Condição de Carga],PrevisaoGD[[#This Row],[Condição de Carga]],HoraCondCarga[Mês],MONTH(PrevisaoGD[[#This Row],[Mês/Ano]]))</f>
        <v>11</v>
      </c>
      <c r="G2387" s="258">
        <f>SUMIFS('Previsão Potência Instalada'!$C$4:$C$87,'Previsão Potência Instalada'!$B$4:$B$87,PrevisaoGD[[#This Row],[Mês/Ano]])*SUMIFS(RelPotInst[PU_PI],RelPotInst[Barra],PrevisaoGD[[#This Row],[Nº Barra]])</f>
        <v>1.1460349077027232</v>
      </c>
      <c r="H2387" s="136">
        <f>$G2387*SUMIFS(FatorHorario[Fator],FatorHorario[Meses],TEXT($D2387,"MMM"),FatorHorario[UF],'Curva Tipica'!$E$1,FatorHorario[Hora],$F2387)</f>
        <v>0.5487705411918733</v>
      </c>
      <c r="I2387" s="45">
        <v>0.92</v>
      </c>
    </row>
    <row r="2388" spans="1:9" x14ac:dyDescent="0.25">
      <c r="A2388" s="32">
        <v>8033</v>
      </c>
      <c r="B2388" s="32">
        <v>2</v>
      </c>
      <c r="C2388" s="134" t="s">
        <v>92</v>
      </c>
      <c r="D2388" s="33">
        <v>45901</v>
      </c>
      <c r="E2388" s="43" t="s">
        <v>71</v>
      </c>
      <c r="F2388" s="44">
        <f>SUMIFS(HoraCondCarga[Hora],HoraCondCarga[Condição de Carga],PrevisaoGD[[#This Row],[Condição de Carga]],HoraCondCarga[Mês],MONTH(PrevisaoGD[[#This Row],[Mês/Ano]]))</f>
        <v>12</v>
      </c>
      <c r="G2388" s="258">
        <f>SUMIFS('Previsão Potência Instalada'!$C$4:$C$87,'Previsão Potência Instalada'!$B$4:$B$87,PrevisaoGD[[#This Row],[Mês/Ano]])*SUMIFS(RelPotInst[PU_PI],RelPotInst[Barra],PrevisaoGD[[#This Row],[Nº Barra]])</f>
        <v>1.1625244658641294</v>
      </c>
      <c r="H2388" s="136">
        <f>$G2388*SUMIFS(FatorHorario[Fator],FatorHorario[Meses],TEXT($D2388,"MMM"),FatorHorario[UF],'Curva Tipica'!$E$1,FatorHorario[Hora],$F2388)</f>
        <v>0.64071272575865812</v>
      </c>
      <c r="I2388" s="45">
        <v>0.92</v>
      </c>
    </row>
    <row r="2389" spans="1:9" x14ac:dyDescent="0.25">
      <c r="A2389" s="32">
        <v>8033</v>
      </c>
      <c r="B2389" s="32">
        <v>2</v>
      </c>
      <c r="C2389" s="134" t="s">
        <v>92</v>
      </c>
      <c r="D2389" s="33">
        <v>45931</v>
      </c>
      <c r="E2389" s="43" t="s">
        <v>71</v>
      </c>
      <c r="F2389" s="44">
        <f>SUMIFS(HoraCondCarga[Hora],HoraCondCarga[Condição de Carga],PrevisaoGD[[#This Row],[Condição de Carga]],HoraCondCarga[Mês],MONTH(PrevisaoGD[[#This Row],[Mês/Ano]]))</f>
        <v>11</v>
      </c>
      <c r="G2389" s="258">
        <f>SUMIFS('Previsão Potência Instalada'!$C$4:$C$87,'Previsão Potência Instalada'!$B$4:$B$87,PrevisaoGD[[#This Row],[Mês/Ano]])*SUMIFS(RelPotInst[PU_PI],RelPotInst[Barra],PrevisaoGD[[#This Row],[Nº Barra]])</f>
        <v>1.1782033591888488</v>
      </c>
      <c r="H2389" s="136">
        <f>$G2389*SUMIFS(FatorHorario[Fator],FatorHorario[Meses],TEXT($D2389,"MMM"),FatorHorario[UF],'Curva Tipica'!$E$1,FatorHorario[Hora],$F2389)</f>
        <v>0.64898627822066657</v>
      </c>
      <c r="I2389" s="45">
        <v>0.92</v>
      </c>
    </row>
    <row r="2390" spans="1:9" x14ac:dyDescent="0.25">
      <c r="A2390" s="32">
        <v>8033</v>
      </c>
      <c r="B2390" s="32">
        <v>2</v>
      </c>
      <c r="C2390" s="134" t="s">
        <v>92</v>
      </c>
      <c r="D2390" s="33">
        <v>45962</v>
      </c>
      <c r="E2390" s="43" t="s">
        <v>71</v>
      </c>
      <c r="F2390" s="44">
        <f>SUMIFS(HoraCondCarga[Hora],HoraCondCarga[Condição de Carga],PrevisaoGD[[#This Row],[Condição de Carga]],HoraCondCarga[Mês],MONTH(PrevisaoGD[[#This Row],[Mês/Ano]]))</f>
        <v>12</v>
      </c>
      <c r="G2390" s="258">
        <f>SUMIFS('Previsão Potência Instalada'!$C$4:$C$87,'Previsão Potência Instalada'!$B$4:$B$87,PrevisaoGD[[#This Row],[Mês/Ano]])*SUMIFS(RelPotInst[PU_PI],RelPotInst[Barra],PrevisaoGD[[#This Row],[Nº Barra]])</f>
        <v>1.1938851788872085</v>
      </c>
      <c r="H2390" s="136">
        <f>$G2390*SUMIFS(FatorHorario[Fator],FatorHorario[Meses],TEXT($D2390,"MMM"),FatorHorario[UF],'Curva Tipica'!$E$1,FatorHorario[Hora],$F2390)</f>
        <v>0.71992021318735855</v>
      </c>
      <c r="I2390" s="45">
        <v>0.92</v>
      </c>
    </row>
    <row r="2391" spans="1:9" x14ac:dyDescent="0.25">
      <c r="A2391" s="32">
        <v>8033</v>
      </c>
      <c r="B2391" s="32">
        <v>2</v>
      </c>
      <c r="C2391" s="134" t="s">
        <v>92</v>
      </c>
      <c r="D2391" s="33">
        <v>45992</v>
      </c>
      <c r="E2391" s="43" t="s">
        <v>71</v>
      </c>
      <c r="F2391" s="44">
        <f>SUMIFS(HoraCondCarga[Hora],HoraCondCarga[Condição de Carga],PrevisaoGD[[#This Row],[Condição de Carga]],HoraCondCarga[Mês],MONTH(PrevisaoGD[[#This Row],[Mês/Ano]]))</f>
        <v>12</v>
      </c>
      <c r="G2391" s="258">
        <f>SUMIFS('Previsão Potência Instalada'!$C$4:$C$87,'Previsão Potência Instalada'!$B$4:$B$87,PrevisaoGD[[#This Row],[Mês/Ano]])*SUMIFS(RelPotInst[PU_PI],RelPotInst[Barra],PrevisaoGD[[#This Row],[Nº Barra]])</f>
        <v>1.2103119798663204</v>
      </c>
      <c r="H2391" s="136">
        <f>$G2391*SUMIFS(FatorHorario[Fator],FatorHorario[Meses],TEXT($D2391,"MMM"),FatorHorario[UF],'Curva Tipica'!$E$1,FatorHorario[Hora],$F2391)</f>
        <v>0.72407470575581245</v>
      </c>
      <c r="I2391" s="45">
        <v>0.92</v>
      </c>
    </row>
    <row r="2392" spans="1:9" x14ac:dyDescent="0.25">
      <c r="A2392" s="32">
        <v>8033</v>
      </c>
      <c r="B2392" s="32">
        <v>2</v>
      </c>
      <c r="C2392" s="134" t="s">
        <v>92</v>
      </c>
      <c r="D2392" s="33">
        <v>46023</v>
      </c>
      <c r="E2392" s="43" t="s">
        <v>71</v>
      </c>
      <c r="F2392" s="44">
        <f>SUMIFS(HoraCondCarga[Hora],HoraCondCarga[Condição de Carga],PrevisaoGD[[#This Row],[Condição de Carga]],HoraCondCarga[Mês],MONTH(PrevisaoGD[[#This Row],[Mês/Ano]]))</f>
        <v>11</v>
      </c>
      <c r="G2392" s="258">
        <f>SUMIFS('Previsão Potência Instalada'!$C$4:$C$87,'Previsão Potência Instalada'!$B$4:$B$87,PrevisaoGD[[#This Row],[Mês/Ano]])*SUMIFS(RelPotInst[PU_PI],RelPotInst[Barra],PrevisaoGD[[#This Row],[Nº Barra]])</f>
        <v>1.2154734839164167</v>
      </c>
      <c r="H2392" s="136">
        <f>$G2392*SUMIFS(FatorHorario[Fator],FatorHorario[Meses],TEXT($D2392,"MMM"),FatorHorario[UF],'Curva Tipica'!$E$1,FatorHorario[Hora],$F2392)</f>
        <v>0.69674217036986041</v>
      </c>
      <c r="I2392" s="45">
        <v>0.92</v>
      </c>
    </row>
    <row r="2393" spans="1:9" x14ac:dyDescent="0.25">
      <c r="A2393" s="32">
        <v>8033</v>
      </c>
      <c r="B2393" s="32">
        <v>2</v>
      </c>
      <c r="C2393" s="134" t="s">
        <v>92</v>
      </c>
      <c r="D2393" s="33">
        <v>46054</v>
      </c>
      <c r="E2393" s="43" t="s">
        <v>71</v>
      </c>
      <c r="F2393" s="44">
        <f>SUMIFS(HoraCondCarga[Hora],HoraCondCarga[Condição de Carga],PrevisaoGD[[#This Row],[Condição de Carga]],HoraCondCarga[Mês],MONTH(PrevisaoGD[[#This Row],[Mês/Ano]]))</f>
        <v>12</v>
      </c>
      <c r="G2393" s="258">
        <f>SUMIFS('Previsão Potência Instalada'!$C$4:$C$87,'Previsão Potência Instalada'!$B$4:$B$87,PrevisaoGD[[#This Row],[Mês/Ano]])*SUMIFS(RelPotInst[PU_PI],RelPotInst[Barra],PrevisaoGD[[#This Row],[Nº Barra]])</f>
        <v>1.2205225102732515</v>
      </c>
      <c r="H2393" s="136">
        <f>$G2393*SUMIFS(FatorHorario[Fator],FatorHorario[Meses],TEXT($D2393,"MMM"),FatorHorario[UF],'Curva Tipica'!$E$1,FatorHorario[Hora],$F2393)</f>
        <v>0.72724811961208702</v>
      </c>
      <c r="I2393" s="45">
        <v>0.92</v>
      </c>
    </row>
    <row r="2394" spans="1:9" x14ac:dyDescent="0.25">
      <c r="A2394" s="32">
        <v>8033</v>
      </c>
      <c r="B2394" s="32">
        <v>2</v>
      </c>
      <c r="C2394" s="134" t="s">
        <v>92</v>
      </c>
      <c r="D2394" s="33">
        <v>46082</v>
      </c>
      <c r="E2394" s="43" t="s">
        <v>71</v>
      </c>
      <c r="F2394" s="44">
        <f>SUMIFS(HoraCondCarga[Hora],HoraCondCarga[Condição de Carga],PrevisaoGD[[#This Row],[Condição de Carga]],HoraCondCarga[Mês],MONTH(PrevisaoGD[[#This Row],[Mês/Ano]]))</f>
        <v>11</v>
      </c>
      <c r="G2394" s="258">
        <f>SUMIFS('Previsão Potência Instalada'!$C$4:$C$87,'Previsão Potência Instalada'!$B$4:$B$87,PrevisaoGD[[#This Row],[Mês/Ano]])*SUMIFS(RelPotInst[PU_PI],RelPotInst[Barra],PrevisaoGD[[#This Row],[Nº Barra]])</f>
        <v>1.2256169387159335</v>
      </c>
      <c r="H2394" s="136">
        <f>$G2394*SUMIFS(FatorHorario[Fator],FatorHorario[Meses],TEXT($D2394,"MMM"),FatorHorario[UF],'Curva Tipica'!$E$1,FatorHorario[Hora],$F2394)</f>
        <v>0.72030529060676241</v>
      </c>
      <c r="I2394" s="45">
        <v>0.92</v>
      </c>
    </row>
    <row r="2395" spans="1:9" x14ac:dyDescent="0.25">
      <c r="A2395" s="32">
        <v>8033</v>
      </c>
      <c r="B2395" s="32">
        <v>2</v>
      </c>
      <c r="C2395" s="134" t="s">
        <v>92</v>
      </c>
      <c r="D2395" s="33">
        <v>46113</v>
      </c>
      <c r="E2395" s="43" t="s">
        <v>71</v>
      </c>
      <c r="F2395" s="44">
        <f>SUMIFS(HoraCondCarga[Hora],HoraCondCarga[Condição de Carga],PrevisaoGD[[#This Row],[Condição de Carga]],HoraCondCarga[Mês],MONTH(PrevisaoGD[[#This Row],[Mês/Ano]]))</f>
        <v>11</v>
      </c>
      <c r="G2395" s="258">
        <f>SUMIFS('Previsão Potência Instalada'!$C$4:$C$87,'Previsão Potência Instalada'!$B$4:$B$87,PrevisaoGD[[#This Row],[Mês/Ano]])*SUMIFS(RelPotInst[PU_PI],RelPotInst[Barra],PrevisaoGD[[#This Row],[Nº Barra]])</f>
        <v>1.2307505268963732</v>
      </c>
      <c r="H2395" s="136">
        <f>$G2395*SUMIFS(FatorHorario[Fator],FatorHorario[Meses],TEXT($D2395,"MMM"),FatorHorario[UF],'Curva Tipica'!$E$1,FatorHorario[Hora],$F2395)</f>
        <v>0.64800236353939289</v>
      </c>
      <c r="I2395" s="45">
        <v>0.92</v>
      </c>
    </row>
    <row r="2396" spans="1:9" x14ac:dyDescent="0.25">
      <c r="A2396" s="32">
        <v>8033</v>
      </c>
      <c r="B2396" s="32">
        <v>2</v>
      </c>
      <c r="C2396" s="134" t="s">
        <v>92</v>
      </c>
      <c r="D2396" s="33">
        <v>46143</v>
      </c>
      <c r="E2396" s="43" t="s">
        <v>71</v>
      </c>
      <c r="F2396" s="44">
        <f>SUMIFS(HoraCondCarga[Hora],HoraCondCarga[Condição de Carga],PrevisaoGD[[#This Row],[Condição de Carga]],HoraCondCarga[Mês],MONTH(PrevisaoGD[[#This Row],[Mês/Ano]]))</f>
        <v>12</v>
      </c>
      <c r="G2396" s="258">
        <f>SUMIFS('Previsão Potência Instalada'!$C$4:$C$87,'Previsão Potência Instalada'!$B$4:$B$87,PrevisaoGD[[#This Row],[Mês/Ano]])*SUMIFS(RelPotInst[PU_PI],RelPotInst[Barra],PrevisaoGD[[#This Row],[Nº Barra]])</f>
        <v>1.2363076608699419</v>
      </c>
      <c r="H2396" s="136">
        <f>$G2396*SUMIFS(FatorHorario[Fator],FatorHorario[Meses],TEXT($D2396,"MMM"),FatorHorario[UF],'Curva Tipica'!$E$1,FatorHorario[Hora],$F2396)</f>
        <v>0.58380137327718862</v>
      </c>
      <c r="I2396" s="45">
        <v>0.92</v>
      </c>
    </row>
    <row r="2397" spans="1:9" x14ac:dyDescent="0.25">
      <c r="A2397" s="32">
        <v>8033</v>
      </c>
      <c r="B2397" s="32">
        <v>2</v>
      </c>
      <c r="C2397" s="134" t="s">
        <v>92</v>
      </c>
      <c r="D2397" s="33">
        <v>46174</v>
      </c>
      <c r="E2397" s="43" t="s">
        <v>71</v>
      </c>
      <c r="F2397" s="44">
        <f>SUMIFS(HoraCondCarga[Hora],HoraCondCarga[Condição de Carga],PrevisaoGD[[#This Row],[Condição de Carga]],HoraCondCarga[Mês],MONTH(PrevisaoGD[[#This Row],[Mês/Ano]]))</f>
        <v>12</v>
      </c>
      <c r="G2397" s="258">
        <f>SUMIFS('Previsão Potência Instalada'!$C$4:$C$87,'Previsão Potência Instalada'!$B$4:$B$87,PrevisaoGD[[#This Row],[Mês/Ano]])*SUMIFS(RelPotInst[PU_PI],RelPotInst[Barra],PrevisaoGD[[#This Row],[Nº Barra]])</f>
        <v>1.2417486721578233</v>
      </c>
      <c r="H2397" s="136">
        <f>$G2397*SUMIFS(FatorHorario[Fator],FatorHorario[Meses],TEXT($D2397,"MMM"),FatorHorario[UF],'Curva Tipica'!$E$1,FatorHorario[Hora],$F2397)</f>
        <v>0.55454520794756312</v>
      </c>
      <c r="I2397" s="45">
        <v>0.92</v>
      </c>
    </row>
    <row r="2398" spans="1:9" x14ac:dyDescent="0.25">
      <c r="A2398" s="32">
        <v>8033</v>
      </c>
      <c r="B2398" s="32">
        <v>2</v>
      </c>
      <c r="C2398" s="134" t="s">
        <v>92</v>
      </c>
      <c r="D2398" s="33">
        <v>46204</v>
      </c>
      <c r="E2398" s="43" t="s">
        <v>71</v>
      </c>
      <c r="F2398" s="44">
        <f>SUMIFS(HoraCondCarga[Hora],HoraCondCarga[Condição de Carga],PrevisaoGD[[#This Row],[Condição de Carga]],HoraCondCarga[Mês],MONTH(PrevisaoGD[[#This Row],[Mês/Ano]]))</f>
        <v>12</v>
      </c>
      <c r="G2398" s="258">
        <f>SUMIFS('Previsão Potência Instalada'!$C$4:$C$87,'Previsão Potência Instalada'!$B$4:$B$87,PrevisaoGD[[#This Row],[Mês/Ano]])*SUMIFS(RelPotInst[PU_PI],RelPotInst[Barra],PrevisaoGD[[#This Row],[Nº Barra]])</f>
        <v>1.2469192354665841</v>
      </c>
      <c r="H2398" s="136">
        <f>$G2398*SUMIFS(FatorHorario[Fator],FatorHorario[Meses],TEXT($D2398,"MMM"),FatorHorario[UF],'Curva Tipica'!$E$1,FatorHorario[Hora],$F2398)</f>
        <v>0.56164533300807185</v>
      </c>
      <c r="I2398" s="45">
        <v>0.92</v>
      </c>
    </row>
    <row r="2399" spans="1:9" x14ac:dyDescent="0.25">
      <c r="A2399" s="32">
        <v>8033</v>
      </c>
      <c r="B2399" s="32">
        <v>2</v>
      </c>
      <c r="C2399" s="134" t="s">
        <v>92</v>
      </c>
      <c r="D2399" s="33">
        <v>46235</v>
      </c>
      <c r="E2399" s="43" t="s">
        <v>71</v>
      </c>
      <c r="F2399" s="44">
        <f>SUMIFS(HoraCondCarga[Hora],HoraCondCarga[Condição de Carga],PrevisaoGD[[#This Row],[Condição de Carga]],HoraCondCarga[Mês],MONTH(PrevisaoGD[[#This Row],[Mês/Ano]]))</f>
        <v>11</v>
      </c>
      <c r="G2399" s="258">
        <f>SUMIFS('Previsão Potência Instalada'!$C$4:$C$87,'Previsão Potência Instalada'!$B$4:$B$87,PrevisaoGD[[#This Row],[Mês/Ano]])*SUMIFS(RelPotInst[PU_PI],RelPotInst[Barra],PrevisaoGD[[#This Row],[Nº Barra]])</f>
        <v>1.2519576697464636</v>
      </c>
      <c r="H2399" s="136">
        <f>$G2399*SUMIFS(FatorHorario[Fator],FatorHorario[Meses],TEXT($D2399,"MMM"),FatorHorario[UF],'Curva Tipica'!$E$1,FatorHorario[Hora],$F2399)</f>
        <v>0.59949089103514297</v>
      </c>
      <c r="I2399" s="45">
        <v>0.92</v>
      </c>
    </row>
    <row r="2400" spans="1:9" x14ac:dyDescent="0.25">
      <c r="A2400" s="32">
        <v>8033</v>
      </c>
      <c r="B2400" s="32">
        <v>2</v>
      </c>
      <c r="C2400" s="134" t="s">
        <v>92</v>
      </c>
      <c r="D2400" s="33">
        <v>46266</v>
      </c>
      <c r="E2400" s="43" t="s">
        <v>71</v>
      </c>
      <c r="F2400" s="44">
        <f>SUMIFS(HoraCondCarga[Hora],HoraCondCarga[Condição de Carga],PrevisaoGD[[#This Row],[Condição de Carga]],HoraCondCarga[Mês],MONTH(PrevisaoGD[[#This Row],[Mês/Ano]]))</f>
        <v>12</v>
      </c>
      <c r="G2400" s="258">
        <f>SUMIFS('Previsão Potência Instalada'!$C$4:$C$87,'Previsão Potência Instalada'!$B$4:$B$87,PrevisaoGD[[#This Row],[Mês/Ano]])*SUMIFS(RelPotInst[PU_PI],RelPotInst[Barra],PrevisaoGD[[#This Row],[Nº Barra]])</f>
        <v>1.2569731193233944</v>
      </c>
      <c r="H2400" s="136">
        <f>$G2400*SUMIFS(FatorHorario[Fator],FatorHorario[Meses],TEXT($D2400,"MMM"),FatorHorario[UF],'Curva Tipica'!$E$1,FatorHorario[Hora],$F2400)</f>
        <v>0.69276707470273735</v>
      </c>
      <c r="I2400" s="45">
        <v>0.92</v>
      </c>
    </row>
    <row r="2401" spans="1:9" x14ac:dyDescent="0.25">
      <c r="A2401" s="32">
        <v>8033</v>
      </c>
      <c r="B2401" s="32">
        <v>2</v>
      </c>
      <c r="C2401" s="134" t="s">
        <v>92</v>
      </c>
      <c r="D2401" s="33">
        <v>46296</v>
      </c>
      <c r="E2401" s="43" t="s">
        <v>71</v>
      </c>
      <c r="F2401" s="44">
        <f>SUMIFS(HoraCondCarga[Hora],HoraCondCarga[Condição de Carga],PrevisaoGD[[#This Row],[Condição de Carga]],HoraCondCarga[Mês],MONTH(PrevisaoGD[[#This Row],[Mês/Ano]]))</f>
        <v>11</v>
      </c>
      <c r="G2401" s="258">
        <f>SUMIFS('Previsão Potência Instalada'!$C$4:$C$87,'Previsão Potência Instalada'!$B$4:$B$87,PrevisaoGD[[#This Row],[Mês/Ano]])*SUMIFS(RelPotInst[PU_PI],RelPotInst[Barra],PrevisaoGD[[#This Row],[Nº Barra]])</f>
        <v>1.2617419977931799</v>
      </c>
      <c r="H2401" s="136">
        <f>$G2401*SUMIFS(FatorHorario[Fator],FatorHorario[Meses],TEXT($D2401,"MMM"),FatorHorario[UF],'Curva Tipica'!$E$1,FatorHorario[Hora],$F2401)</f>
        <v>0.6950016199124196</v>
      </c>
      <c r="I2401" s="45">
        <v>0.92</v>
      </c>
    </row>
    <row r="2402" spans="1:9" x14ac:dyDescent="0.25">
      <c r="A2402" s="32">
        <v>8033</v>
      </c>
      <c r="B2402" s="32">
        <v>2</v>
      </c>
      <c r="C2402" s="134" t="s">
        <v>92</v>
      </c>
      <c r="D2402" s="33">
        <v>46327</v>
      </c>
      <c r="E2402" s="43" t="s">
        <v>71</v>
      </c>
      <c r="F2402" s="44">
        <f>SUMIFS(HoraCondCarga[Hora],HoraCondCarga[Condição de Carga],PrevisaoGD[[#This Row],[Condição de Carga]],HoraCondCarga[Mês],MONTH(PrevisaoGD[[#This Row],[Mês/Ano]]))</f>
        <v>12</v>
      </c>
      <c r="G2402" s="258">
        <f>SUMIFS('Previsão Potência Instalada'!$C$4:$C$87,'Previsão Potência Instalada'!$B$4:$B$87,PrevisaoGD[[#This Row],[Mês/Ano]])*SUMIFS(RelPotInst[PU_PI],RelPotInst[Barra],PrevisaoGD[[#This Row],[Nº Barra]])</f>
        <v>1.2665117663462102</v>
      </c>
      <c r="H2402" s="136">
        <f>$G2402*SUMIFS(FatorHorario[Fator],FatorHorario[Meses],TEXT($D2402,"MMM"),FatorHorario[UF],'Curva Tipica'!$E$1,FatorHorario[Hora],$F2402)</f>
        <v>0.76371449864392882</v>
      </c>
      <c r="I2402" s="45">
        <v>0.92</v>
      </c>
    </row>
    <row r="2403" spans="1:9" x14ac:dyDescent="0.25">
      <c r="A2403" s="32">
        <v>8033</v>
      </c>
      <c r="B2403" s="32">
        <v>2</v>
      </c>
      <c r="C2403" s="134" t="s">
        <v>92</v>
      </c>
      <c r="D2403" s="33">
        <v>46357</v>
      </c>
      <c r="E2403" s="43" t="s">
        <v>71</v>
      </c>
      <c r="F2403" s="44">
        <f>SUMIFS(HoraCondCarga[Hora],HoraCondCarga[Condição de Carga],PrevisaoGD[[#This Row],[Condição de Carga]],HoraCondCarga[Mês],MONTH(PrevisaoGD[[#This Row],[Mês/Ano]]))</f>
        <v>12</v>
      </c>
      <c r="G2403" s="258">
        <f>SUMIFS('Previsão Potência Instalada'!$C$4:$C$87,'Previsão Potência Instalada'!$B$4:$B$87,PrevisaoGD[[#This Row],[Mês/Ano]])*SUMIFS(RelPotInst[PU_PI],RelPotInst[Barra],PrevisaoGD[[#This Row],[Nº Barra]])</f>
        <v>1.2715081277535061</v>
      </c>
      <c r="H2403" s="136">
        <f>$G2403*SUMIFS(FatorHorario[Fator],FatorHorario[Meses],TEXT($D2403,"MMM"),FatorHorario[UF],'Curva Tipica'!$E$1,FatorHorario[Hora],$F2403)</f>
        <v>0.76068558254784202</v>
      </c>
      <c r="I2403" s="45">
        <v>0.92</v>
      </c>
    </row>
    <row r="2404" spans="1:9" x14ac:dyDescent="0.25">
      <c r="A2404" s="32">
        <v>8033</v>
      </c>
      <c r="B2404" s="32">
        <v>2</v>
      </c>
      <c r="C2404" s="134" t="s">
        <v>92</v>
      </c>
      <c r="D2404" s="33">
        <v>46388</v>
      </c>
      <c r="E2404" s="43" t="s">
        <v>71</v>
      </c>
      <c r="F2404" s="44">
        <f>SUMIFS(HoraCondCarga[Hora],HoraCondCarga[Condição de Carga],PrevisaoGD[[#This Row],[Condição de Carga]],HoraCondCarga[Mês],MONTH(PrevisaoGD[[#This Row],[Mês/Ano]]))</f>
        <v>11</v>
      </c>
      <c r="G2404" s="258">
        <f>SUMIFS('Previsão Potência Instalada'!$C$4:$C$87,'Previsão Potência Instalada'!$B$4:$B$87,PrevisaoGD[[#This Row],[Mês/Ano]])*SUMIFS(RelPotInst[PU_PI],RelPotInst[Barra],PrevisaoGD[[#This Row],[Nº Barra]])</f>
        <v>1.2774309830183099</v>
      </c>
      <c r="H2404" s="136">
        <f>$G2404*SUMIFS(FatorHorario[Fator],FatorHorario[Meses],TEXT($D2404,"MMM"),FatorHorario[UF],'Curva Tipica'!$E$1,FatorHorario[Hora],$F2404)</f>
        <v>0.73225787924065167</v>
      </c>
      <c r="I2404" s="45">
        <v>0.92</v>
      </c>
    </row>
    <row r="2405" spans="1:9" x14ac:dyDescent="0.25">
      <c r="A2405" s="32">
        <v>8033</v>
      </c>
      <c r="B2405" s="32">
        <v>2</v>
      </c>
      <c r="C2405" s="134" t="s">
        <v>92</v>
      </c>
      <c r="D2405" s="33">
        <v>46419</v>
      </c>
      <c r="E2405" s="43" t="s">
        <v>71</v>
      </c>
      <c r="F2405" s="44">
        <f>SUMIFS(HoraCondCarga[Hora],HoraCondCarga[Condição de Carga],PrevisaoGD[[#This Row],[Condição de Carga]],HoraCondCarga[Mês],MONTH(PrevisaoGD[[#This Row],[Mês/Ano]]))</f>
        <v>12</v>
      </c>
      <c r="G2405" s="258">
        <f>SUMIFS('Previsão Potência Instalada'!$C$4:$C$87,'Previsão Potência Instalada'!$B$4:$B$87,PrevisaoGD[[#This Row],[Mês/Ano]])*SUMIFS(RelPotInst[PU_PI],RelPotInst[Barra],PrevisaoGD[[#This Row],[Nº Barra]])</f>
        <v>1.2832247694901338</v>
      </c>
      <c r="H2405" s="136">
        <f>$G2405*SUMIFS(FatorHorario[Fator],FatorHorario[Meses],TEXT($D2405,"MMM"),FatorHorario[UF],'Curva Tipica'!$E$1,FatorHorario[Hora],$F2405)</f>
        <v>0.76460924956019283</v>
      </c>
      <c r="I2405" s="45">
        <v>0.92</v>
      </c>
    </row>
    <row r="2406" spans="1:9" x14ac:dyDescent="0.25">
      <c r="A2406" s="32">
        <v>8033</v>
      </c>
      <c r="B2406" s="32">
        <v>2</v>
      </c>
      <c r="C2406" s="134" t="s">
        <v>92</v>
      </c>
      <c r="D2406" s="33">
        <v>46447</v>
      </c>
      <c r="E2406" s="43" t="s">
        <v>71</v>
      </c>
      <c r="F2406" s="44">
        <f>SUMIFS(HoraCondCarga[Hora],HoraCondCarga[Condição de Carga],PrevisaoGD[[#This Row],[Condição de Carga]],HoraCondCarga[Mês],MONTH(PrevisaoGD[[#This Row],[Mês/Ano]]))</f>
        <v>11</v>
      </c>
      <c r="G2406" s="258">
        <f>SUMIFS('Previsão Potência Instalada'!$C$4:$C$87,'Previsão Potência Instalada'!$B$4:$B$87,PrevisaoGD[[#This Row],[Mês/Ano]])*SUMIFS(RelPotInst[PU_PI],RelPotInst[Barra],PrevisaoGD[[#This Row],[Nº Barra]])</f>
        <v>1.2890706551137907</v>
      </c>
      <c r="H2406" s="136">
        <f>$G2406*SUMIFS(FatorHorario[Fator],FatorHorario[Meses],TEXT($D2406,"MMM"),FatorHorario[UF],'Curva Tipica'!$E$1,FatorHorario[Hora],$F2406)</f>
        <v>0.7575975686311861</v>
      </c>
      <c r="I2406" s="45">
        <v>0.92</v>
      </c>
    </row>
    <row r="2407" spans="1:9" x14ac:dyDescent="0.25">
      <c r="A2407" s="32">
        <v>8033</v>
      </c>
      <c r="B2407" s="32">
        <v>2</v>
      </c>
      <c r="C2407" s="134" t="s">
        <v>92</v>
      </c>
      <c r="D2407" s="33">
        <v>46478</v>
      </c>
      <c r="E2407" s="43" t="s">
        <v>71</v>
      </c>
      <c r="F2407" s="44">
        <f>SUMIFS(HoraCondCarga[Hora],HoraCondCarga[Condição de Carga],PrevisaoGD[[#This Row],[Condição de Carga]],HoraCondCarga[Mês],MONTH(PrevisaoGD[[#This Row],[Mês/Ano]]))</f>
        <v>11</v>
      </c>
      <c r="G2407" s="258">
        <f>SUMIFS('Previsão Potência Instalada'!$C$4:$C$87,'Previsão Potência Instalada'!$B$4:$B$87,PrevisaoGD[[#This Row],[Mês/Ano]])*SUMIFS(RelPotInst[PU_PI],RelPotInst[Barra],PrevisaoGD[[#This Row],[Nº Barra]])</f>
        <v>1.2949614767593314</v>
      </c>
      <c r="H2407" s="136">
        <f>$G2407*SUMIFS(FatorHorario[Fator],FatorHorario[Meses],TEXT($D2407,"MMM"),FatorHorario[UF],'Curva Tipica'!$E$1,FatorHorario[Hora],$F2407)</f>
        <v>0.68181006572354952</v>
      </c>
      <c r="I2407" s="45">
        <v>0.92</v>
      </c>
    </row>
    <row r="2408" spans="1:9" x14ac:dyDescent="0.25">
      <c r="A2408" s="32">
        <v>8033</v>
      </c>
      <c r="B2408" s="32">
        <v>2</v>
      </c>
      <c r="C2408" s="134" t="s">
        <v>92</v>
      </c>
      <c r="D2408" s="33">
        <v>46508</v>
      </c>
      <c r="E2408" s="43" t="s">
        <v>71</v>
      </c>
      <c r="F2408" s="44">
        <f>SUMIFS(HoraCondCarga[Hora],HoraCondCarga[Condição de Carga],PrevisaoGD[[#This Row],[Condição de Carga]],HoraCondCarga[Mês],MONTH(PrevisaoGD[[#This Row],[Mês/Ano]]))</f>
        <v>12</v>
      </c>
      <c r="G2408" s="258">
        <f>SUMIFS('Previsão Potência Instalada'!$C$4:$C$87,'Previsão Potência Instalada'!$B$4:$B$87,PrevisaoGD[[#This Row],[Mês/Ano]])*SUMIFS(RelPotInst[PU_PI],RelPotInst[Barra],PrevisaoGD[[#This Row],[Nº Barra]])</f>
        <v>1.3013383196123287</v>
      </c>
      <c r="H2408" s="136">
        <f>$G2408*SUMIFS(FatorHorario[Fator],FatorHorario[Meses],TEXT($D2408,"MMM"),FatorHorario[UF],'Curva Tipica'!$E$1,FatorHorario[Hora],$F2408)</f>
        <v>0.6145097390671499</v>
      </c>
      <c r="I2408" s="45">
        <v>0.92</v>
      </c>
    </row>
    <row r="2409" spans="1:9" x14ac:dyDescent="0.25">
      <c r="A2409" s="32">
        <v>8033</v>
      </c>
      <c r="B2409" s="32">
        <v>2</v>
      </c>
      <c r="C2409" s="134" t="s">
        <v>92</v>
      </c>
      <c r="D2409" s="33">
        <v>46539</v>
      </c>
      <c r="E2409" s="43" t="s">
        <v>71</v>
      </c>
      <c r="F2409" s="44">
        <f>SUMIFS(HoraCondCarga[Hora],HoraCondCarga[Condição de Carga],PrevisaoGD[[#This Row],[Condição de Carga]],HoraCondCarga[Mês],MONTH(PrevisaoGD[[#This Row],[Mês/Ano]]))</f>
        <v>12</v>
      </c>
      <c r="G2409" s="258">
        <f>SUMIFS('Previsão Potência Instalada'!$C$4:$C$87,'Previsão Potência Instalada'!$B$4:$B$87,PrevisaoGD[[#This Row],[Mês/Ano]])*SUMIFS(RelPotInst[PU_PI],RelPotInst[Barra],PrevisaoGD[[#This Row],[Nº Barra]])</f>
        <v>1.307581911022798</v>
      </c>
      <c r="H2409" s="136">
        <f>$G2409*SUMIFS(FatorHorario[Fator],FatorHorario[Meses],TEXT($D2409,"MMM"),FatorHorario[UF],'Curva Tipica'!$E$1,FatorHorario[Hora],$F2409)</f>
        <v>0.58394528539866186</v>
      </c>
      <c r="I2409" s="45">
        <v>0.92</v>
      </c>
    </row>
    <row r="2410" spans="1:9" x14ac:dyDescent="0.25">
      <c r="A2410" s="32">
        <v>8033</v>
      </c>
      <c r="B2410" s="32">
        <v>2</v>
      </c>
      <c r="C2410" s="134" t="s">
        <v>92</v>
      </c>
      <c r="D2410" s="33">
        <v>46569</v>
      </c>
      <c r="E2410" s="43" t="s">
        <v>71</v>
      </c>
      <c r="F2410" s="44">
        <f>SUMIFS(HoraCondCarga[Hora],HoraCondCarga[Condição de Carga],PrevisaoGD[[#This Row],[Condição de Carga]],HoraCondCarga[Mês],MONTH(PrevisaoGD[[#This Row],[Mês/Ano]]))</f>
        <v>12</v>
      </c>
      <c r="G2410" s="258">
        <f>SUMIFS('Previsão Potência Instalada'!$C$4:$C$87,'Previsão Potência Instalada'!$B$4:$B$87,PrevisaoGD[[#This Row],[Mês/Ano]])*SUMIFS(RelPotInst[PU_PI],RelPotInst[Barra],PrevisaoGD[[#This Row],[Nº Barra]])</f>
        <v>1.313515161838464</v>
      </c>
      <c r="H2410" s="136">
        <f>$G2410*SUMIFS(FatorHorario[Fator],FatorHorario[Meses],TEXT($D2410,"MMM"),FatorHorario[UF],'Curva Tipica'!$E$1,FatorHorario[Hora],$F2410)</f>
        <v>0.59164189588098293</v>
      </c>
      <c r="I2410" s="45">
        <v>0.92</v>
      </c>
    </row>
    <row r="2411" spans="1:9" x14ac:dyDescent="0.25">
      <c r="A2411" s="32">
        <v>8033</v>
      </c>
      <c r="B2411" s="32">
        <v>2</v>
      </c>
      <c r="C2411" s="134" t="s">
        <v>92</v>
      </c>
      <c r="D2411" s="33">
        <v>46600</v>
      </c>
      <c r="E2411" s="43" t="s">
        <v>71</v>
      </c>
      <c r="F2411" s="44">
        <f>SUMIFS(HoraCondCarga[Hora],HoraCondCarga[Condição de Carga],PrevisaoGD[[#This Row],[Condição de Carga]],HoraCondCarga[Mês],MONTH(PrevisaoGD[[#This Row],[Mês/Ano]]))</f>
        <v>11</v>
      </c>
      <c r="G2411" s="258">
        <f>SUMIFS('Previsão Potência Instalada'!$C$4:$C$87,'Previsão Potência Instalada'!$B$4:$B$87,PrevisaoGD[[#This Row],[Mês/Ano]])*SUMIFS(RelPotInst[PU_PI],RelPotInst[Barra],PrevisaoGD[[#This Row],[Nº Barra]])</f>
        <v>1.3192967938417162</v>
      </c>
      <c r="H2411" s="136">
        <f>$G2411*SUMIFS(FatorHorario[Fator],FatorHorario[Meses],TEXT($D2411,"MMM"),FatorHorario[UF],'Curva Tipica'!$E$1,FatorHorario[Hora],$F2411)</f>
        <v>0.63173574442029323</v>
      </c>
      <c r="I2411" s="45">
        <v>0.92</v>
      </c>
    </row>
    <row r="2412" spans="1:9" x14ac:dyDescent="0.25">
      <c r="A2412" s="32">
        <v>8033</v>
      </c>
      <c r="B2412" s="32">
        <v>2</v>
      </c>
      <c r="C2412" s="134" t="s">
        <v>92</v>
      </c>
      <c r="D2412" s="33">
        <v>46631</v>
      </c>
      <c r="E2412" s="43" t="s">
        <v>71</v>
      </c>
      <c r="F2412" s="44">
        <f>SUMIFS(HoraCondCarga[Hora],HoraCondCarga[Condição de Carga],PrevisaoGD[[#This Row],[Condição de Carga]],HoraCondCarga[Mês],MONTH(PrevisaoGD[[#This Row],[Mês/Ano]]))</f>
        <v>12</v>
      </c>
      <c r="G2412" s="258">
        <f>SUMIFS('Previsão Potência Instalada'!$C$4:$C$87,'Previsão Potência Instalada'!$B$4:$B$87,PrevisaoGD[[#This Row],[Mês/Ano]])*SUMIFS(RelPotInst[PU_PI],RelPotInst[Barra],PrevisaoGD[[#This Row],[Nº Barra]])</f>
        <v>1.3250520507675589</v>
      </c>
      <c r="H2412" s="136">
        <f>$G2412*SUMIFS(FatorHorario[Fator],FatorHorario[Meses],TEXT($D2412,"MMM"),FatorHorario[UF],'Curva Tipica'!$E$1,FatorHorario[Hora],$F2412)</f>
        <v>0.73028803792814734</v>
      </c>
      <c r="I2412" s="45">
        <v>0.92</v>
      </c>
    </row>
    <row r="2413" spans="1:9" x14ac:dyDescent="0.25">
      <c r="A2413" s="32">
        <v>8033</v>
      </c>
      <c r="B2413" s="32">
        <v>2</v>
      </c>
      <c r="C2413" s="134" t="s">
        <v>92</v>
      </c>
      <c r="D2413" s="33">
        <v>46661</v>
      </c>
      <c r="E2413" s="43" t="s">
        <v>71</v>
      </c>
      <c r="F2413" s="44">
        <f>SUMIFS(HoraCondCarga[Hora],HoraCondCarga[Condição de Carga],PrevisaoGD[[#This Row],[Condição de Carga]],HoraCondCarga[Mês],MONTH(PrevisaoGD[[#This Row],[Mês/Ano]]))</f>
        <v>11</v>
      </c>
      <c r="G2413" s="258">
        <f>SUMIFS('Previsão Potência Instalada'!$C$4:$C$87,'Previsão Potência Instalada'!$B$4:$B$87,PrevisaoGD[[#This Row],[Mês/Ano]])*SUMIFS(RelPotInst[PU_PI],RelPotInst[Barra],PrevisaoGD[[#This Row],[Nº Barra]])</f>
        <v>1.3305243659450412</v>
      </c>
      <c r="H2413" s="136">
        <f>$G2413*SUMIFS(FatorHorario[Fator],FatorHorario[Meses],TEXT($D2413,"MMM"),FatorHorario[UF],'Curva Tipica'!$E$1,FatorHorario[Hora],$F2413)</f>
        <v>0.73288880871216333</v>
      </c>
      <c r="I2413" s="45">
        <v>0.92</v>
      </c>
    </row>
    <row r="2414" spans="1:9" x14ac:dyDescent="0.25">
      <c r="A2414" s="32">
        <v>8033</v>
      </c>
      <c r="B2414" s="32">
        <v>2</v>
      </c>
      <c r="C2414" s="134" t="s">
        <v>92</v>
      </c>
      <c r="D2414" s="33">
        <v>46692</v>
      </c>
      <c r="E2414" s="43" t="s">
        <v>71</v>
      </c>
      <c r="F2414" s="44">
        <f>SUMIFS(HoraCondCarga[Hora],HoraCondCarga[Condição de Carga],PrevisaoGD[[#This Row],[Condição de Carga]],HoraCondCarga[Mês],MONTH(PrevisaoGD[[#This Row],[Mês/Ano]]))</f>
        <v>12</v>
      </c>
      <c r="G2414" s="258">
        <f>SUMIFS('Previsão Potência Instalada'!$C$4:$C$87,'Previsão Potência Instalada'!$B$4:$B$87,PrevisaoGD[[#This Row],[Mês/Ano]])*SUMIFS(RelPotInst[PU_PI],RelPotInst[Barra],PrevisaoGD[[#This Row],[Nº Barra]])</f>
        <v>1.3359977024981116</v>
      </c>
      <c r="H2414" s="136">
        <f>$G2414*SUMIFS(FatorHorario[Fator],FatorHorario[Meses],TEXT($D2414,"MMM"),FatorHorario[UF],'Curva Tipica'!$E$1,FatorHorario[Hora],$F2414)</f>
        <v>0.80561495176340425</v>
      </c>
      <c r="I2414" s="45">
        <v>0.92</v>
      </c>
    </row>
    <row r="2415" spans="1:9" x14ac:dyDescent="0.25">
      <c r="A2415" s="32">
        <v>8033</v>
      </c>
      <c r="B2415" s="32">
        <v>2</v>
      </c>
      <c r="C2415" s="134" t="s">
        <v>92</v>
      </c>
      <c r="D2415" s="33">
        <v>46722</v>
      </c>
      <c r="E2415" s="43" t="s">
        <v>71</v>
      </c>
      <c r="F2415" s="44">
        <f>SUMIFS(HoraCondCarga[Hora],HoraCondCarga[Condição de Carga],PrevisaoGD[[#This Row],[Condição de Carga]],HoraCondCarga[Mês],MONTH(PrevisaoGD[[#This Row],[Mês/Ano]]))</f>
        <v>12</v>
      </c>
      <c r="G2415" s="258">
        <f>SUMIFS('Previsão Potência Instalada'!$C$4:$C$87,'Previsão Potência Instalada'!$B$4:$B$87,PrevisaoGD[[#This Row],[Mês/Ano]])*SUMIFS(RelPotInst[PU_PI],RelPotInst[Barra],PrevisaoGD[[#This Row],[Nº Barra]])</f>
        <v>1.3417310556406927</v>
      </c>
      <c r="H2415" s="136">
        <f>$G2415*SUMIFS(FatorHorario[Fator],FatorHorario[Meses],TEXT($D2415,"MMM"),FatorHorario[UF],'Curva Tipica'!$E$1,FatorHorario[Hora],$F2415)</f>
        <v>0.80269677197095446</v>
      </c>
      <c r="I2415" s="45">
        <v>0.92</v>
      </c>
    </row>
    <row r="2416" spans="1:9" x14ac:dyDescent="0.25">
      <c r="A2416" s="32">
        <v>8033</v>
      </c>
      <c r="B2416" s="32">
        <v>2</v>
      </c>
      <c r="C2416" s="134" t="s">
        <v>92</v>
      </c>
      <c r="D2416" s="33">
        <v>46753</v>
      </c>
      <c r="E2416" s="43" t="s">
        <v>71</v>
      </c>
      <c r="F2416" s="44">
        <f>SUMIFS(HoraCondCarga[Hora],HoraCondCarga[Condição de Carga],PrevisaoGD[[#This Row],[Condição de Carga]],HoraCondCarga[Mês],MONTH(PrevisaoGD[[#This Row],[Mês/Ano]]))</f>
        <v>11</v>
      </c>
      <c r="G2416" s="258">
        <f>SUMIFS('Previsão Potência Instalada'!$C$4:$C$87,'Previsão Potência Instalada'!$B$4:$B$87,PrevisaoGD[[#This Row],[Mês/Ano]])*SUMIFS(RelPotInst[PU_PI],RelPotInst[Barra],PrevisaoGD[[#This Row],[Nº Barra]])</f>
        <v>1.3513050367805008</v>
      </c>
      <c r="H2416" s="136">
        <f>$G2416*SUMIFS(FatorHorario[Fator],FatorHorario[Meses],TEXT($D2416,"MMM"),FatorHorario[UF],'Curva Tipica'!$E$1,FatorHorario[Hora],$F2416)</f>
        <v>0.77460447851523373</v>
      </c>
      <c r="I2416" s="45">
        <v>0.92</v>
      </c>
    </row>
    <row r="2417" spans="1:9" x14ac:dyDescent="0.25">
      <c r="A2417" s="32">
        <v>8033</v>
      </c>
      <c r="B2417" s="32">
        <v>2</v>
      </c>
      <c r="C2417" s="134" t="s">
        <v>92</v>
      </c>
      <c r="D2417" s="33">
        <v>46784</v>
      </c>
      <c r="E2417" s="43" t="s">
        <v>71</v>
      </c>
      <c r="F2417" s="44">
        <f>SUMIFS(HoraCondCarga[Hora],HoraCondCarga[Condição de Carga],PrevisaoGD[[#This Row],[Condição de Carga]],HoraCondCarga[Mês],MONTH(PrevisaoGD[[#This Row],[Mês/Ano]]))</f>
        <v>12</v>
      </c>
      <c r="G2417" s="258">
        <f>SUMIFS('Previsão Potência Instalada'!$C$4:$C$87,'Previsão Potência Instalada'!$B$4:$B$87,PrevisaoGD[[#This Row],[Mês/Ano]])*SUMIFS(RelPotInst[PU_PI],RelPotInst[Barra],PrevisaoGD[[#This Row],[Nº Barra]])</f>
        <v>1.3606703850676587</v>
      </c>
      <c r="H2417" s="136">
        <f>$G2417*SUMIFS(FatorHorario[Fator],FatorHorario[Meses],TEXT($D2417,"MMM"),FatorHorario[UF],'Curva Tipica'!$E$1,FatorHorario[Hora],$F2417)</f>
        <v>0.81075520576082538</v>
      </c>
      <c r="I2417" s="45">
        <v>0.92</v>
      </c>
    </row>
    <row r="2418" spans="1:9" x14ac:dyDescent="0.25">
      <c r="A2418" s="32">
        <v>8033</v>
      </c>
      <c r="B2418" s="32">
        <v>2</v>
      </c>
      <c r="C2418" s="134" t="s">
        <v>92</v>
      </c>
      <c r="D2418" s="33">
        <v>46813</v>
      </c>
      <c r="E2418" s="43" t="s">
        <v>71</v>
      </c>
      <c r="F2418" s="44">
        <f>SUMIFS(HoraCondCarga[Hora],HoraCondCarga[Condição de Carga],PrevisaoGD[[#This Row],[Condição de Carga]],HoraCondCarga[Mês],MONTH(PrevisaoGD[[#This Row],[Mês/Ano]]))</f>
        <v>11</v>
      </c>
      <c r="G2418" s="258">
        <f>SUMIFS('Previsão Potência Instalada'!$C$4:$C$87,'Previsão Potência Instalada'!$B$4:$B$87,PrevisaoGD[[#This Row],[Mês/Ano]])*SUMIFS(RelPotInst[PU_PI],RelPotInst[Barra],PrevisaoGD[[#This Row],[Nº Barra]])</f>
        <v>1.370119948868239</v>
      </c>
      <c r="H2418" s="136">
        <f>$G2418*SUMIFS(FatorHorario[Fator],FatorHorario[Meses],TEXT($D2418,"MMM"),FatorHorario[UF],'Curva Tipica'!$E$1,FatorHorario[Hora],$F2418)</f>
        <v>0.80523091413017622</v>
      </c>
      <c r="I2418" s="45">
        <v>0.92</v>
      </c>
    </row>
    <row r="2419" spans="1:9" x14ac:dyDescent="0.25">
      <c r="A2419" s="32">
        <v>8033</v>
      </c>
      <c r="B2419" s="32">
        <v>2</v>
      </c>
      <c r="C2419" s="134" t="s">
        <v>92</v>
      </c>
      <c r="D2419" s="33">
        <v>46844</v>
      </c>
      <c r="E2419" s="43" t="s">
        <v>71</v>
      </c>
      <c r="F2419" s="44">
        <f>SUMIFS(HoraCondCarga[Hora],HoraCondCarga[Condição de Carga],PrevisaoGD[[#This Row],[Condição de Carga]],HoraCondCarga[Mês],MONTH(PrevisaoGD[[#This Row],[Mês/Ano]]))</f>
        <v>11</v>
      </c>
      <c r="G2419" s="258">
        <f>SUMIFS('Previsão Potência Instalada'!$C$4:$C$87,'Previsão Potência Instalada'!$B$4:$B$87,PrevisaoGD[[#This Row],[Mês/Ano]])*SUMIFS(RelPotInst[PU_PI],RelPotInst[Barra],PrevisaoGD[[#This Row],[Nº Barra]])</f>
        <v>1.3796421493629099</v>
      </c>
      <c r="H2419" s="136">
        <f>$G2419*SUMIFS(FatorHorario[Fator],FatorHorario[Meses],TEXT($D2419,"MMM"),FatorHorario[UF],'Curva Tipica'!$E$1,FatorHorario[Hora],$F2419)</f>
        <v>0.72639528002494025</v>
      </c>
      <c r="I2419" s="45">
        <v>0.92</v>
      </c>
    </row>
    <row r="2420" spans="1:9" x14ac:dyDescent="0.25">
      <c r="A2420" s="32">
        <v>8033</v>
      </c>
      <c r="B2420" s="32">
        <v>2</v>
      </c>
      <c r="C2420" s="134" t="s">
        <v>92</v>
      </c>
      <c r="D2420" s="33">
        <v>46874</v>
      </c>
      <c r="E2420" s="43" t="s">
        <v>71</v>
      </c>
      <c r="F2420" s="44">
        <f>SUMIFS(HoraCondCarga[Hora],HoraCondCarga[Condição de Carga],PrevisaoGD[[#This Row],[Condição de Carga]],HoraCondCarga[Mês],MONTH(PrevisaoGD[[#This Row],[Mês/Ano]]))</f>
        <v>12</v>
      </c>
      <c r="G2420" s="258">
        <f>SUMIFS('Previsão Potência Instalada'!$C$4:$C$87,'Previsão Potência Instalada'!$B$4:$B$87,PrevisaoGD[[#This Row],[Mês/Ano]])*SUMIFS(RelPotInst[PU_PI],RelPotInst[Barra],PrevisaoGD[[#This Row],[Nº Barra]])</f>
        <v>1.3899499773405595</v>
      </c>
      <c r="H2420" s="136">
        <f>$G2420*SUMIFS(FatorHorario[Fator],FatorHorario[Meses],TEXT($D2420,"MMM"),FatorHorario[UF],'Curva Tipica'!$E$1,FatorHorario[Hora],$F2420)</f>
        <v>0.65635337484443512</v>
      </c>
      <c r="I2420" s="45">
        <v>0.92</v>
      </c>
    </row>
    <row r="2421" spans="1:9" x14ac:dyDescent="0.25">
      <c r="A2421" s="32">
        <v>8033</v>
      </c>
      <c r="B2421" s="32">
        <v>2</v>
      </c>
      <c r="C2421" s="134" t="s">
        <v>92</v>
      </c>
      <c r="D2421" s="33">
        <v>46905</v>
      </c>
      <c r="E2421" s="43" t="s">
        <v>71</v>
      </c>
      <c r="F2421" s="44">
        <f>SUMIFS(HoraCondCarga[Hora],HoraCondCarga[Condição de Carga],PrevisaoGD[[#This Row],[Condição de Carga]],HoraCondCarga[Mês],MONTH(PrevisaoGD[[#This Row],[Mês/Ano]]))</f>
        <v>12</v>
      </c>
      <c r="G2421" s="258">
        <f>SUMIFS('Previsão Potência Instalada'!$C$4:$C$87,'Previsão Potência Instalada'!$B$4:$B$87,PrevisaoGD[[#This Row],[Mês/Ano]])*SUMIFS(RelPotInst[PU_PI],RelPotInst[Barra],PrevisaoGD[[#This Row],[Nº Barra]])</f>
        <v>1.4000424114345875</v>
      </c>
      <c r="H2421" s="136">
        <f>$G2421*SUMIFS(FatorHorario[Fator],FatorHorario[Meses],TEXT($D2421,"MMM"),FatorHorario[UF],'Curva Tipica'!$E$1,FatorHorario[Hora],$F2421)</f>
        <v>0.62523667437086994</v>
      </c>
      <c r="I2421" s="45">
        <v>0.92</v>
      </c>
    </row>
    <row r="2422" spans="1:9" x14ac:dyDescent="0.25">
      <c r="A2422" s="32">
        <v>8033</v>
      </c>
      <c r="B2422" s="32">
        <v>2</v>
      </c>
      <c r="C2422" s="134" t="s">
        <v>92</v>
      </c>
      <c r="D2422" s="33">
        <v>46935</v>
      </c>
      <c r="E2422" s="43" t="s">
        <v>71</v>
      </c>
      <c r="F2422" s="44">
        <f>SUMIFS(HoraCondCarga[Hora],HoraCondCarga[Condição de Carga],PrevisaoGD[[#This Row],[Condição de Carga]],HoraCondCarga[Mês],MONTH(PrevisaoGD[[#This Row],[Mês/Ano]]))</f>
        <v>12</v>
      </c>
      <c r="G2422" s="258">
        <f>SUMIFS('Previsão Potência Instalada'!$C$4:$C$87,'Previsão Potência Instalada'!$B$4:$B$87,PrevisaoGD[[#This Row],[Mês/Ano]])*SUMIFS(RelPotInst[PU_PI],RelPotInst[Barra],PrevisaoGD[[#This Row],[Nº Barra]])</f>
        <v>1.4096331964305497</v>
      </c>
      <c r="H2422" s="136">
        <f>$G2422*SUMIFS(FatorHorario[Fator],FatorHorario[Meses],TEXT($D2422,"MMM"),FatorHorario[UF],'Curva Tipica'!$E$1,FatorHorario[Hora],$F2422)</f>
        <v>0.63493599545941548</v>
      </c>
      <c r="I2422" s="45">
        <v>0.92</v>
      </c>
    </row>
    <row r="2423" spans="1:9" x14ac:dyDescent="0.25">
      <c r="A2423" s="32">
        <v>8033</v>
      </c>
      <c r="B2423" s="32">
        <v>2</v>
      </c>
      <c r="C2423" s="134" t="s">
        <v>92</v>
      </c>
      <c r="D2423" s="33">
        <v>46966</v>
      </c>
      <c r="E2423" s="43" t="s">
        <v>71</v>
      </c>
      <c r="F2423" s="44">
        <f>SUMIFS(HoraCondCarga[Hora],HoraCondCarga[Condição de Carga],PrevisaoGD[[#This Row],[Condição de Carga]],HoraCondCarga[Mês],MONTH(PrevisaoGD[[#This Row],[Mês/Ano]]))</f>
        <v>11</v>
      </c>
      <c r="G2423" s="258">
        <f>SUMIFS('Previsão Potência Instalada'!$C$4:$C$87,'Previsão Potência Instalada'!$B$4:$B$87,PrevisaoGD[[#This Row],[Mês/Ano]])*SUMIFS(RelPotInst[PU_PI],RelPotInst[Barra],PrevisaoGD[[#This Row],[Nº Barra]])</f>
        <v>1.4189788976644426</v>
      </c>
      <c r="H2423" s="136">
        <f>$G2423*SUMIFS(FatorHorario[Fator],FatorHorario[Meses],TEXT($D2423,"MMM"),FatorHorario[UF],'Curva Tipica'!$E$1,FatorHorario[Hora],$F2423)</f>
        <v>0.67946780013192576</v>
      </c>
      <c r="I2423" s="45">
        <v>0.92</v>
      </c>
    </row>
    <row r="2424" spans="1:9" x14ac:dyDescent="0.25">
      <c r="A2424" s="32">
        <v>8033</v>
      </c>
      <c r="B2424" s="32">
        <v>2</v>
      </c>
      <c r="C2424" s="134" t="s">
        <v>92</v>
      </c>
      <c r="D2424" s="33">
        <v>46997</v>
      </c>
      <c r="E2424" s="43" t="s">
        <v>71</v>
      </c>
      <c r="F2424" s="44">
        <f>SUMIFS(HoraCondCarga[Hora],HoraCondCarga[Condição de Carga],PrevisaoGD[[#This Row],[Condição de Carga]],HoraCondCarga[Mês],MONTH(PrevisaoGD[[#This Row],[Mês/Ano]]))</f>
        <v>12</v>
      </c>
      <c r="G2424" s="258">
        <f>SUMIFS('Previsão Potência Instalada'!$C$4:$C$87,'Previsão Potência Instalada'!$B$4:$B$87,PrevisaoGD[[#This Row],[Mês/Ano]])*SUMIFS(RelPotInst[PU_PI],RelPotInst[Barra],PrevisaoGD[[#This Row],[Nº Barra]])</f>
        <v>1.4282819649857392</v>
      </c>
      <c r="H2424" s="136">
        <f>$G2424*SUMIFS(FatorHorario[Fator],FatorHorario[Meses],TEXT($D2424,"MMM"),FatorHorario[UF],'Curva Tipica'!$E$1,FatorHorario[Hora],$F2424)</f>
        <v>0.78718208331015049</v>
      </c>
      <c r="I2424" s="45">
        <v>0.92</v>
      </c>
    </row>
    <row r="2425" spans="1:9" x14ac:dyDescent="0.25">
      <c r="A2425" s="32">
        <v>8033</v>
      </c>
      <c r="B2425" s="32">
        <v>2</v>
      </c>
      <c r="C2425" s="134" t="s">
        <v>92</v>
      </c>
      <c r="D2425" s="33">
        <v>47027</v>
      </c>
      <c r="E2425" s="43" t="s">
        <v>71</v>
      </c>
      <c r="F2425" s="44">
        <f>SUMIFS(HoraCondCarga[Hora],HoraCondCarga[Condição de Carga],PrevisaoGD[[#This Row],[Condição de Carga]],HoraCondCarga[Mês],MONTH(PrevisaoGD[[#This Row],[Mês/Ano]]))</f>
        <v>11</v>
      </c>
      <c r="G2425" s="258">
        <f>SUMIFS('Previsão Potência Instalada'!$C$4:$C$87,'Previsão Potência Instalada'!$B$4:$B$87,PrevisaoGD[[#This Row],[Mês/Ano]])*SUMIFS(RelPotInst[PU_PI],RelPotInst[Barra],PrevisaoGD[[#This Row],[Nº Barra]])</f>
        <v>1.4371276719898654</v>
      </c>
      <c r="H2425" s="136">
        <f>$G2425*SUMIFS(FatorHorario[Fator],FatorHorario[Meses],TEXT($D2425,"MMM"),FatorHorario[UF],'Curva Tipica'!$E$1,FatorHorario[Hora],$F2425)</f>
        <v>0.79160879308199228</v>
      </c>
      <c r="I2425" s="45">
        <v>0.92</v>
      </c>
    </row>
    <row r="2426" spans="1:9" x14ac:dyDescent="0.25">
      <c r="A2426" s="32">
        <v>8033</v>
      </c>
      <c r="B2426" s="32">
        <v>2</v>
      </c>
      <c r="C2426" s="134" t="s">
        <v>92</v>
      </c>
      <c r="D2426" s="33">
        <v>47058</v>
      </c>
      <c r="E2426" s="43" t="s">
        <v>71</v>
      </c>
      <c r="F2426" s="44">
        <f>SUMIFS(HoraCondCarga[Hora],HoraCondCarga[Condição de Carga],PrevisaoGD[[#This Row],[Condição de Carga]],HoraCondCarga[Mês],MONTH(PrevisaoGD[[#This Row],[Mês/Ano]]))</f>
        <v>12</v>
      </c>
      <c r="G2426" s="258">
        <f>SUMIFS('Previsão Potência Instalada'!$C$4:$C$87,'Previsão Potência Instalada'!$B$4:$B$87,PrevisaoGD[[#This Row],[Mês/Ano]])*SUMIFS(RelPotInst[PU_PI],RelPotInst[Barra],PrevisaoGD[[#This Row],[Nº Barra]])</f>
        <v>1.4459750299934129</v>
      </c>
      <c r="H2426" s="136">
        <f>$G2426*SUMIFS(FatorHorario[Fator],FatorHorario[Meses],TEXT($D2426,"MMM"),FatorHorario[UF],'Curva Tipica'!$E$1,FatorHorario[Hora],$F2426)</f>
        <v>0.87193196654533689</v>
      </c>
      <c r="I2426" s="45">
        <v>0.92</v>
      </c>
    </row>
    <row r="2427" spans="1:9" x14ac:dyDescent="0.25">
      <c r="A2427" s="32">
        <v>8033</v>
      </c>
      <c r="B2427" s="32">
        <v>2</v>
      </c>
      <c r="C2427" s="134" t="s">
        <v>92</v>
      </c>
      <c r="D2427" s="33">
        <v>47088</v>
      </c>
      <c r="E2427" s="43" t="s">
        <v>71</v>
      </c>
      <c r="F2427" s="44">
        <f>SUMIFS(HoraCondCarga[Hora],HoraCondCarga[Condição de Carga],PrevisaoGD[[#This Row],[Condição de Carga]],HoraCondCarga[Mês],MONTH(PrevisaoGD[[#This Row],[Mês/Ano]]))</f>
        <v>12</v>
      </c>
      <c r="G2427" s="258">
        <f>SUMIFS('Previsão Potência Instalada'!$C$4:$C$87,'Previsão Potência Instalada'!$B$4:$B$87,PrevisaoGD[[#This Row],[Mês/Ano]])*SUMIFS(RelPotInst[PU_PI],RelPotInst[Barra],PrevisaoGD[[#This Row],[Nº Barra]])</f>
        <v>1.4552426910117595</v>
      </c>
      <c r="H2427" s="136">
        <f>$G2427*SUMIFS(FatorHorario[Fator],FatorHorario[Meses],TEXT($D2427,"MMM"),FatorHorario[UF],'Curva Tipica'!$E$1,FatorHorario[Hora],$F2427)</f>
        <v>0.8706056296443655</v>
      </c>
      <c r="I2427" s="45">
        <v>0.92</v>
      </c>
    </row>
    <row r="2428" spans="1:9" x14ac:dyDescent="0.25">
      <c r="A2428" s="32">
        <v>8033</v>
      </c>
      <c r="B2428" s="32">
        <v>2</v>
      </c>
      <c r="C2428" s="134" t="s">
        <v>92</v>
      </c>
      <c r="D2428" s="33">
        <v>44562</v>
      </c>
      <c r="E2428" s="43" t="s">
        <v>72</v>
      </c>
      <c r="F2428" s="44">
        <f>SUMIFS(HoraCondCarga[Hora],HoraCondCarga[Condição de Carga],PrevisaoGD[[#This Row],[Condição de Carga]],HoraCondCarga[Mês],MONTH(PrevisaoGD[[#This Row],[Mês/Ano]]))</f>
        <v>22</v>
      </c>
      <c r="G2428" s="258">
        <f>SUMIFS('Previsão Potência Instalada'!$C$4:$C$87,'Previsão Potência Instalada'!$B$4:$B$87,PrevisaoGD[[#This Row],[Mês/Ano]])*SUMIFS(RelPotInst[PU_PI],RelPotInst[Barra],PrevisaoGD[[#This Row],[Nº Barra]])</f>
        <v>0.50078151957598449</v>
      </c>
      <c r="H2428" s="136">
        <f>$G2428*SUMIFS(FatorHorario[Fator],FatorHorario[Meses],TEXT($D2428,"MMM"),FatorHorario[UF],'Curva Tipica'!$E$1,FatorHorario[Hora],$F2428)</f>
        <v>0</v>
      </c>
      <c r="I2428" s="45">
        <v>0.92</v>
      </c>
    </row>
    <row r="2429" spans="1:9" x14ac:dyDescent="0.25">
      <c r="A2429" s="32">
        <v>8033</v>
      </c>
      <c r="B2429" s="32">
        <v>2</v>
      </c>
      <c r="C2429" s="134" t="s">
        <v>92</v>
      </c>
      <c r="D2429" s="33">
        <v>44593</v>
      </c>
      <c r="E2429" s="43" t="s">
        <v>72</v>
      </c>
      <c r="F2429" s="44">
        <f>SUMIFS(HoraCondCarga[Hora],HoraCondCarga[Condição de Carga],PrevisaoGD[[#This Row],[Condição de Carga]],HoraCondCarga[Mês],MONTH(PrevisaoGD[[#This Row],[Mês/Ano]]))</f>
        <v>22</v>
      </c>
      <c r="G2429" s="258">
        <f>SUMIFS('Previsão Potência Instalada'!$C$4:$C$87,'Previsão Potência Instalada'!$B$4:$B$87,PrevisaoGD[[#This Row],[Mês/Ano]])*SUMIFS(RelPotInst[PU_PI],RelPotInst[Barra],PrevisaoGD[[#This Row],[Nº Barra]])</f>
        <v>0.52278113175584029</v>
      </c>
      <c r="H2429" s="136">
        <f>$G2429*SUMIFS(FatorHorario[Fator],FatorHorario[Meses],TEXT($D2429,"MMM"),FatorHorario[UF],'Curva Tipica'!$E$1,FatorHorario[Hora],$F2429)</f>
        <v>0</v>
      </c>
      <c r="I2429" s="45">
        <v>0.92</v>
      </c>
    </row>
    <row r="2430" spans="1:9" x14ac:dyDescent="0.25">
      <c r="A2430" s="32">
        <v>8033</v>
      </c>
      <c r="B2430" s="32">
        <v>2</v>
      </c>
      <c r="C2430" s="134" t="s">
        <v>92</v>
      </c>
      <c r="D2430" s="33">
        <v>44621</v>
      </c>
      <c r="E2430" s="43" t="s">
        <v>72</v>
      </c>
      <c r="F2430" s="44">
        <f>SUMIFS(HoraCondCarga[Hora],HoraCondCarga[Condição de Carga],PrevisaoGD[[#This Row],[Condição de Carga]],HoraCondCarga[Mês],MONTH(PrevisaoGD[[#This Row],[Mês/Ano]]))</f>
        <v>22</v>
      </c>
      <c r="G2430" s="258">
        <f>SUMIFS('Previsão Potência Instalada'!$C$4:$C$87,'Previsão Potência Instalada'!$B$4:$B$87,PrevisaoGD[[#This Row],[Mês/Ano]])*SUMIFS(RelPotInst[PU_PI],RelPotInst[Barra],PrevisaoGD[[#This Row],[Nº Barra]])</f>
        <v>0.54497856985503268</v>
      </c>
      <c r="H2430" s="136">
        <f>$G2430*SUMIFS(FatorHorario[Fator],FatorHorario[Meses],TEXT($D2430,"MMM"),FatorHorario[UF],'Curva Tipica'!$E$1,FatorHorario[Hora],$F2430)</f>
        <v>0</v>
      </c>
      <c r="I2430" s="45">
        <v>0.92</v>
      </c>
    </row>
    <row r="2431" spans="1:9" x14ac:dyDescent="0.25">
      <c r="A2431" s="32">
        <v>8033</v>
      </c>
      <c r="B2431" s="32">
        <v>2</v>
      </c>
      <c r="C2431" s="134" t="s">
        <v>92</v>
      </c>
      <c r="D2431" s="33">
        <v>44652</v>
      </c>
      <c r="E2431" s="43" t="s">
        <v>72</v>
      </c>
      <c r="F2431" s="44">
        <f>SUMIFS(HoraCondCarga[Hora],HoraCondCarga[Condição de Carga],PrevisaoGD[[#This Row],[Condição de Carga]],HoraCondCarga[Mês],MONTH(PrevisaoGD[[#This Row],[Mês/Ano]]))</f>
        <v>22</v>
      </c>
      <c r="G2431" s="258">
        <f>SUMIFS('Previsão Potência Instalada'!$C$4:$C$87,'Previsão Potência Instalada'!$B$4:$B$87,PrevisaoGD[[#This Row],[Mês/Ano]])*SUMIFS(RelPotInst[PU_PI],RelPotInst[Barra],PrevisaoGD[[#This Row],[Nº Barra]])</f>
        <v>0.56734663472122049</v>
      </c>
      <c r="H2431" s="136">
        <f>$G2431*SUMIFS(FatorHorario[Fator],FatorHorario[Meses],TEXT($D2431,"MMM"),FatorHorario[UF],'Curva Tipica'!$E$1,FatorHorario[Hora],$F2431)</f>
        <v>0</v>
      </c>
      <c r="I2431" s="45">
        <v>0.92</v>
      </c>
    </row>
    <row r="2432" spans="1:9" x14ac:dyDescent="0.25">
      <c r="A2432" s="32">
        <v>8033</v>
      </c>
      <c r="B2432" s="32">
        <v>2</v>
      </c>
      <c r="C2432" s="134" t="s">
        <v>92</v>
      </c>
      <c r="D2432" s="33">
        <v>44682</v>
      </c>
      <c r="E2432" s="43" t="s">
        <v>72</v>
      </c>
      <c r="F2432" s="44">
        <f>SUMIFS(HoraCondCarga[Hora],HoraCondCarga[Condição de Carga],PrevisaoGD[[#This Row],[Condição de Carga]],HoraCondCarga[Mês],MONTH(PrevisaoGD[[#This Row],[Mês/Ano]]))</f>
        <v>19</v>
      </c>
      <c r="G2432" s="258">
        <f>SUMIFS('Previsão Potência Instalada'!$C$4:$C$87,'Previsão Potência Instalada'!$B$4:$B$87,PrevisaoGD[[#This Row],[Mês/Ano]])*SUMIFS(RelPotInst[PU_PI],RelPotInst[Barra],PrevisaoGD[[#This Row],[Nº Barra]])</f>
        <v>0.59156017285902895</v>
      </c>
      <c r="H2432" s="136">
        <f>$G2432*SUMIFS(FatorHorario[Fator],FatorHorario[Meses],TEXT($D2432,"MMM"),FatorHorario[UF],'Curva Tipica'!$E$1,FatorHorario[Hora],$F2432)</f>
        <v>0</v>
      </c>
      <c r="I2432" s="45">
        <v>0.92</v>
      </c>
    </row>
    <row r="2433" spans="1:9" x14ac:dyDescent="0.25">
      <c r="A2433" s="32">
        <v>8033</v>
      </c>
      <c r="B2433" s="32">
        <v>2</v>
      </c>
      <c r="C2433" s="134" t="s">
        <v>92</v>
      </c>
      <c r="D2433" s="33">
        <v>44713</v>
      </c>
      <c r="E2433" s="43" t="s">
        <v>72</v>
      </c>
      <c r="F2433" s="44">
        <f>SUMIFS(HoraCondCarga[Hora],HoraCondCarga[Condição de Carga],PrevisaoGD[[#This Row],[Condição de Carga]],HoraCondCarga[Mês],MONTH(PrevisaoGD[[#This Row],[Mês/Ano]]))</f>
        <v>19</v>
      </c>
      <c r="G2433" s="258">
        <f>SUMIFS('Previsão Potência Instalada'!$C$4:$C$87,'Previsão Potência Instalada'!$B$4:$B$87,PrevisaoGD[[#This Row],[Mês/Ano]])*SUMIFS(RelPotInst[PU_PI],RelPotInst[Barra],PrevisaoGD[[#This Row],[Nº Barra]])</f>
        <v>0.61526774135638274</v>
      </c>
      <c r="H2433" s="136">
        <f>$G2433*SUMIFS(FatorHorario[Fator],FatorHorario[Meses],TEXT($D2433,"MMM"),FatorHorario[UF],'Curva Tipica'!$E$1,FatorHorario[Hora],$F2433)</f>
        <v>0</v>
      </c>
      <c r="I2433" s="45">
        <v>0.92</v>
      </c>
    </row>
    <row r="2434" spans="1:9" x14ac:dyDescent="0.25">
      <c r="A2434" s="32">
        <v>8033</v>
      </c>
      <c r="B2434" s="32">
        <v>2</v>
      </c>
      <c r="C2434" s="134" t="s">
        <v>92</v>
      </c>
      <c r="D2434" s="33">
        <v>44743</v>
      </c>
      <c r="E2434" s="43" t="s">
        <v>72</v>
      </c>
      <c r="F2434" s="44">
        <f>SUMIFS(HoraCondCarga[Hora],HoraCondCarga[Condição de Carga],PrevisaoGD[[#This Row],[Condição de Carga]],HoraCondCarga[Mês],MONTH(PrevisaoGD[[#This Row],[Mês/Ano]]))</f>
        <v>19</v>
      </c>
      <c r="G2434" s="258">
        <f>SUMIFS('Previsão Potência Instalada'!$C$4:$C$87,'Previsão Potência Instalada'!$B$4:$B$87,PrevisaoGD[[#This Row],[Mês/Ano]])*SUMIFS(RelPotInst[PU_PI],RelPotInst[Barra],PrevisaoGD[[#This Row],[Nº Barra]])</f>
        <v>0.63779691421169116</v>
      </c>
      <c r="H2434" s="136">
        <f>$G2434*SUMIFS(FatorHorario[Fator],FatorHorario[Meses],TEXT($D2434,"MMM"),FatorHorario[UF],'Curva Tipica'!$E$1,FatorHorario[Hora],$F2434)</f>
        <v>0</v>
      </c>
      <c r="I2434" s="45">
        <v>0.92</v>
      </c>
    </row>
    <row r="2435" spans="1:9" x14ac:dyDescent="0.25">
      <c r="A2435" s="32">
        <v>8033</v>
      </c>
      <c r="B2435" s="32">
        <v>2</v>
      </c>
      <c r="C2435" s="134" t="s">
        <v>92</v>
      </c>
      <c r="D2435" s="33">
        <v>44774</v>
      </c>
      <c r="E2435" s="43" t="s">
        <v>72</v>
      </c>
      <c r="F2435" s="44">
        <f>SUMIFS(HoraCondCarga[Hora],HoraCondCarga[Condição de Carga],PrevisaoGD[[#This Row],[Condição de Carga]],HoraCondCarga[Mês],MONTH(PrevisaoGD[[#This Row],[Mês/Ano]]))</f>
        <v>19</v>
      </c>
      <c r="G2435" s="258">
        <f>SUMIFS('Previsão Potência Instalada'!$C$4:$C$87,'Previsão Potência Instalada'!$B$4:$B$87,PrevisaoGD[[#This Row],[Mês/Ano]])*SUMIFS(RelPotInst[PU_PI],RelPotInst[Barra],PrevisaoGD[[#This Row],[Nº Barra]])</f>
        <v>0.6597503746052964</v>
      </c>
      <c r="H2435" s="136">
        <f>$G2435*SUMIFS(FatorHorario[Fator],FatorHorario[Meses],TEXT($D2435,"MMM"),FatorHorario[UF],'Curva Tipica'!$E$1,FatorHorario[Hora],$F2435)</f>
        <v>0</v>
      </c>
      <c r="I2435" s="45">
        <v>0.92</v>
      </c>
    </row>
    <row r="2436" spans="1:9" x14ac:dyDescent="0.25">
      <c r="A2436" s="32">
        <v>8033</v>
      </c>
      <c r="B2436" s="32">
        <v>2</v>
      </c>
      <c r="C2436" s="134" t="s">
        <v>92</v>
      </c>
      <c r="D2436" s="33">
        <v>44805</v>
      </c>
      <c r="E2436" s="43" t="s">
        <v>72</v>
      </c>
      <c r="F2436" s="44">
        <f>SUMIFS(HoraCondCarga[Hora],HoraCondCarga[Condição de Carga],PrevisaoGD[[#This Row],[Condição de Carga]],HoraCondCarga[Mês],MONTH(PrevisaoGD[[#This Row],[Mês/Ano]]))</f>
        <v>19</v>
      </c>
      <c r="G2436" s="258">
        <f>SUMIFS('Previsão Potência Instalada'!$C$4:$C$87,'Previsão Potência Instalada'!$B$4:$B$87,PrevisaoGD[[#This Row],[Mês/Ano]])*SUMIFS(RelPotInst[PU_PI],RelPotInst[Barra],PrevisaoGD[[#This Row],[Nº Barra]])</f>
        <v>0.68160368607607891</v>
      </c>
      <c r="H2436" s="136">
        <f>$G2436*SUMIFS(FatorHorario[Fator],FatorHorario[Meses],TEXT($D2436,"MMM"),FatorHorario[UF],'Curva Tipica'!$E$1,FatorHorario[Hora],$F2436)</f>
        <v>0</v>
      </c>
      <c r="I2436" s="45">
        <v>0.92</v>
      </c>
    </row>
    <row r="2437" spans="1:9" x14ac:dyDescent="0.25">
      <c r="A2437" s="32">
        <v>8033</v>
      </c>
      <c r="B2437" s="32">
        <v>2</v>
      </c>
      <c r="C2437" s="134" t="s">
        <v>92</v>
      </c>
      <c r="D2437" s="33">
        <v>44835</v>
      </c>
      <c r="E2437" s="43" t="s">
        <v>72</v>
      </c>
      <c r="F2437" s="44">
        <f>SUMIFS(HoraCondCarga[Hora],HoraCondCarga[Condição de Carga],PrevisaoGD[[#This Row],[Condição de Carga]],HoraCondCarga[Mês],MONTH(PrevisaoGD[[#This Row],[Mês/Ano]]))</f>
        <v>19</v>
      </c>
      <c r="G2437" s="258">
        <f>SUMIFS('Previsão Potência Instalada'!$C$4:$C$87,'Previsão Potência Instalada'!$B$4:$B$87,PrevisaoGD[[#This Row],[Mês/Ano]])*SUMIFS(RelPotInst[PU_PI],RelPotInst[Barra],PrevisaoGD[[#This Row],[Nº Barra]])</f>
        <v>0.7023826381855538</v>
      </c>
      <c r="H2437" s="136">
        <f>$G2437*SUMIFS(FatorHorario[Fator],FatorHorario[Meses],TEXT($D2437,"MMM"),FatorHorario[UF],'Curva Tipica'!$E$1,FatorHorario[Hora],$F2437)</f>
        <v>0</v>
      </c>
      <c r="I2437" s="45">
        <v>0.92</v>
      </c>
    </row>
    <row r="2438" spans="1:9" x14ac:dyDescent="0.25">
      <c r="A2438" s="32">
        <v>8033</v>
      </c>
      <c r="B2438" s="32">
        <v>2</v>
      </c>
      <c r="C2438" s="134" t="s">
        <v>92</v>
      </c>
      <c r="D2438" s="33">
        <v>44866</v>
      </c>
      <c r="E2438" s="43" t="s">
        <v>72</v>
      </c>
      <c r="F2438" s="44">
        <f>SUMIFS(HoraCondCarga[Hora],HoraCondCarga[Condição de Carga],PrevisaoGD[[#This Row],[Condição de Carga]],HoraCondCarga[Mês],MONTH(PrevisaoGD[[#This Row],[Mês/Ano]]))</f>
        <v>22</v>
      </c>
      <c r="G2438" s="258">
        <f>SUMIFS('Previsão Potência Instalada'!$C$4:$C$87,'Previsão Potência Instalada'!$B$4:$B$87,PrevisaoGD[[#This Row],[Mês/Ano]])*SUMIFS(RelPotInst[PU_PI],RelPotInst[Barra],PrevisaoGD[[#This Row],[Nº Barra]])</f>
        <v>0.72316546856478081</v>
      </c>
      <c r="H2438" s="136">
        <f>$G2438*SUMIFS(FatorHorario[Fator],FatorHorario[Meses],TEXT($D2438,"MMM"),FatorHorario[UF],'Curva Tipica'!$E$1,FatorHorario[Hora],$F2438)</f>
        <v>0</v>
      </c>
      <c r="I2438" s="45">
        <v>0.92</v>
      </c>
    </row>
    <row r="2439" spans="1:9" x14ac:dyDescent="0.25">
      <c r="A2439" s="32">
        <v>8033</v>
      </c>
      <c r="B2439" s="32">
        <v>2</v>
      </c>
      <c r="C2439" s="134" t="s">
        <v>92</v>
      </c>
      <c r="D2439" s="33">
        <v>44896</v>
      </c>
      <c r="E2439" s="43" t="s">
        <v>72</v>
      </c>
      <c r="F2439" s="44">
        <f>SUMIFS(HoraCondCarga[Hora],HoraCondCarga[Condição de Carga],PrevisaoGD[[#This Row],[Condição de Carga]],HoraCondCarga[Mês],MONTH(PrevisaoGD[[#This Row],[Mês/Ano]]))</f>
        <v>22</v>
      </c>
      <c r="G2439" s="258">
        <f>SUMIFS('Previsão Potência Instalada'!$C$4:$C$87,'Previsão Potência Instalada'!$B$4:$B$87,PrevisaoGD[[#This Row],[Mês/Ano]])*SUMIFS(RelPotInst[PU_PI],RelPotInst[Barra],PrevisaoGD[[#This Row],[Nº Barra]])</f>
        <v>0.74493560908348055</v>
      </c>
      <c r="H2439" s="136">
        <f>$G2439*SUMIFS(FatorHorario[Fator],FatorHorario[Meses],TEXT($D2439,"MMM"),FatorHorario[UF],'Curva Tipica'!$E$1,FatorHorario[Hora],$F2439)</f>
        <v>0</v>
      </c>
      <c r="I2439" s="45">
        <v>0.92</v>
      </c>
    </row>
    <row r="2440" spans="1:9" x14ac:dyDescent="0.25">
      <c r="A2440" s="32">
        <v>8033</v>
      </c>
      <c r="B2440" s="32">
        <v>2</v>
      </c>
      <c r="C2440" s="134" t="s">
        <v>92</v>
      </c>
      <c r="D2440" s="33">
        <v>44927</v>
      </c>
      <c r="E2440" s="43" t="s">
        <v>72</v>
      </c>
      <c r="F2440" s="44">
        <f>SUMIFS(HoraCondCarga[Hora],HoraCondCarga[Condição de Carga],PrevisaoGD[[#This Row],[Condição de Carga]],HoraCondCarga[Mês],MONTH(PrevisaoGD[[#This Row],[Mês/Ano]]))</f>
        <v>22</v>
      </c>
      <c r="G2440" s="258">
        <f>SUMIFS('Previsão Potência Instalada'!$C$4:$C$87,'Previsão Potência Instalada'!$B$4:$B$87,PrevisaoGD[[#This Row],[Mês/Ano]])*SUMIFS(RelPotInst[PU_PI],RelPotInst[Barra],PrevisaoGD[[#This Row],[Nº Barra]])</f>
        <v>0.75239897156715163</v>
      </c>
      <c r="H2440" s="136">
        <f>$G2440*SUMIFS(FatorHorario[Fator],FatorHorario[Meses],TEXT($D2440,"MMM"),FatorHorario[UF],'Curva Tipica'!$E$1,FatorHorario[Hora],$F2440)</f>
        <v>0</v>
      </c>
      <c r="I2440" s="45">
        <v>0.92</v>
      </c>
    </row>
    <row r="2441" spans="1:9" x14ac:dyDescent="0.25">
      <c r="A2441" s="32">
        <v>8033</v>
      </c>
      <c r="B2441" s="32">
        <v>2</v>
      </c>
      <c r="C2441" s="134" t="s">
        <v>92</v>
      </c>
      <c r="D2441" s="33">
        <v>44958</v>
      </c>
      <c r="E2441" s="43" t="s">
        <v>72</v>
      </c>
      <c r="F2441" s="44">
        <f>SUMIFS(HoraCondCarga[Hora],HoraCondCarga[Condição de Carga],PrevisaoGD[[#This Row],[Condição de Carga]],HoraCondCarga[Mês],MONTH(PrevisaoGD[[#This Row],[Mês/Ano]]))</f>
        <v>22</v>
      </c>
      <c r="G2441" s="258">
        <f>SUMIFS('Previsão Potência Instalada'!$C$4:$C$87,'Previsão Potência Instalada'!$B$4:$B$87,PrevisaoGD[[#This Row],[Mês/Ano]])*SUMIFS(RelPotInst[PU_PI],RelPotInst[Barra],PrevisaoGD[[#This Row],[Nº Barra]])</f>
        <v>0.75969969506265311</v>
      </c>
      <c r="H2441" s="136">
        <f>$G2441*SUMIFS(FatorHorario[Fator],FatorHorario[Meses],TEXT($D2441,"MMM"),FatorHorario[UF],'Curva Tipica'!$E$1,FatorHorario[Hora],$F2441)</f>
        <v>0</v>
      </c>
      <c r="I2441" s="45">
        <v>0.92</v>
      </c>
    </row>
    <row r="2442" spans="1:9" x14ac:dyDescent="0.25">
      <c r="A2442" s="32">
        <v>8033</v>
      </c>
      <c r="B2442" s="32">
        <v>2</v>
      </c>
      <c r="C2442" s="134" t="s">
        <v>92</v>
      </c>
      <c r="D2442" s="33">
        <v>44986</v>
      </c>
      <c r="E2442" s="43" t="s">
        <v>72</v>
      </c>
      <c r="F2442" s="44">
        <f>SUMIFS(HoraCondCarga[Hora],HoraCondCarga[Condição de Carga],PrevisaoGD[[#This Row],[Condição de Carga]],HoraCondCarga[Mês],MONTH(PrevisaoGD[[#This Row],[Mês/Ano]]))</f>
        <v>22</v>
      </c>
      <c r="G2442" s="258">
        <f>SUMIFS('Previsão Potência Instalada'!$C$4:$C$87,'Previsão Potência Instalada'!$B$4:$B$87,PrevisaoGD[[#This Row],[Mês/Ano]])*SUMIFS(RelPotInst[PU_PI],RelPotInst[Barra],PrevisaoGD[[#This Row],[Nº Barra]])</f>
        <v>0.76706606845804903</v>
      </c>
      <c r="H2442" s="136">
        <f>$G2442*SUMIFS(FatorHorario[Fator],FatorHorario[Meses],TEXT($D2442,"MMM"),FatorHorario[UF],'Curva Tipica'!$E$1,FatorHorario[Hora],$F2442)</f>
        <v>0</v>
      </c>
      <c r="I2442" s="45">
        <v>0.92</v>
      </c>
    </row>
    <row r="2443" spans="1:9" x14ac:dyDescent="0.25">
      <c r="A2443" s="32">
        <v>8033</v>
      </c>
      <c r="B2443" s="32">
        <v>2</v>
      </c>
      <c r="C2443" s="134" t="s">
        <v>92</v>
      </c>
      <c r="D2443" s="33">
        <v>45017</v>
      </c>
      <c r="E2443" s="43" t="s">
        <v>72</v>
      </c>
      <c r="F2443" s="44">
        <f>SUMIFS(HoraCondCarga[Hora],HoraCondCarga[Condição de Carga],PrevisaoGD[[#This Row],[Condição de Carga]],HoraCondCarga[Mês],MONTH(PrevisaoGD[[#This Row],[Mês/Ano]]))</f>
        <v>22</v>
      </c>
      <c r="G2443" s="258">
        <f>SUMIFS('Previsão Potência Instalada'!$C$4:$C$87,'Previsão Potência Instalada'!$B$4:$B$87,PrevisaoGD[[#This Row],[Mês/Ano]])*SUMIFS(RelPotInst[PU_PI],RelPotInst[Barra],PrevisaoGD[[#This Row],[Nº Barra]])</f>
        <v>0.77448906552647045</v>
      </c>
      <c r="H2443" s="136">
        <f>$G2443*SUMIFS(FatorHorario[Fator],FatorHorario[Meses],TEXT($D2443,"MMM"),FatorHorario[UF],'Curva Tipica'!$E$1,FatorHorario[Hora],$F2443)</f>
        <v>0</v>
      </c>
      <c r="I2443" s="45">
        <v>0.92</v>
      </c>
    </row>
    <row r="2444" spans="1:9" x14ac:dyDescent="0.25">
      <c r="A2444" s="32">
        <v>8033</v>
      </c>
      <c r="B2444" s="32">
        <v>2</v>
      </c>
      <c r="C2444" s="134" t="s">
        <v>92</v>
      </c>
      <c r="D2444" s="33">
        <v>45047</v>
      </c>
      <c r="E2444" s="43" t="s">
        <v>72</v>
      </c>
      <c r="F2444" s="44">
        <f>SUMIFS(HoraCondCarga[Hora],HoraCondCarga[Condição de Carga],PrevisaoGD[[#This Row],[Condição de Carga]],HoraCondCarga[Mês],MONTH(PrevisaoGD[[#This Row],[Mês/Ano]]))</f>
        <v>19</v>
      </c>
      <c r="G2444" s="258">
        <f>SUMIFS('Previsão Potência Instalada'!$C$4:$C$87,'Previsão Potência Instalada'!$B$4:$B$87,PrevisaoGD[[#This Row],[Mês/Ano]])*SUMIFS(RelPotInst[PU_PI],RelPotInst[Barra],PrevisaoGD[[#This Row],[Nº Barra]])</f>
        <v>0.78252449566708848</v>
      </c>
      <c r="H2444" s="136">
        <f>$G2444*SUMIFS(FatorHorario[Fator],FatorHorario[Meses],TEXT($D2444,"MMM"),FatorHorario[UF],'Curva Tipica'!$E$1,FatorHorario[Hora],$F2444)</f>
        <v>0</v>
      </c>
      <c r="I2444" s="45">
        <v>0.92</v>
      </c>
    </row>
    <row r="2445" spans="1:9" x14ac:dyDescent="0.25">
      <c r="A2445" s="32">
        <v>8033</v>
      </c>
      <c r="B2445" s="32">
        <v>2</v>
      </c>
      <c r="C2445" s="134" t="s">
        <v>92</v>
      </c>
      <c r="D2445" s="33">
        <v>45078</v>
      </c>
      <c r="E2445" s="43" t="s">
        <v>72</v>
      </c>
      <c r="F2445" s="44">
        <f>SUMIFS(HoraCondCarga[Hora],HoraCondCarga[Condição de Carga],PrevisaoGD[[#This Row],[Condição de Carga]],HoraCondCarga[Mês],MONTH(PrevisaoGD[[#This Row],[Mês/Ano]]))</f>
        <v>19</v>
      </c>
      <c r="G2445" s="258">
        <f>SUMIFS('Previsão Potência Instalada'!$C$4:$C$87,'Previsão Potência Instalada'!$B$4:$B$87,PrevisaoGD[[#This Row],[Mês/Ano]])*SUMIFS(RelPotInst[PU_PI],RelPotInst[Barra],PrevisaoGD[[#This Row],[Nº Barra]])</f>
        <v>0.79039201628221678</v>
      </c>
      <c r="H2445" s="136">
        <f>$G2445*SUMIFS(FatorHorario[Fator],FatorHorario[Meses],TEXT($D2445,"MMM"),FatorHorario[UF],'Curva Tipica'!$E$1,FatorHorario[Hora],$F2445)</f>
        <v>0</v>
      </c>
      <c r="I2445" s="45">
        <v>0.92</v>
      </c>
    </row>
    <row r="2446" spans="1:9" x14ac:dyDescent="0.25">
      <c r="A2446" s="32">
        <v>8033</v>
      </c>
      <c r="B2446" s="32">
        <v>2</v>
      </c>
      <c r="C2446" s="134" t="s">
        <v>92</v>
      </c>
      <c r="D2446" s="33">
        <v>45108</v>
      </c>
      <c r="E2446" s="43" t="s">
        <v>72</v>
      </c>
      <c r="F2446" s="44">
        <f>SUMIFS(HoraCondCarga[Hora],HoraCondCarga[Condição de Carga],PrevisaoGD[[#This Row],[Condição de Carga]],HoraCondCarga[Mês],MONTH(PrevisaoGD[[#This Row],[Mês/Ano]]))</f>
        <v>19</v>
      </c>
      <c r="G2446" s="258">
        <f>SUMIFS('Previsão Potência Instalada'!$C$4:$C$87,'Previsão Potência Instalada'!$B$4:$B$87,PrevisaoGD[[#This Row],[Mês/Ano]])*SUMIFS(RelPotInst[PU_PI],RelPotInst[Barra],PrevisaoGD[[#This Row],[Nº Barra]])</f>
        <v>0.79786847815137518</v>
      </c>
      <c r="H2446" s="136">
        <f>$G2446*SUMIFS(FatorHorario[Fator],FatorHorario[Meses],TEXT($D2446,"MMM"),FatorHorario[UF],'Curva Tipica'!$E$1,FatorHorario[Hora],$F2446)</f>
        <v>0</v>
      </c>
      <c r="I2446" s="45">
        <v>0.92</v>
      </c>
    </row>
    <row r="2447" spans="1:9" x14ac:dyDescent="0.25">
      <c r="A2447" s="32">
        <v>8033</v>
      </c>
      <c r="B2447" s="32">
        <v>2</v>
      </c>
      <c r="C2447" s="134" t="s">
        <v>92</v>
      </c>
      <c r="D2447" s="33">
        <v>45139</v>
      </c>
      <c r="E2447" s="43" t="s">
        <v>72</v>
      </c>
      <c r="F2447" s="44">
        <f>SUMIFS(HoraCondCarga[Hora],HoraCondCarga[Condição de Carga],PrevisaoGD[[#This Row],[Condição de Carga]],HoraCondCarga[Mês],MONTH(PrevisaoGD[[#This Row],[Mês/Ano]]))</f>
        <v>19</v>
      </c>
      <c r="G2447" s="258">
        <f>SUMIFS('Previsão Potência Instalada'!$C$4:$C$87,'Previsão Potência Instalada'!$B$4:$B$87,PrevisaoGD[[#This Row],[Mês/Ano]])*SUMIFS(RelPotInst[PU_PI],RelPotInst[Barra],PrevisaoGD[[#This Row],[Nº Barra]])</f>
        <v>0.80515388585733083</v>
      </c>
      <c r="H2447" s="136">
        <f>$G2447*SUMIFS(FatorHorario[Fator],FatorHorario[Meses],TEXT($D2447,"MMM"),FatorHorario[UF],'Curva Tipica'!$E$1,FatorHorario[Hora],$F2447)</f>
        <v>0</v>
      </c>
      <c r="I2447" s="45">
        <v>0.92</v>
      </c>
    </row>
    <row r="2448" spans="1:9" x14ac:dyDescent="0.25">
      <c r="A2448" s="32">
        <v>8033</v>
      </c>
      <c r="B2448" s="32">
        <v>2</v>
      </c>
      <c r="C2448" s="134" t="s">
        <v>92</v>
      </c>
      <c r="D2448" s="33">
        <v>45170</v>
      </c>
      <c r="E2448" s="43" t="s">
        <v>72</v>
      </c>
      <c r="F2448" s="44">
        <f>SUMIFS(HoraCondCarga[Hora],HoraCondCarga[Condição de Carga],PrevisaoGD[[#This Row],[Condição de Carga]],HoraCondCarga[Mês],MONTH(PrevisaoGD[[#This Row],[Mês/Ano]]))</f>
        <v>19</v>
      </c>
      <c r="G2448" s="258">
        <f>SUMIFS('Previsão Potência Instalada'!$C$4:$C$87,'Previsão Potência Instalada'!$B$4:$B$87,PrevisaoGD[[#This Row],[Mês/Ano]])*SUMIFS(RelPotInst[PU_PI],RelPotInst[Barra],PrevisaoGD[[#This Row],[Nº Barra]])</f>
        <v>0.81240605845041602</v>
      </c>
      <c r="H2448" s="136">
        <f>$G2448*SUMIFS(FatorHorario[Fator],FatorHorario[Meses],TEXT($D2448,"MMM"),FatorHorario[UF],'Curva Tipica'!$E$1,FatorHorario[Hora],$F2448)</f>
        <v>0</v>
      </c>
      <c r="I2448" s="45">
        <v>0.92</v>
      </c>
    </row>
    <row r="2449" spans="1:9" x14ac:dyDescent="0.25">
      <c r="A2449" s="32">
        <v>8033</v>
      </c>
      <c r="B2449" s="32">
        <v>2</v>
      </c>
      <c r="C2449" s="134" t="s">
        <v>92</v>
      </c>
      <c r="D2449" s="33">
        <v>45200</v>
      </c>
      <c r="E2449" s="43" t="s">
        <v>72</v>
      </c>
      <c r="F2449" s="44">
        <f>SUMIFS(HoraCondCarga[Hora],HoraCondCarga[Condição de Carga],PrevisaoGD[[#This Row],[Condição de Carga]],HoraCondCarga[Mês],MONTH(PrevisaoGD[[#This Row],[Mês/Ano]]))</f>
        <v>19</v>
      </c>
      <c r="G2449" s="258">
        <f>SUMIFS('Previsão Potência Instalada'!$C$4:$C$87,'Previsão Potência Instalada'!$B$4:$B$87,PrevisaoGD[[#This Row],[Mês/Ano]])*SUMIFS(RelPotInst[PU_PI],RelPotInst[Barra],PrevisaoGD[[#This Row],[Nº Barra]])</f>
        <v>0.81930169745701864</v>
      </c>
      <c r="H2449" s="136">
        <f>$G2449*SUMIFS(FatorHorario[Fator],FatorHorario[Meses],TEXT($D2449,"MMM"),FatorHorario[UF],'Curva Tipica'!$E$1,FatorHorario[Hora],$F2449)</f>
        <v>0</v>
      </c>
      <c r="I2449" s="45">
        <v>0.92</v>
      </c>
    </row>
    <row r="2450" spans="1:9" x14ac:dyDescent="0.25">
      <c r="A2450" s="32">
        <v>8033</v>
      </c>
      <c r="B2450" s="32">
        <v>2</v>
      </c>
      <c r="C2450" s="134" t="s">
        <v>92</v>
      </c>
      <c r="D2450" s="33">
        <v>45231</v>
      </c>
      <c r="E2450" s="43" t="s">
        <v>72</v>
      </c>
      <c r="F2450" s="44">
        <f>SUMIFS(HoraCondCarga[Hora],HoraCondCarga[Condição de Carga],PrevisaoGD[[#This Row],[Condição de Carga]],HoraCondCarga[Mês],MONTH(PrevisaoGD[[#This Row],[Mês/Ano]]))</f>
        <v>22</v>
      </c>
      <c r="G2450" s="258">
        <f>SUMIFS('Previsão Potência Instalada'!$C$4:$C$87,'Previsão Potência Instalada'!$B$4:$B$87,PrevisaoGD[[#This Row],[Mês/Ano]])*SUMIFS(RelPotInst[PU_PI],RelPotInst[Barra],PrevisaoGD[[#This Row],[Nº Barra]])</f>
        <v>0.82619862349426842</v>
      </c>
      <c r="H2450" s="136">
        <f>$G2450*SUMIFS(FatorHorario[Fator],FatorHorario[Meses],TEXT($D2450,"MMM"),FatorHorario[UF],'Curva Tipica'!$E$1,FatorHorario[Hora],$F2450)</f>
        <v>0</v>
      </c>
      <c r="I2450" s="45">
        <v>0.92</v>
      </c>
    </row>
    <row r="2451" spans="1:9" x14ac:dyDescent="0.25">
      <c r="A2451" s="32">
        <v>8033</v>
      </c>
      <c r="B2451" s="32">
        <v>2</v>
      </c>
      <c r="C2451" s="134" t="s">
        <v>92</v>
      </c>
      <c r="D2451" s="33">
        <v>45261</v>
      </c>
      <c r="E2451" s="43" t="s">
        <v>72</v>
      </c>
      <c r="F2451" s="44">
        <f>SUMIFS(HoraCondCarga[Hora],HoraCondCarga[Condição de Carga],PrevisaoGD[[#This Row],[Condição de Carga]],HoraCondCarga[Mês],MONTH(PrevisaoGD[[#This Row],[Mês/Ano]]))</f>
        <v>22</v>
      </c>
      <c r="G2451" s="258">
        <f>SUMIFS('Previsão Potência Instalada'!$C$4:$C$87,'Previsão Potência Instalada'!$B$4:$B$87,PrevisaoGD[[#This Row],[Mês/Ano]])*SUMIFS(RelPotInst[PU_PI],RelPotInst[Barra],PrevisaoGD[[#This Row],[Nº Barra]])</f>
        <v>0.8334231952315273</v>
      </c>
      <c r="H2451" s="136">
        <f>$G2451*SUMIFS(FatorHorario[Fator],FatorHorario[Meses],TEXT($D2451,"MMM"),FatorHorario[UF],'Curva Tipica'!$E$1,FatorHorario[Hora],$F2451)</f>
        <v>0</v>
      </c>
      <c r="I2451" s="45">
        <v>0.92</v>
      </c>
    </row>
    <row r="2452" spans="1:9" x14ac:dyDescent="0.25">
      <c r="A2452" s="32">
        <v>8033</v>
      </c>
      <c r="B2452" s="32">
        <v>2</v>
      </c>
      <c r="C2452" s="134" t="s">
        <v>92</v>
      </c>
      <c r="D2452" s="33">
        <v>45292</v>
      </c>
      <c r="E2452" s="43" t="s">
        <v>72</v>
      </c>
      <c r="F2452" s="44">
        <f>SUMIFS(HoraCondCarga[Hora],HoraCondCarga[Condição de Carga],PrevisaoGD[[#This Row],[Condição de Carga]],HoraCondCarga[Mês],MONTH(PrevisaoGD[[#This Row],[Mês/Ano]]))</f>
        <v>22</v>
      </c>
      <c r="G2452" s="258">
        <f>SUMIFS('Previsão Potência Instalada'!$C$4:$C$87,'Previsão Potência Instalada'!$B$4:$B$87,PrevisaoGD[[#This Row],[Mês/Ano]])*SUMIFS(RelPotInst[PU_PI],RelPotInst[Barra],PrevisaoGD[[#This Row],[Nº Barra]])</f>
        <v>0.84824160685651084</v>
      </c>
      <c r="H2452" s="136">
        <f>$G2452*SUMIFS(FatorHorario[Fator],FatorHorario[Meses],TEXT($D2452,"MMM"),FatorHorario[UF],'Curva Tipica'!$E$1,FatorHorario[Hora],$F2452)</f>
        <v>0</v>
      </c>
      <c r="I2452" s="45">
        <v>0.92</v>
      </c>
    </row>
    <row r="2453" spans="1:9" x14ac:dyDescent="0.25">
      <c r="A2453" s="32">
        <v>8033</v>
      </c>
      <c r="B2453" s="32">
        <v>2</v>
      </c>
      <c r="C2453" s="134" t="s">
        <v>92</v>
      </c>
      <c r="D2453" s="33">
        <v>45323</v>
      </c>
      <c r="E2453" s="43" t="s">
        <v>72</v>
      </c>
      <c r="F2453" s="44">
        <f>SUMIFS(HoraCondCarga[Hora],HoraCondCarga[Condição de Carga],PrevisaoGD[[#This Row],[Condição de Carga]],HoraCondCarga[Mês],MONTH(PrevisaoGD[[#This Row],[Mês/Ano]]))</f>
        <v>22</v>
      </c>
      <c r="G2453" s="258">
        <f>SUMIFS('Previsão Potência Instalada'!$C$4:$C$87,'Previsão Potência Instalada'!$B$4:$B$87,PrevisaoGD[[#This Row],[Mês/Ano]])*SUMIFS(RelPotInst[PU_PI],RelPotInst[Barra],PrevisaoGD[[#This Row],[Nº Barra]])</f>
        <v>0.86273710083167654</v>
      </c>
      <c r="H2453" s="136">
        <f>$G2453*SUMIFS(FatorHorario[Fator],FatorHorario[Meses],TEXT($D2453,"MMM"),FatorHorario[UF],'Curva Tipica'!$E$1,FatorHorario[Hora],$F2453)</f>
        <v>0</v>
      </c>
      <c r="I2453" s="45">
        <v>0.92</v>
      </c>
    </row>
    <row r="2454" spans="1:9" x14ac:dyDescent="0.25">
      <c r="A2454" s="32">
        <v>8033</v>
      </c>
      <c r="B2454" s="32">
        <v>2</v>
      </c>
      <c r="C2454" s="134" t="s">
        <v>92</v>
      </c>
      <c r="D2454" s="33">
        <v>45352</v>
      </c>
      <c r="E2454" s="43" t="s">
        <v>72</v>
      </c>
      <c r="F2454" s="44">
        <f>SUMIFS(HoraCondCarga[Hora],HoraCondCarga[Condição de Carga],PrevisaoGD[[#This Row],[Condição de Carga]],HoraCondCarga[Mês],MONTH(PrevisaoGD[[#This Row],[Mês/Ano]]))</f>
        <v>22</v>
      </c>
      <c r="G2454" s="258">
        <f>SUMIFS('Previsão Potência Instalada'!$C$4:$C$87,'Previsão Potência Instalada'!$B$4:$B$87,PrevisaoGD[[#This Row],[Mês/Ano]])*SUMIFS(RelPotInst[PU_PI],RelPotInst[Barra],PrevisaoGD[[#This Row],[Nº Barra]])</f>
        <v>0.87736294185107344</v>
      </c>
      <c r="H2454" s="136">
        <f>$G2454*SUMIFS(FatorHorario[Fator],FatorHorario[Meses],TEXT($D2454,"MMM"),FatorHorario[UF],'Curva Tipica'!$E$1,FatorHorario[Hora],$F2454)</f>
        <v>0</v>
      </c>
      <c r="I2454" s="45">
        <v>0.92</v>
      </c>
    </row>
    <row r="2455" spans="1:9" x14ac:dyDescent="0.25">
      <c r="A2455" s="32">
        <v>8033</v>
      </c>
      <c r="B2455" s="32">
        <v>2</v>
      </c>
      <c r="C2455" s="134" t="s">
        <v>92</v>
      </c>
      <c r="D2455" s="33">
        <v>45383</v>
      </c>
      <c r="E2455" s="43" t="s">
        <v>72</v>
      </c>
      <c r="F2455" s="44">
        <f>SUMIFS(HoraCondCarga[Hora],HoraCondCarga[Condição de Carga],PrevisaoGD[[#This Row],[Condição de Carga]],HoraCondCarga[Mês],MONTH(PrevisaoGD[[#This Row],[Mês/Ano]]))</f>
        <v>22</v>
      </c>
      <c r="G2455" s="258">
        <f>SUMIFS('Previsão Potência Instalada'!$C$4:$C$87,'Previsão Potência Instalada'!$B$4:$B$87,PrevisaoGD[[#This Row],[Mês/Ano]])*SUMIFS(RelPotInst[PU_PI],RelPotInst[Barra],PrevisaoGD[[#This Row],[Nº Barra]])</f>
        <v>0.89210120845564722</v>
      </c>
      <c r="H2455" s="136">
        <f>$G2455*SUMIFS(FatorHorario[Fator],FatorHorario[Meses],TEXT($D2455,"MMM"),FatorHorario[UF],'Curva Tipica'!$E$1,FatorHorario[Hora],$F2455)</f>
        <v>0</v>
      </c>
      <c r="I2455" s="45">
        <v>0.92</v>
      </c>
    </row>
    <row r="2456" spans="1:9" x14ac:dyDescent="0.25">
      <c r="A2456" s="32">
        <v>8033</v>
      </c>
      <c r="B2456" s="32">
        <v>2</v>
      </c>
      <c r="C2456" s="134" t="s">
        <v>92</v>
      </c>
      <c r="D2456" s="33">
        <v>45413</v>
      </c>
      <c r="E2456" s="43" t="s">
        <v>72</v>
      </c>
      <c r="F2456" s="44">
        <f>SUMIFS(HoraCondCarga[Hora],HoraCondCarga[Condição de Carga],PrevisaoGD[[#This Row],[Condição de Carga]],HoraCondCarga[Mês],MONTH(PrevisaoGD[[#This Row],[Mês/Ano]]))</f>
        <v>19</v>
      </c>
      <c r="G2456" s="258">
        <f>SUMIFS('Previsão Potência Instalada'!$C$4:$C$87,'Previsão Potência Instalada'!$B$4:$B$87,PrevisaoGD[[#This Row],[Mês/Ano]])*SUMIFS(RelPotInst[PU_PI],RelPotInst[Barra],PrevisaoGD[[#This Row],[Nº Barra]])</f>
        <v>0.90805545316344405</v>
      </c>
      <c r="H2456" s="136">
        <f>$G2456*SUMIFS(FatorHorario[Fator],FatorHorario[Meses],TEXT($D2456,"MMM"),FatorHorario[UF],'Curva Tipica'!$E$1,FatorHorario[Hora],$F2456)</f>
        <v>0</v>
      </c>
      <c r="I2456" s="45">
        <v>0.92</v>
      </c>
    </row>
    <row r="2457" spans="1:9" x14ac:dyDescent="0.25">
      <c r="A2457" s="32">
        <v>8033</v>
      </c>
      <c r="B2457" s="32">
        <v>2</v>
      </c>
      <c r="C2457" s="134" t="s">
        <v>92</v>
      </c>
      <c r="D2457" s="33">
        <v>45444</v>
      </c>
      <c r="E2457" s="43" t="s">
        <v>72</v>
      </c>
      <c r="F2457" s="44">
        <f>SUMIFS(HoraCondCarga[Hora],HoraCondCarga[Condição de Carga],PrevisaoGD[[#This Row],[Condição de Carga]],HoraCondCarga[Mês],MONTH(PrevisaoGD[[#This Row],[Mês/Ano]]))</f>
        <v>19</v>
      </c>
      <c r="G2457" s="258">
        <f>SUMIFS('Previsão Potência Instalada'!$C$4:$C$87,'Previsão Potência Instalada'!$B$4:$B$87,PrevisaoGD[[#This Row],[Mês/Ano]])*SUMIFS(RelPotInst[PU_PI],RelPotInst[Barra],PrevisaoGD[[#This Row],[Nº Barra]])</f>
        <v>0.92367631563636932</v>
      </c>
      <c r="H2457" s="136">
        <f>$G2457*SUMIFS(FatorHorario[Fator],FatorHorario[Meses],TEXT($D2457,"MMM"),FatorHorario[UF],'Curva Tipica'!$E$1,FatorHorario[Hora],$F2457)</f>
        <v>0</v>
      </c>
      <c r="I2457" s="45">
        <v>0.92</v>
      </c>
    </row>
    <row r="2458" spans="1:9" x14ac:dyDescent="0.25">
      <c r="A2458" s="32">
        <v>8033</v>
      </c>
      <c r="B2458" s="32">
        <v>2</v>
      </c>
      <c r="C2458" s="134" t="s">
        <v>92</v>
      </c>
      <c r="D2458" s="33">
        <v>45474</v>
      </c>
      <c r="E2458" s="43" t="s">
        <v>72</v>
      </c>
      <c r="F2458" s="44">
        <f>SUMIFS(HoraCondCarga[Hora],HoraCondCarga[Condição de Carga],PrevisaoGD[[#This Row],[Condição de Carga]],HoraCondCarga[Mês],MONTH(PrevisaoGD[[#This Row],[Mês/Ano]]))</f>
        <v>19</v>
      </c>
      <c r="G2458" s="258">
        <f>SUMIFS('Previsão Potência Instalada'!$C$4:$C$87,'Previsão Potência Instalada'!$B$4:$B$87,PrevisaoGD[[#This Row],[Mês/Ano]])*SUMIFS(RelPotInst[PU_PI],RelPotInst[Barra],PrevisaoGD[[#This Row],[Nº Barra]])</f>
        <v>0.93852073592522423</v>
      </c>
      <c r="H2458" s="136">
        <f>$G2458*SUMIFS(FatorHorario[Fator],FatorHorario[Meses],TEXT($D2458,"MMM"),FatorHorario[UF],'Curva Tipica'!$E$1,FatorHorario[Hora],$F2458)</f>
        <v>0</v>
      </c>
      <c r="I2458" s="45">
        <v>0.92</v>
      </c>
    </row>
    <row r="2459" spans="1:9" x14ac:dyDescent="0.25">
      <c r="A2459" s="32">
        <v>8033</v>
      </c>
      <c r="B2459" s="32">
        <v>2</v>
      </c>
      <c r="C2459" s="134" t="s">
        <v>92</v>
      </c>
      <c r="D2459" s="33">
        <v>45505</v>
      </c>
      <c r="E2459" s="43" t="s">
        <v>72</v>
      </c>
      <c r="F2459" s="44">
        <f>SUMIFS(HoraCondCarga[Hora],HoraCondCarga[Condição de Carga],PrevisaoGD[[#This Row],[Condição de Carga]],HoraCondCarga[Mês],MONTH(PrevisaoGD[[#This Row],[Mês/Ano]]))</f>
        <v>19</v>
      </c>
      <c r="G2459" s="258">
        <f>SUMIFS('Previsão Potência Instalada'!$C$4:$C$87,'Previsão Potência Instalada'!$B$4:$B$87,PrevisaoGD[[#This Row],[Mês/Ano]])*SUMIFS(RelPotInst[PU_PI],RelPotInst[Barra],PrevisaoGD[[#This Row],[Nº Barra]])</f>
        <v>0.95298582059434989</v>
      </c>
      <c r="H2459" s="136">
        <f>$G2459*SUMIFS(FatorHorario[Fator],FatorHorario[Meses],TEXT($D2459,"MMM"),FatorHorario[UF],'Curva Tipica'!$E$1,FatorHorario[Hora],$F2459)</f>
        <v>0</v>
      </c>
      <c r="I2459" s="45">
        <v>0.92</v>
      </c>
    </row>
    <row r="2460" spans="1:9" x14ac:dyDescent="0.25">
      <c r="A2460" s="32">
        <v>8033</v>
      </c>
      <c r="B2460" s="32">
        <v>2</v>
      </c>
      <c r="C2460" s="134" t="s">
        <v>92</v>
      </c>
      <c r="D2460" s="33">
        <v>45536</v>
      </c>
      <c r="E2460" s="43" t="s">
        <v>72</v>
      </c>
      <c r="F2460" s="44">
        <f>SUMIFS(HoraCondCarga[Hora],HoraCondCarga[Condição de Carga],PrevisaoGD[[#This Row],[Condição de Carga]],HoraCondCarga[Mês],MONTH(PrevisaoGD[[#This Row],[Mês/Ano]]))</f>
        <v>19</v>
      </c>
      <c r="G2460" s="258">
        <f>SUMIFS('Previsão Potência Instalada'!$C$4:$C$87,'Previsão Potência Instalada'!$B$4:$B$87,PrevisaoGD[[#This Row],[Mês/Ano]])*SUMIFS(RelPotInst[PU_PI],RelPotInst[Barra],PrevisaoGD[[#This Row],[Nº Barra]])</f>
        <v>0.96738491736807419</v>
      </c>
      <c r="H2460" s="136">
        <f>$G2460*SUMIFS(FatorHorario[Fator],FatorHorario[Meses],TEXT($D2460,"MMM"),FatorHorario[UF],'Curva Tipica'!$E$1,FatorHorario[Hora],$F2460)</f>
        <v>0</v>
      </c>
      <c r="I2460" s="45">
        <v>0.92</v>
      </c>
    </row>
    <row r="2461" spans="1:9" x14ac:dyDescent="0.25">
      <c r="A2461" s="32">
        <v>8033</v>
      </c>
      <c r="B2461" s="32">
        <v>2</v>
      </c>
      <c r="C2461" s="134" t="s">
        <v>92</v>
      </c>
      <c r="D2461" s="33">
        <v>45566</v>
      </c>
      <c r="E2461" s="43" t="s">
        <v>72</v>
      </c>
      <c r="F2461" s="44">
        <f>SUMIFS(HoraCondCarga[Hora],HoraCondCarga[Condição de Carga],PrevisaoGD[[#This Row],[Condição de Carga]],HoraCondCarga[Mês],MONTH(PrevisaoGD[[#This Row],[Mês/Ano]]))</f>
        <v>19</v>
      </c>
      <c r="G2461" s="258">
        <f>SUMIFS('Previsão Potência Instalada'!$C$4:$C$87,'Previsão Potência Instalada'!$B$4:$B$87,PrevisaoGD[[#This Row],[Mês/Ano]])*SUMIFS(RelPotInst[PU_PI],RelPotInst[Barra],PrevisaoGD[[#This Row],[Nº Barra]])</f>
        <v>0.98107612122433807</v>
      </c>
      <c r="H2461" s="136">
        <f>$G2461*SUMIFS(FatorHorario[Fator],FatorHorario[Meses],TEXT($D2461,"MMM"),FatorHorario[UF],'Curva Tipica'!$E$1,FatorHorario[Hora],$F2461)</f>
        <v>0</v>
      </c>
      <c r="I2461" s="45">
        <v>0.92</v>
      </c>
    </row>
    <row r="2462" spans="1:9" x14ac:dyDescent="0.25">
      <c r="A2462" s="32">
        <v>8033</v>
      </c>
      <c r="B2462" s="32">
        <v>2</v>
      </c>
      <c r="C2462" s="134" t="s">
        <v>92</v>
      </c>
      <c r="D2462" s="33">
        <v>45597</v>
      </c>
      <c r="E2462" s="43" t="s">
        <v>72</v>
      </c>
      <c r="F2462" s="44">
        <f>SUMIFS(HoraCondCarga[Hora],HoraCondCarga[Condição de Carga],PrevisaoGD[[#This Row],[Condição de Carga]],HoraCondCarga[Mês],MONTH(PrevisaoGD[[#This Row],[Mês/Ano]]))</f>
        <v>22</v>
      </c>
      <c r="G2462" s="258">
        <f>SUMIFS('Previsão Potência Instalada'!$C$4:$C$87,'Previsão Potência Instalada'!$B$4:$B$87,PrevisaoGD[[#This Row],[Mês/Ano]])*SUMIFS(RelPotInst[PU_PI],RelPotInst[Barra],PrevisaoGD[[#This Row],[Nº Barra]])</f>
        <v>0.99476988046364068</v>
      </c>
      <c r="H2462" s="136">
        <f>$G2462*SUMIFS(FatorHorario[Fator],FatorHorario[Meses],TEXT($D2462,"MMM"),FatorHorario[UF],'Curva Tipica'!$E$1,FatorHorario[Hora],$F2462)</f>
        <v>0</v>
      </c>
      <c r="I2462" s="45">
        <v>0.92</v>
      </c>
    </row>
    <row r="2463" spans="1:9" x14ac:dyDescent="0.25">
      <c r="A2463" s="32">
        <v>8033</v>
      </c>
      <c r="B2463" s="32">
        <v>2</v>
      </c>
      <c r="C2463" s="134" t="s">
        <v>92</v>
      </c>
      <c r="D2463" s="33">
        <v>45627</v>
      </c>
      <c r="E2463" s="43" t="s">
        <v>72</v>
      </c>
      <c r="F2463" s="44">
        <f>SUMIFS(HoraCondCarga[Hora],HoraCondCarga[Condição de Carga],PrevisaoGD[[#This Row],[Condição de Carga]],HoraCondCarga[Mês],MONTH(PrevisaoGD[[#This Row],[Mês/Ano]]))</f>
        <v>22</v>
      </c>
      <c r="G2463" s="258">
        <f>SUMIFS('Previsão Potência Instalada'!$C$4:$C$87,'Previsão Potência Instalada'!$B$4:$B$87,PrevisaoGD[[#This Row],[Mês/Ano]])*SUMIFS(RelPotInst[PU_PI],RelPotInst[Barra],PrevisaoGD[[#This Row],[Nº Barra]])</f>
        <v>1.009114176087919</v>
      </c>
      <c r="H2463" s="136">
        <f>$G2463*SUMIFS(FatorHorario[Fator],FatorHorario[Meses],TEXT($D2463,"MMM"),FatorHorario[UF],'Curva Tipica'!$E$1,FatorHorario[Hora],$F2463)</f>
        <v>0</v>
      </c>
      <c r="I2463" s="45">
        <v>0.92</v>
      </c>
    </row>
    <row r="2464" spans="1:9" x14ac:dyDescent="0.25">
      <c r="A2464" s="32">
        <v>8033</v>
      </c>
      <c r="B2464" s="32">
        <v>2</v>
      </c>
      <c r="C2464" s="134" t="s">
        <v>92</v>
      </c>
      <c r="D2464" s="33">
        <v>45658</v>
      </c>
      <c r="E2464" s="43" t="s">
        <v>72</v>
      </c>
      <c r="F2464" s="44">
        <f>SUMIFS(HoraCondCarga[Hora],HoraCondCarga[Condição de Carga],PrevisaoGD[[#This Row],[Condição de Carga]],HoraCondCarga[Mês],MONTH(PrevisaoGD[[#This Row],[Mês/Ano]]))</f>
        <v>22</v>
      </c>
      <c r="G2464" s="258">
        <f>SUMIFS('Previsão Potência Instalada'!$C$4:$C$87,'Previsão Potência Instalada'!$B$4:$B$87,PrevisaoGD[[#This Row],[Mês/Ano]])*SUMIFS(RelPotInst[PU_PI],RelPotInst[Barra],PrevisaoGD[[#This Row],[Nº Barra]])</f>
        <v>1.0260839252457772</v>
      </c>
      <c r="H2464" s="136">
        <f>$G2464*SUMIFS(FatorHorario[Fator],FatorHorario[Meses],TEXT($D2464,"MMM"),FatorHorario[UF],'Curva Tipica'!$E$1,FatorHorario[Hora],$F2464)</f>
        <v>0</v>
      </c>
      <c r="I2464" s="45">
        <v>0.92</v>
      </c>
    </row>
    <row r="2465" spans="1:9" x14ac:dyDescent="0.25">
      <c r="A2465" s="32">
        <v>8033</v>
      </c>
      <c r="B2465" s="32">
        <v>2</v>
      </c>
      <c r="C2465" s="134" t="s">
        <v>92</v>
      </c>
      <c r="D2465" s="33">
        <v>45689</v>
      </c>
      <c r="E2465" s="43" t="s">
        <v>72</v>
      </c>
      <c r="F2465" s="44">
        <f>SUMIFS(HoraCondCarga[Hora],HoraCondCarga[Condição de Carga],PrevisaoGD[[#This Row],[Condição de Carga]],HoraCondCarga[Mês],MONTH(PrevisaoGD[[#This Row],[Mês/Ano]]))</f>
        <v>22</v>
      </c>
      <c r="G2465" s="258">
        <f>SUMIFS('Previsão Potência Instalada'!$C$4:$C$87,'Previsão Potência Instalada'!$B$4:$B$87,PrevisaoGD[[#This Row],[Mês/Ano]])*SUMIFS(RelPotInst[PU_PI],RelPotInst[Barra],PrevisaoGD[[#This Row],[Nº Barra]])</f>
        <v>1.0426838755577985</v>
      </c>
      <c r="H2465" s="136">
        <f>$G2465*SUMIFS(FatorHorario[Fator],FatorHorario[Meses],TEXT($D2465,"MMM"),FatorHorario[UF],'Curva Tipica'!$E$1,FatorHorario[Hora],$F2465)</f>
        <v>0</v>
      </c>
      <c r="I2465" s="45">
        <v>0.92</v>
      </c>
    </row>
    <row r="2466" spans="1:9" x14ac:dyDescent="0.25">
      <c r="A2466" s="32">
        <v>8033</v>
      </c>
      <c r="B2466" s="32">
        <v>2</v>
      </c>
      <c r="C2466" s="134" t="s">
        <v>92</v>
      </c>
      <c r="D2466" s="33">
        <v>45717</v>
      </c>
      <c r="E2466" s="43" t="s">
        <v>72</v>
      </c>
      <c r="F2466" s="44">
        <f>SUMIFS(HoraCondCarga[Hora],HoraCondCarga[Condição de Carga],PrevisaoGD[[#This Row],[Condição de Carga]],HoraCondCarga[Mês],MONTH(PrevisaoGD[[#This Row],[Mês/Ano]]))</f>
        <v>22</v>
      </c>
      <c r="G2466" s="258">
        <f>SUMIFS('Previsão Potência Instalada'!$C$4:$C$87,'Previsão Potência Instalada'!$B$4:$B$87,PrevisaoGD[[#This Row],[Mês/Ano]])*SUMIFS(RelPotInst[PU_PI],RelPotInst[Barra],PrevisaoGD[[#This Row],[Nº Barra]])</f>
        <v>1.0594330967026222</v>
      </c>
      <c r="H2466" s="136">
        <f>$G2466*SUMIFS(FatorHorario[Fator],FatorHorario[Meses],TEXT($D2466,"MMM"),FatorHorario[UF],'Curva Tipica'!$E$1,FatorHorario[Hora],$F2466)</f>
        <v>0</v>
      </c>
      <c r="I2466" s="45">
        <v>0.92</v>
      </c>
    </row>
    <row r="2467" spans="1:9" x14ac:dyDescent="0.25">
      <c r="A2467" s="32">
        <v>8033</v>
      </c>
      <c r="B2467" s="32">
        <v>2</v>
      </c>
      <c r="C2467" s="134" t="s">
        <v>92</v>
      </c>
      <c r="D2467" s="33">
        <v>45748</v>
      </c>
      <c r="E2467" s="43" t="s">
        <v>72</v>
      </c>
      <c r="F2467" s="44">
        <f>SUMIFS(HoraCondCarga[Hora],HoraCondCarga[Condição de Carga],PrevisaoGD[[#This Row],[Condição de Carga]],HoraCondCarga[Mês],MONTH(PrevisaoGD[[#This Row],[Mês/Ano]]))</f>
        <v>22</v>
      </c>
      <c r="G2467" s="258">
        <f>SUMIFS('Previsão Potência Instalada'!$C$4:$C$87,'Previsão Potência Instalada'!$B$4:$B$87,PrevisaoGD[[#This Row],[Mês/Ano]])*SUMIFS(RelPotInst[PU_PI],RelPotInst[Barra],PrevisaoGD[[#This Row],[Nº Barra]])</f>
        <v>1.0763110653831238</v>
      </c>
      <c r="H2467" s="136">
        <f>$G2467*SUMIFS(FatorHorario[Fator],FatorHorario[Meses],TEXT($D2467,"MMM"),FatorHorario[UF],'Curva Tipica'!$E$1,FatorHorario[Hora],$F2467)</f>
        <v>0</v>
      </c>
      <c r="I2467" s="45">
        <v>0.92</v>
      </c>
    </row>
    <row r="2468" spans="1:9" x14ac:dyDescent="0.25">
      <c r="A2468" s="32">
        <v>8033</v>
      </c>
      <c r="B2468" s="32">
        <v>2</v>
      </c>
      <c r="C2468" s="134" t="s">
        <v>92</v>
      </c>
      <c r="D2468" s="33">
        <v>45778</v>
      </c>
      <c r="E2468" s="43" t="s">
        <v>72</v>
      </c>
      <c r="F2468" s="44">
        <f>SUMIFS(HoraCondCarga[Hora],HoraCondCarga[Condição de Carga],PrevisaoGD[[#This Row],[Condição de Carga]],HoraCondCarga[Mês],MONTH(PrevisaoGD[[#This Row],[Mês/Ano]]))</f>
        <v>19</v>
      </c>
      <c r="G2468" s="258">
        <f>SUMIFS('Previsão Potência Instalada'!$C$4:$C$87,'Previsão Potência Instalada'!$B$4:$B$87,PrevisaoGD[[#This Row],[Mês/Ano]])*SUMIFS(RelPotInst[PU_PI],RelPotInst[Barra],PrevisaoGD[[#This Row],[Nº Barra]])</f>
        <v>1.094581547911625</v>
      </c>
      <c r="H2468" s="136">
        <f>$G2468*SUMIFS(FatorHorario[Fator],FatorHorario[Meses],TEXT($D2468,"MMM"),FatorHorario[UF],'Curva Tipica'!$E$1,FatorHorario[Hora],$F2468)</f>
        <v>0</v>
      </c>
      <c r="I2468" s="45">
        <v>0.92</v>
      </c>
    </row>
    <row r="2469" spans="1:9" x14ac:dyDescent="0.25">
      <c r="A2469" s="32">
        <v>8033</v>
      </c>
      <c r="B2469" s="32">
        <v>2</v>
      </c>
      <c r="C2469" s="134" t="s">
        <v>92</v>
      </c>
      <c r="D2469" s="33">
        <v>45809</v>
      </c>
      <c r="E2469" s="43" t="s">
        <v>72</v>
      </c>
      <c r="F2469" s="44">
        <f>SUMIFS(HoraCondCarga[Hora],HoraCondCarga[Condição de Carga],PrevisaoGD[[#This Row],[Condição de Carga]],HoraCondCarga[Mês],MONTH(PrevisaoGD[[#This Row],[Mês/Ano]]))</f>
        <v>19</v>
      </c>
      <c r="G2469" s="258">
        <f>SUMIFS('Previsão Potência Instalada'!$C$4:$C$87,'Previsão Potência Instalada'!$B$4:$B$87,PrevisaoGD[[#This Row],[Mês/Ano]])*SUMIFS(RelPotInst[PU_PI],RelPotInst[Barra],PrevisaoGD[[#This Row],[Nº Barra]])</f>
        <v>1.1124702477604007</v>
      </c>
      <c r="H2469" s="136">
        <f>$G2469*SUMIFS(FatorHorario[Fator],FatorHorario[Meses],TEXT($D2469,"MMM"),FatorHorario[UF],'Curva Tipica'!$E$1,FatorHorario[Hora],$F2469)</f>
        <v>0</v>
      </c>
      <c r="I2469" s="45">
        <v>0.92</v>
      </c>
    </row>
    <row r="2470" spans="1:9" x14ac:dyDescent="0.25">
      <c r="A2470" s="32">
        <v>8033</v>
      </c>
      <c r="B2470" s="32">
        <v>2</v>
      </c>
      <c r="C2470" s="134" t="s">
        <v>92</v>
      </c>
      <c r="D2470" s="33">
        <v>45839</v>
      </c>
      <c r="E2470" s="43" t="s">
        <v>72</v>
      </c>
      <c r="F2470" s="44">
        <f>SUMIFS(HoraCondCarga[Hora],HoraCondCarga[Condição de Carga],PrevisaoGD[[#This Row],[Condição de Carga]],HoraCondCarga[Mês],MONTH(PrevisaoGD[[#This Row],[Mês/Ano]]))</f>
        <v>19</v>
      </c>
      <c r="G2470" s="258">
        <f>SUMIFS('Previsão Potência Instalada'!$C$4:$C$87,'Previsão Potência Instalada'!$B$4:$B$87,PrevisaoGD[[#This Row],[Mês/Ano]])*SUMIFS(RelPotInst[PU_PI],RelPotInst[Barra],PrevisaoGD[[#This Row],[Nº Barra]])</f>
        <v>1.129469781520887</v>
      </c>
      <c r="H2470" s="136">
        <f>$G2470*SUMIFS(FatorHorario[Fator],FatorHorario[Meses],TEXT($D2470,"MMM"),FatorHorario[UF],'Curva Tipica'!$E$1,FatorHorario[Hora],$F2470)</f>
        <v>0</v>
      </c>
      <c r="I2470" s="45">
        <v>0.92</v>
      </c>
    </row>
    <row r="2471" spans="1:9" x14ac:dyDescent="0.25">
      <c r="A2471" s="32">
        <v>8033</v>
      </c>
      <c r="B2471" s="32">
        <v>2</v>
      </c>
      <c r="C2471" s="134" t="s">
        <v>92</v>
      </c>
      <c r="D2471" s="33">
        <v>45870</v>
      </c>
      <c r="E2471" s="43" t="s">
        <v>72</v>
      </c>
      <c r="F2471" s="44">
        <f>SUMIFS(HoraCondCarga[Hora],HoraCondCarga[Condição de Carga],PrevisaoGD[[#This Row],[Condição de Carga]],HoraCondCarga[Mês],MONTH(PrevisaoGD[[#This Row],[Mês/Ano]]))</f>
        <v>19</v>
      </c>
      <c r="G2471" s="258">
        <f>SUMIFS('Previsão Potência Instalada'!$C$4:$C$87,'Previsão Potência Instalada'!$B$4:$B$87,PrevisaoGD[[#This Row],[Mês/Ano]])*SUMIFS(RelPotInst[PU_PI],RelPotInst[Barra],PrevisaoGD[[#This Row],[Nº Barra]])</f>
        <v>1.1460349077027232</v>
      </c>
      <c r="H2471" s="136">
        <f>$G2471*SUMIFS(FatorHorario[Fator],FatorHorario[Meses],TEXT($D2471,"MMM"),FatorHorario[UF],'Curva Tipica'!$E$1,FatorHorario[Hora],$F2471)</f>
        <v>0</v>
      </c>
      <c r="I2471" s="45">
        <v>0.92</v>
      </c>
    </row>
    <row r="2472" spans="1:9" x14ac:dyDescent="0.25">
      <c r="A2472" s="32">
        <v>8033</v>
      </c>
      <c r="B2472" s="32">
        <v>2</v>
      </c>
      <c r="C2472" s="134" t="s">
        <v>92</v>
      </c>
      <c r="D2472" s="33">
        <v>45901</v>
      </c>
      <c r="E2472" s="43" t="s">
        <v>72</v>
      </c>
      <c r="F2472" s="44">
        <f>SUMIFS(HoraCondCarga[Hora],HoraCondCarga[Condição de Carga],PrevisaoGD[[#This Row],[Condição de Carga]],HoraCondCarga[Mês],MONTH(PrevisaoGD[[#This Row],[Mês/Ano]]))</f>
        <v>19</v>
      </c>
      <c r="G2472" s="258">
        <f>SUMIFS('Previsão Potência Instalada'!$C$4:$C$87,'Previsão Potência Instalada'!$B$4:$B$87,PrevisaoGD[[#This Row],[Mês/Ano]])*SUMIFS(RelPotInst[PU_PI],RelPotInst[Barra],PrevisaoGD[[#This Row],[Nº Barra]])</f>
        <v>1.1625244658641294</v>
      </c>
      <c r="H2472" s="136">
        <f>$G2472*SUMIFS(FatorHorario[Fator],FatorHorario[Meses],TEXT($D2472,"MMM"),FatorHorario[UF],'Curva Tipica'!$E$1,FatorHorario[Hora],$F2472)</f>
        <v>0</v>
      </c>
      <c r="I2472" s="45">
        <v>0.92</v>
      </c>
    </row>
    <row r="2473" spans="1:9" x14ac:dyDescent="0.25">
      <c r="A2473" s="32">
        <v>8033</v>
      </c>
      <c r="B2473" s="32">
        <v>2</v>
      </c>
      <c r="C2473" s="134" t="s">
        <v>92</v>
      </c>
      <c r="D2473" s="33">
        <v>45931</v>
      </c>
      <c r="E2473" s="43" t="s">
        <v>72</v>
      </c>
      <c r="F2473" s="44">
        <f>SUMIFS(HoraCondCarga[Hora],HoraCondCarga[Condição de Carga],PrevisaoGD[[#This Row],[Condição de Carga]],HoraCondCarga[Mês],MONTH(PrevisaoGD[[#This Row],[Mês/Ano]]))</f>
        <v>19</v>
      </c>
      <c r="G2473" s="258">
        <f>SUMIFS('Previsão Potência Instalada'!$C$4:$C$87,'Previsão Potência Instalada'!$B$4:$B$87,PrevisaoGD[[#This Row],[Mês/Ano]])*SUMIFS(RelPotInst[PU_PI],RelPotInst[Barra],PrevisaoGD[[#This Row],[Nº Barra]])</f>
        <v>1.1782033591888488</v>
      </c>
      <c r="H2473" s="136">
        <f>$G2473*SUMIFS(FatorHorario[Fator],FatorHorario[Meses],TEXT($D2473,"MMM"),FatorHorario[UF],'Curva Tipica'!$E$1,FatorHorario[Hora],$F2473)</f>
        <v>0</v>
      </c>
      <c r="I2473" s="45">
        <v>0.92</v>
      </c>
    </row>
    <row r="2474" spans="1:9" x14ac:dyDescent="0.25">
      <c r="A2474" s="32">
        <v>8033</v>
      </c>
      <c r="B2474" s="32">
        <v>2</v>
      </c>
      <c r="C2474" s="134" t="s">
        <v>92</v>
      </c>
      <c r="D2474" s="33">
        <v>45962</v>
      </c>
      <c r="E2474" s="43" t="s">
        <v>72</v>
      </c>
      <c r="F2474" s="44">
        <f>SUMIFS(HoraCondCarga[Hora],HoraCondCarga[Condição de Carga],PrevisaoGD[[#This Row],[Condição de Carga]],HoraCondCarga[Mês],MONTH(PrevisaoGD[[#This Row],[Mês/Ano]]))</f>
        <v>22</v>
      </c>
      <c r="G2474" s="258">
        <f>SUMIFS('Previsão Potência Instalada'!$C$4:$C$87,'Previsão Potência Instalada'!$B$4:$B$87,PrevisaoGD[[#This Row],[Mês/Ano]])*SUMIFS(RelPotInst[PU_PI],RelPotInst[Barra],PrevisaoGD[[#This Row],[Nº Barra]])</f>
        <v>1.1938851788872085</v>
      </c>
      <c r="H2474" s="136">
        <f>$G2474*SUMIFS(FatorHorario[Fator],FatorHorario[Meses],TEXT($D2474,"MMM"),FatorHorario[UF],'Curva Tipica'!$E$1,FatorHorario[Hora],$F2474)</f>
        <v>0</v>
      </c>
      <c r="I2474" s="45">
        <v>0.92</v>
      </c>
    </row>
    <row r="2475" spans="1:9" x14ac:dyDescent="0.25">
      <c r="A2475" s="32">
        <v>8033</v>
      </c>
      <c r="B2475" s="32">
        <v>2</v>
      </c>
      <c r="C2475" s="134" t="s">
        <v>92</v>
      </c>
      <c r="D2475" s="33">
        <v>45992</v>
      </c>
      <c r="E2475" s="43" t="s">
        <v>72</v>
      </c>
      <c r="F2475" s="44">
        <f>SUMIFS(HoraCondCarga[Hora],HoraCondCarga[Condição de Carga],PrevisaoGD[[#This Row],[Condição de Carga]],HoraCondCarga[Mês],MONTH(PrevisaoGD[[#This Row],[Mês/Ano]]))</f>
        <v>22</v>
      </c>
      <c r="G2475" s="258">
        <f>SUMIFS('Previsão Potência Instalada'!$C$4:$C$87,'Previsão Potência Instalada'!$B$4:$B$87,PrevisaoGD[[#This Row],[Mês/Ano]])*SUMIFS(RelPotInst[PU_PI],RelPotInst[Barra],PrevisaoGD[[#This Row],[Nº Barra]])</f>
        <v>1.2103119798663204</v>
      </c>
      <c r="H2475" s="136">
        <f>$G2475*SUMIFS(FatorHorario[Fator],FatorHorario[Meses],TEXT($D2475,"MMM"),FatorHorario[UF],'Curva Tipica'!$E$1,FatorHorario[Hora],$F2475)</f>
        <v>0</v>
      </c>
      <c r="I2475" s="45">
        <v>0.92</v>
      </c>
    </row>
    <row r="2476" spans="1:9" x14ac:dyDescent="0.25">
      <c r="A2476" s="32">
        <v>8033</v>
      </c>
      <c r="B2476" s="32">
        <v>2</v>
      </c>
      <c r="C2476" s="134" t="s">
        <v>92</v>
      </c>
      <c r="D2476" s="33">
        <v>46023</v>
      </c>
      <c r="E2476" s="43" t="s">
        <v>72</v>
      </c>
      <c r="F2476" s="44">
        <f>SUMIFS(HoraCondCarga[Hora],HoraCondCarga[Condição de Carga],PrevisaoGD[[#This Row],[Condição de Carga]],HoraCondCarga[Mês],MONTH(PrevisaoGD[[#This Row],[Mês/Ano]]))</f>
        <v>22</v>
      </c>
      <c r="G2476" s="258">
        <f>SUMIFS('Previsão Potência Instalada'!$C$4:$C$87,'Previsão Potência Instalada'!$B$4:$B$87,PrevisaoGD[[#This Row],[Mês/Ano]])*SUMIFS(RelPotInst[PU_PI],RelPotInst[Barra],PrevisaoGD[[#This Row],[Nº Barra]])</f>
        <v>1.2154734839164167</v>
      </c>
      <c r="H2476" s="136">
        <f>$G2476*SUMIFS(FatorHorario[Fator],FatorHorario[Meses],TEXT($D2476,"MMM"),FatorHorario[UF],'Curva Tipica'!$E$1,FatorHorario[Hora],$F2476)</f>
        <v>0</v>
      </c>
      <c r="I2476" s="45">
        <v>0.92</v>
      </c>
    </row>
    <row r="2477" spans="1:9" x14ac:dyDescent="0.25">
      <c r="A2477" s="32">
        <v>8033</v>
      </c>
      <c r="B2477" s="32">
        <v>2</v>
      </c>
      <c r="C2477" s="134" t="s">
        <v>92</v>
      </c>
      <c r="D2477" s="33">
        <v>46054</v>
      </c>
      <c r="E2477" s="43" t="s">
        <v>72</v>
      </c>
      <c r="F2477" s="44">
        <f>SUMIFS(HoraCondCarga[Hora],HoraCondCarga[Condição de Carga],PrevisaoGD[[#This Row],[Condição de Carga]],HoraCondCarga[Mês],MONTH(PrevisaoGD[[#This Row],[Mês/Ano]]))</f>
        <v>22</v>
      </c>
      <c r="G2477" s="258">
        <f>SUMIFS('Previsão Potência Instalada'!$C$4:$C$87,'Previsão Potência Instalada'!$B$4:$B$87,PrevisaoGD[[#This Row],[Mês/Ano]])*SUMIFS(RelPotInst[PU_PI],RelPotInst[Barra],PrevisaoGD[[#This Row],[Nº Barra]])</f>
        <v>1.2205225102732515</v>
      </c>
      <c r="H2477" s="136">
        <f>$G2477*SUMIFS(FatorHorario[Fator],FatorHorario[Meses],TEXT($D2477,"MMM"),FatorHorario[UF],'Curva Tipica'!$E$1,FatorHorario[Hora],$F2477)</f>
        <v>0</v>
      </c>
      <c r="I2477" s="45">
        <v>0.92</v>
      </c>
    </row>
    <row r="2478" spans="1:9" x14ac:dyDescent="0.25">
      <c r="A2478" s="32">
        <v>8033</v>
      </c>
      <c r="B2478" s="32">
        <v>2</v>
      </c>
      <c r="C2478" s="134" t="s">
        <v>92</v>
      </c>
      <c r="D2478" s="33">
        <v>46082</v>
      </c>
      <c r="E2478" s="43" t="s">
        <v>72</v>
      </c>
      <c r="F2478" s="44">
        <f>SUMIFS(HoraCondCarga[Hora],HoraCondCarga[Condição de Carga],PrevisaoGD[[#This Row],[Condição de Carga]],HoraCondCarga[Mês],MONTH(PrevisaoGD[[#This Row],[Mês/Ano]]))</f>
        <v>22</v>
      </c>
      <c r="G2478" s="258">
        <f>SUMIFS('Previsão Potência Instalada'!$C$4:$C$87,'Previsão Potência Instalada'!$B$4:$B$87,PrevisaoGD[[#This Row],[Mês/Ano]])*SUMIFS(RelPotInst[PU_PI],RelPotInst[Barra],PrevisaoGD[[#This Row],[Nº Barra]])</f>
        <v>1.2256169387159335</v>
      </c>
      <c r="H2478" s="136">
        <f>$G2478*SUMIFS(FatorHorario[Fator],FatorHorario[Meses],TEXT($D2478,"MMM"),FatorHorario[UF],'Curva Tipica'!$E$1,FatorHorario[Hora],$F2478)</f>
        <v>0</v>
      </c>
      <c r="I2478" s="45">
        <v>0.92</v>
      </c>
    </row>
    <row r="2479" spans="1:9" x14ac:dyDescent="0.25">
      <c r="A2479" s="32">
        <v>8033</v>
      </c>
      <c r="B2479" s="32">
        <v>2</v>
      </c>
      <c r="C2479" s="134" t="s">
        <v>92</v>
      </c>
      <c r="D2479" s="33">
        <v>46113</v>
      </c>
      <c r="E2479" s="43" t="s">
        <v>72</v>
      </c>
      <c r="F2479" s="44">
        <f>SUMIFS(HoraCondCarga[Hora],HoraCondCarga[Condição de Carga],PrevisaoGD[[#This Row],[Condição de Carga]],HoraCondCarga[Mês],MONTH(PrevisaoGD[[#This Row],[Mês/Ano]]))</f>
        <v>22</v>
      </c>
      <c r="G2479" s="258">
        <f>SUMIFS('Previsão Potência Instalada'!$C$4:$C$87,'Previsão Potência Instalada'!$B$4:$B$87,PrevisaoGD[[#This Row],[Mês/Ano]])*SUMIFS(RelPotInst[PU_PI],RelPotInst[Barra],PrevisaoGD[[#This Row],[Nº Barra]])</f>
        <v>1.2307505268963732</v>
      </c>
      <c r="H2479" s="136">
        <f>$G2479*SUMIFS(FatorHorario[Fator],FatorHorario[Meses],TEXT($D2479,"MMM"),FatorHorario[UF],'Curva Tipica'!$E$1,FatorHorario[Hora],$F2479)</f>
        <v>0</v>
      </c>
      <c r="I2479" s="45">
        <v>0.92</v>
      </c>
    </row>
    <row r="2480" spans="1:9" x14ac:dyDescent="0.25">
      <c r="A2480" s="32">
        <v>8033</v>
      </c>
      <c r="B2480" s="32">
        <v>2</v>
      </c>
      <c r="C2480" s="134" t="s">
        <v>92</v>
      </c>
      <c r="D2480" s="33">
        <v>46143</v>
      </c>
      <c r="E2480" s="43" t="s">
        <v>72</v>
      </c>
      <c r="F2480" s="44">
        <f>SUMIFS(HoraCondCarga[Hora],HoraCondCarga[Condição de Carga],PrevisaoGD[[#This Row],[Condição de Carga]],HoraCondCarga[Mês],MONTH(PrevisaoGD[[#This Row],[Mês/Ano]]))</f>
        <v>19</v>
      </c>
      <c r="G2480" s="258">
        <f>SUMIFS('Previsão Potência Instalada'!$C$4:$C$87,'Previsão Potência Instalada'!$B$4:$B$87,PrevisaoGD[[#This Row],[Mês/Ano]])*SUMIFS(RelPotInst[PU_PI],RelPotInst[Barra],PrevisaoGD[[#This Row],[Nº Barra]])</f>
        <v>1.2363076608699419</v>
      </c>
      <c r="H2480" s="136">
        <f>$G2480*SUMIFS(FatorHorario[Fator],FatorHorario[Meses],TEXT($D2480,"MMM"),FatorHorario[UF],'Curva Tipica'!$E$1,FatorHorario[Hora],$F2480)</f>
        <v>0</v>
      </c>
      <c r="I2480" s="45">
        <v>0.92</v>
      </c>
    </row>
    <row r="2481" spans="1:9" x14ac:dyDescent="0.25">
      <c r="A2481" s="32">
        <v>8033</v>
      </c>
      <c r="B2481" s="32">
        <v>2</v>
      </c>
      <c r="C2481" s="134" t="s">
        <v>92</v>
      </c>
      <c r="D2481" s="33">
        <v>46174</v>
      </c>
      <c r="E2481" s="43" t="s">
        <v>72</v>
      </c>
      <c r="F2481" s="44">
        <f>SUMIFS(HoraCondCarga[Hora],HoraCondCarga[Condição de Carga],PrevisaoGD[[#This Row],[Condição de Carga]],HoraCondCarga[Mês],MONTH(PrevisaoGD[[#This Row],[Mês/Ano]]))</f>
        <v>19</v>
      </c>
      <c r="G2481" s="258">
        <f>SUMIFS('Previsão Potência Instalada'!$C$4:$C$87,'Previsão Potência Instalada'!$B$4:$B$87,PrevisaoGD[[#This Row],[Mês/Ano]])*SUMIFS(RelPotInst[PU_PI],RelPotInst[Barra],PrevisaoGD[[#This Row],[Nº Barra]])</f>
        <v>1.2417486721578233</v>
      </c>
      <c r="H2481" s="136">
        <f>$G2481*SUMIFS(FatorHorario[Fator],FatorHorario[Meses],TEXT($D2481,"MMM"),FatorHorario[UF],'Curva Tipica'!$E$1,FatorHorario[Hora],$F2481)</f>
        <v>0</v>
      </c>
      <c r="I2481" s="45">
        <v>0.92</v>
      </c>
    </row>
    <row r="2482" spans="1:9" x14ac:dyDescent="0.25">
      <c r="A2482" s="32">
        <v>8033</v>
      </c>
      <c r="B2482" s="32">
        <v>2</v>
      </c>
      <c r="C2482" s="134" t="s">
        <v>92</v>
      </c>
      <c r="D2482" s="33">
        <v>46204</v>
      </c>
      <c r="E2482" s="43" t="s">
        <v>72</v>
      </c>
      <c r="F2482" s="44">
        <f>SUMIFS(HoraCondCarga[Hora],HoraCondCarga[Condição de Carga],PrevisaoGD[[#This Row],[Condição de Carga]],HoraCondCarga[Mês],MONTH(PrevisaoGD[[#This Row],[Mês/Ano]]))</f>
        <v>19</v>
      </c>
      <c r="G2482" s="258">
        <f>SUMIFS('Previsão Potência Instalada'!$C$4:$C$87,'Previsão Potência Instalada'!$B$4:$B$87,PrevisaoGD[[#This Row],[Mês/Ano]])*SUMIFS(RelPotInst[PU_PI],RelPotInst[Barra],PrevisaoGD[[#This Row],[Nº Barra]])</f>
        <v>1.2469192354665841</v>
      </c>
      <c r="H2482" s="136">
        <f>$G2482*SUMIFS(FatorHorario[Fator],FatorHorario[Meses],TEXT($D2482,"MMM"),FatorHorario[UF],'Curva Tipica'!$E$1,FatorHorario[Hora],$F2482)</f>
        <v>0</v>
      </c>
      <c r="I2482" s="45">
        <v>0.92</v>
      </c>
    </row>
    <row r="2483" spans="1:9" x14ac:dyDescent="0.25">
      <c r="A2483" s="32">
        <v>8033</v>
      </c>
      <c r="B2483" s="32">
        <v>2</v>
      </c>
      <c r="C2483" s="134" t="s">
        <v>92</v>
      </c>
      <c r="D2483" s="33">
        <v>46235</v>
      </c>
      <c r="E2483" s="43" t="s">
        <v>72</v>
      </c>
      <c r="F2483" s="44">
        <f>SUMIFS(HoraCondCarga[Hora],HoraCondCarga[Condição de Carga],PrevisaoGD[[#This Row],[Condição de Carga]],HoraCondCarga[Mês],MONTH(PrevisaoGD[[#This Row],[Mês/Ano]]))</f>
        <v>19</v>
      </c>
      <c r="G2483" s="258">
        <f>SUMIFS('Previsão Potência Instalada'!$C$4:$C$87,'Previsão Potência Instalada'!$B$4:$B$87,PrevisaoGD[[#This Row],[Mês/Ano]])*SUMIFS(RelPotInst[PU_PI],RelPotInst[Barra],PrevisaoGD[[#This Row],[Nº Barra]])</f>
        <v>1.2519576697464636</v>
      </c>
      <c r="H2483" s="136">
        <f>$G2483*SUMIFS(FatorHorario[Fator],FatorHorario[Meses],TEXT($D2483,"MMM"),FatorHorario[UF],'Curva Tipica'!$E$1,FatorHorario[Hora],$F2483)</f>
        <v>0</v>
      </c>
      <c r="I2483" s="45">
        <v>0.92</v>
      </c>
    </row>
    <row r="2484" spans="1:9" x14ac:dyDescent="0.25">
      <c r="A2484" s="32">
        <v>8033</v>
      </c>
      <c r="B2484" s="32">
        <v>2</v>
      </c>
      <c r="C2484" s="134" t="s">
        <v>92</v>
      </c>
      <c r="D2484" s="33">
        <v>46266</v>
      </c>
      <c r="E2484" s="43" t="s">
        <v>72</v>
      </c>
      <c r="F2484" s="44">
        <f>SUMIFS(HoraCondCarga[Hora],HoraCondCarga[Condição de Carga],PrevisaoGD[[#This Row],[Condição de Carga]],HoraCondCarga[Mês],MONTH(PrevisaoGD[[#This Row],[Mês/Ano]]))</f>
        <v>19</v>
      </c>
      <c r="G2484" s="258">
        <f>SUMIFS('Previsão Potência Instalada'!$C$4:$C$87,'Previsão Potência Instalada'!$B$4:$B$87,PrevisaoGD[[#This Row],[Mês/Ano]])*SUMIFS(RelPotInst[PU_PI],RelPotInst[Barra],PrevisaoGD[[#This Row],[Nº Barra]])</f>
        <v>1.2569731193233944</v>
      </c>
      <c r="H2484" s="136">
        <f>$G2484*SUMIFS(FatorHorario[Fator],FatorHorario[Meses],TEXT($D2484,"MMM"),FatorHorario[UF],'Curva Tipica'!$E$1,FatorHorario[Hora],$F2484)</f>
        <v>0</v>
      </c>
      <c r="I2484" s="45">
        <v>0.92</v>
      </c>
    </row>
    <row r="2485" spans="1:9" x14ac:dyDescent="0.25">
      <c r="A2485" s="32">
        <v>8033</v>
      </c>
      <c r="B2485" s="32">
        <v>2</v>
      </c>
      <c r="C2485" s="134" t="s">
        <v>92</v>
      </c>
      <c r="D2485" s="33">
        <v>46296</v>
      </c>
      <c r="E2485" s="43" t="s">
        <v>72</v>
      </c>
      <c r="F2485" s="44">
        <f>SUMIFS(HoraCondCarga[Hora],HoraCondCarga[Condição de Carga],PrevisaoGD[[#This Row],[Condição de Carga]],HoraCondCarga[Mês],MONTH(PrevisaoGD[[#This Row],[Mês/Ano]]))</f>
        <v>19</v>
      </c>
      <c r="G2485" s="258">
        <f>SUMIFS('Previsão Potência Instalada'!$C$4:$C$87,'Previsão Potência Instalada'!$B$4:$B$87,PrevisaoGD[[#This Row],[Mês/Ano]])*SUMIFS(RelPotInst[PU_PI],RelPotInst[Barra],PrevisaoGD[[#This Row],[Nº Barra]])</f>
        <v>1.2617419977931799</v>
      </c>
      <c r="H2485" s="136">
        <f>$G2485*SUMIFS(FatorHorario[Fator],FatorHorario[Meses],TEXT($D2485,"MMM"),FatorHorario[UF],'Curva Tipica'!$E$1,FatorHorario[Hora],$F2485)</f>
        <v>0</v>
      </c>
      <c r="I2485" s="45">
        <v>0.92</v>
      </c>
    </row>
    <row r="2486" spans="1:9" x14ac:dyDescent="0.25">
      <c r="A2486" s="32">
        <v>8033</v>
      </c>
      <c r="B2486" s="32">
        <v>2</v>
      </c>
      <c r="C2486" s="134" t="s">
        <v>92</v>
      </c>
      <c r="D2486" s="33">
        <v>46327</v>
      </c>
      <c r="E2486" s="43" t="s">
        <v>72</v>
      </c>
      <c r="F2486" s="44">
        <f>SUMIFS(HoraCondCarga[Hora],HoraCondCarga[Condição de Carga],PrevisaoGD[[#This Row],[Condição de Carga]],HoraCondCarga[Mês],MONTH(PrevisaoGD[[#This Row],[Mês/Ano]]))</f>
        <v>22</v>
      </c>
      <c r="G2486" s="258">
        <f>SUMIFS('Previsão Potência Instalada'!$C$4:$C$87,'Previsão Potência Instalada'!$B$4:$B$87,PrevisaoGD[[#This Row],[Mês/Ano]])*SUMIFS(RelPotInst[PU_PI],RelPotInst[Barra],PrevisaoGD[[#This Row],[Nº Barra]])</f>
        <v>1.2665117663462102</v>
      </c>
      <c r="H2486" s="136">
        <f>$G2486*SUMIFS(FatorHorario[Fator],FatorHorario[Meses],TEXT($D2486,"MMM"),FatorHorario[UF],'Curva Tipica'!$E$1,FatorHorario[Hora],$F2486)</f>
        <v>0</v>
      </c>
      <c r="I2486" s="45">
        <v>0.92</v>
      </c>
    </row>
    <row r="2487" spans="1:9" x14ac:dyDescent="0.25">
      <c r="A2487" s="32">
        <v>8033</v>
      </c>
      <c r="B2487" s="32">
        <v>2</v>
      </c>
      <c r="C2487" s="134" t="s">
        <v>92</v>
      </c>
      <c r="D2487" s="33">
        <v>46357</v>
      </c>
      <c r="E2487" s="43" t="s">
        <v>72</v>
      </c>
      <c r="F2487" s="44">
        <f>SUMIFS(HoraCondCarga[Hora],HoraCondCarga[Condição de Carga],PrevisaoGD[[#This Row],[Condição de Carga]],HoraCondCarga[Mês],MONTH(PrevisaoGD[[#This Row],[Mês/Ano]]))</f>
        <v>22</v>
      </c>
      <c r="G2487" s="258">
        <f>SUMIFS('Previsão Potência Instalada'!$C$4:$C$87,'Previsão Potência Instalada'!$B$4:$B$87,PrevisaoGD[[#This Row],[Mês/Ano]])*SUMIFS(RelPotInst[PU_PI],RelPotInst[Barra],PrevisaoGD[[#This Row],[Nº Barra]])</f>
        <v>1.2715081277535061</v>
      </c>
      <c r="H2487" s="136">
        <f>$G2487*SUMIFS(FatorHorario[Fator],FatorHorario[Meses],TEXT($D2487,"MMM"),FatorHorario[UF],'Curva Tipica'!$E$1,FatorHorario[Hora],$F2487)</f>
        <v>0</v>
      </c>
      <c r="I2487" s="45">
        <v>0.92</v>
      </c>
    </row>
    <row r="2488" spans="1:9" x14ac:dyDescent="0.25">
      <c r="A2488" s="32">
        <v>8033</v>
      </c>
      <c r="B2488" s="32">
        <v>2</v>
      </c>
      <c r="C2488" s="134" t="s">
        <v>92</v>
      </c>
      <c r="D2488" s="33">
        <v>46388</v>
      </c>
      <c r="E2488" s="43" t="s">
        <v>72</v>
      </c>
      <c r="F2488" s="44">
        <f>SUMIFS(HoraCondCarga[Hora],HoraCondCarga[Condição de Carga],PrevisaoGD[[#This Row],[Condição de Carga]],HoraCondCarga[Mês],MONTH(PrevisaoGD[[#This Row],[Mês/Ano]]))</f>
        <v>22</v>
      </c>
      <c r="G2488" s="258">
        <f>SUMIFS('Previsão Potência Instalada'!$C$4:$C$87,'Previsão Potência Instalada'!$B$4:$B$87,PrevisaoGD[[#This Row],[Mês/Ano]])*SUMIFS(RelPotInst[PU_PI],RelPotInst[Barra],PrevisaoGD[[#This Row],[Nº Barra]])</f>
        <v>1.2774309830183099</v>
      </c>
      <c r="H2488" s="136">
        <f>$G2488*SUMIFS(FatorHorario[Fator],FatorHorario[Meses],TEXT($D2488,"MMM"),FatorHorario[UF],'Curva Tipica'!$E$1,FatorHorario[Hora],$F2488)</f>
        <v>0</v>
      </c>
      <c r="I2488" s="45">
        <v>0.92</v>
      </c>
    </row>
    <row r="2489" spans="1:9" x14ac:dyDescent="0.25">
      <c r="A2489" s="32">
        <v>8033</v>
      </c>
      <c r="B2489" s="32">
        <v>2</v>
      </c>
      <c r="C2489" s="134" t="s">
        <v>92</v>
      </c>
      <c r="D2489" s="33">
        <v>46419</v>
      </c>
      <c r="E2489" s="43" t="s">
        <v>72</v>
      </c>
      <c r="F2489" s="44">
        <f>SUMIFS(HoraCondCarga[Hora],HoraCondCarga[Condição de Carga],PrevisaoGD[[#This Row],[Condição de Carga]],HoraCondCarga[Mês],MONTH(PrevisaoGD[[#This Row],[Mês/Ano]]))</f>
        <v>22</v>
      </c>
      <c r="G2489" s="258">
        <f>SUMIFS('Previsão Potência Instalada'!$C$4:$C$87,'Previsão Potência Instalada'!$B$4:$B$87,PrevisaoGD[[#This Row],[Mês/Ano]])*SUMIFS(RelPotInst[PU_PI],RelPotInst[Barra],PrevisaoGD[[#This Row],[Nº Barra]])</f>
        <v>1.2832247694901338</v>
      </c>
      <c r="H2489" s="136">
        <f>$G2489*SUMIFS(FatorHorario[Fator],FatorHorario[Meses],TEXT($D2489,"MMM"),FatorHorario[UF],'Curva Tipica'!$E$1,FatorHorario[Hora],$F2489)</f>
        <v>0</v>
      </c>
      <c r="I2489" s="45">
        <v>0.92</v>
      </c>
    </row>
    <row r="2490" spans="1:9" x14ac:dyDescent="0.25">
      <c r="A2490" s="32">
        <v>8033</v>
      </c>
      <c r="B2490" s="32">
        <v>2</v>
      </c>
      <c r="C2490" s="134" t="s">
        <v>92</v>
      </c>
      <c r="D2490" s="33">
        <v>46447</v>
      </c>
      <c r="E2490" s="43" t="s">
        <v>72</v>
      </c>
      <c r="F2490" s="44">
        <f>SUMIFS(HoraCondCarga[Hora],HoraCondCarga[Condição de Carga],PrevisaoGD[[#This Row],[Condição de Carga]],HoraCondCarga[Mês],MONTH(PrevisaoGD[[#This Row],[Mês/Ano]]))</f>
        <v>22</v>
      </c>
      <c r="G2490" s="258">
        <f>SUMIFS('Previsão Potência Instalada'!$C$4:$C$87,'Previsão Potência Instalada'!$B$4:$B$87,PrevisaoGD[[#This Row],[Mês/Ano]])*SUMIFS(RelPotInst[PU_PI],RelPotInst[Barra],PrevisaoGD[[#This Row],[Nº Barra]])</f>
        <v>1.2890706551137907</v>
      </c>
      <c r="H2490" s="136">
        <f>$G2490*SUMIFS(FatorHorario[Fator],FatorHorario[Meses],TEXT($D2490,"MMM"),FatorHorario[UF],'Curva Tipica'!$E$1,FatorHorario[Hora],$F2490)</f>
        <v>0</v>
      </c>
      <c r="I2490" s="45">
        <v>0.92</v>
      </c>
    </row>
    <row r="2491" spans="1:9" x14ac:dyDescent="0.25">
      <c r="A2491" s="32">
        <v>8033</v>
      </c>
      <c r="B2491" s="32">
        <v>2</v>
      </c>
      <c r="C2491" s="134" t="s">
        <v>92</v>
      </c>
      <c r="D2491" s="33">
        <v>46478</v>
      </c>
      <c r="E2491" s="43" t="s">
        <v>72</v>
      </c>
      <c r="F2491" s="44">
        <f>SUMIFS(HoraCondCarga[Hora],HoraCondCarga[Condição de Carga],PrevisaoGD[[#This Row],[Condição de Carga]],HoraCondCarga[Mês],MONTH(PrevisaoGD[[#This Row],[Mês/Ano]]))</f>
        <v>22</v>
      </c>
      <c r="G2491" s="258">
        <f>SUMIFS('Previsão Potência Instalada'!$C$4:$C$87,'Previsão Potência Instalada'!$B$4:$B$87,PrevisaoGD[[#This Row],[Mês/Ano]])*SUMIFS(RelPotInst[PU_PI],RelPotInst[Barra],PrevisaoGD[[#This Row],[Nº Barra]])</f>
        <v>1.2949614767593314</v>
      </c>
      <c r="H2491" s="136">
        <f>$G2491*SUMIFS(FatorHorario[Fator],FatorHorario[Meses],TEXT($D2491,"MMM"),FatorHorario[UF],'Curva Tipica'!$E$1,FatorHorario[Hora],$F2491)</f>
        <v>0</v>
      </c>
      <c r="I2491" s="45">
        <v>0.92</v>
      </c>
    </row>
    <row r="2492" spans="1:9" x14ac:dyDescent="0.25">
      <c r="A2492" s="32">
        <v>8033</v>
      </c>
      <c r="B2492" s="32">
        <v>2</v>
      </c>
      <c r="C2492" s="134" t="s">
        <v>92</v>
      </c>
      <c r="D2492" s="33">
        <v>46508</v>
      </c>
      <c r="E2492" s="43" t="s">
        <v>72</v>
      </c>
      <c r="F2492" s="44">
        <f>SUMIFS(HoraCondCarga[Hora],HoraCondCarga[Condição de Carga],PrevisaoGD[[#This Row],[Condição de Carga]],HoraCondCarga[Mês],MONTH(PrevisaoGD[[#This Row],[Mês/Ano]]))</f>
        <v>19</v>
      </c>
      <c r="G2492" s="258">
        <f>SUMIFS('Previsão Potência Instalada'!$C$4:$C$87,'Previsão Potência Instalada'!$B$4:$B$87,PrevisaoGD[[#This Row],[Mês/Ano]])*SUMIFS(RelPotInst[PU_PI],RelPotInst[Barra],PrevisaoGD[[#This Row],[Nº Barra]])</f>
        <v>1.3013383196123287</v>
      </c>
      <c r="H2492" s="136">
        <f>$G2492*SUMIFS(FatorHorario[Fator],FatorHorario[Meses],TEXT($D2492,"MMM"),FatorHorario[UF],'Curva Tipica'!$E$1,FatorHorario[Hora],$F2492)</f>
        <v>0</v>
      </c>
      <c r="I2492" s="45">
        <v>0.92</v>
      </c>
    </row>
    <row r="2493" spans="1:9" x14ac:dyDescent="0.25">
      <c r="A2493" s="32">
        <v>8033</v>
      </c>
      <c r="B2493" s="32">
        <v>2</v>
      </c>
      <c r="C2493" s="134" t="s">
        <v>92</v>
      </c>
      <c r="D2493" s="33">
        <v>46539</v>
      </c>
      <c r="E2493" s="43" t="s">
        <v>72</v>
      </c>
      <c r="F2493" s="44">
        <f>SUMIFS(HoraCondCarga[Hora],HoraCondCarga[Condição de Carga],PrevisaoGD[[#This Row],[Condição de Carga]],HoraCondCarga[Mês],MONTH(PrevisaoGD[[#This Row],[Mês/Ano]]))</f>
        <v>19</v>
      </c>
      <c r="G2493" s="258">
        <f>SUMIFS('Previsão Potência Instalada'!$C$4:$C$87,'Previsão Potência Instalada'!$B$4:$B$87,PrevisaoGD[[#This Row],[Mês/Ano]])*SUMIFS(RelPotInst[PU_PI],RelPotInst[Barra],PrevisaoGD[[#This Row],[Nº Barra]])</f>
        <v>1.307581911022798</v>
      </c>
      <c r="H2493" s="136">
        <f>$G2493*SUMIFS(FatorHorario[Fator],FatorHorario[Meses],TEXT($D2493,"MMM"),FatorHorario[UF],'Curva Tipica'!$E$1,FatorHorario[Hora],$F2493)</f>
        <v>0</v>
      </c>
      <c r="I2493" s="45">
        <v>0.92</v>
      </c>
    </row>
    <row r="2494" spans="1:9" x14ac:dyDescent="0.25">
      <c r="A2494" s="32">
        <v>8033</v>
      </c>
      <c r="B2494" s="32">
        <v>2</v>
      </c>
      <c r="C2494" s="134" t="s">
        <v>92</v>
      </c>
      <c r="D2494" s="33">
        <v>46569</v>
      </c>
      <c r="E2494" s="43" t="s">
        <v>72</v>
      </c>
      <c r="F2494" s="44">
        <f>SUMIFS(HoraCondCarga[Hora],HoraCondCarga[Condição de Carga],PrevisaoGD[[#This Row],[Condição de Carga]],HoraCondCarga[Mês],MONTH(PrevisaoGD[[#This Row],[Mês/Ano]]))</f>
        <v>19</v>
      </c>
      <c r="G2494" s="258">
        <f>SUMIFS('Previsão Potência Instalada'!$C$4:$C$87,'Previsão Potência Instalada'!$B$4:$B$87,PrevisaoGD[[#This Row],[Mês/Ano]])*SUMIFS(RelPotInst[PU_PI],RelPotInst[Barra],PrevisaoGD[[#This Row],[Nº Barra]])</f>
        <v>1.313515161838464</v>
      </c>
      <c r="H2494" s="136">
        <f>$G2494*SUMIFS(FatorHorario[Fator],FatorHorario[Meses],TEXT($D2494,"MMM"),FatorHorario[UF],'Curva Tipica'!$E$1,FatorHorario[Hora],$F2494)</f>
        <v>0</v>
      </c>
      <c r="I2494" s="45">
        <v>0.92</v>
      </c>
    </row>
    <row r="2495" spans="1:9" x14ac:dyDescent="0.25">
      <c r="A2495" s="32">
        <v>8033</v>
      </c>
      <c r="B2495" s="32">
        <v>2</v>
      </c>
      <c r="C2495" s="134" t="s">
        <v>92</v>
      </c>
      <c r="D2495" s="33">
        <v>46600</v>
      </c>
      <c r="E2495" s="43" t="s">
        <v>72</v>
      </c>
      <c r="F2495" s="44">
        <f>SUMIFS(HoraCondCarga[Hora],HoraCondCarga[Condição de Carga],PrevisaoGD[[#This Row],[Condição de Carga]],HoraCondCarga[Mês],MONTH(PrevisaoGD[[#This Row],[Mês/Ano]]))</f>
        <v>19</v>
      </c>
      <c r="G2495" s="258">
        <f>SUMIFS('Previsão Potência Instalada'!$C$4:$C$87,'Previsão Potência Instalada'!$B$4:$B$87,PrevisaoGD[[#This Row],[Mês/Ano]])*SUMIFS(RelPotInst[PU_PI],RelPotInst[Barra],PrevisaoGD[[#This Row],[Nº Barra]])</f>
        <v>1.3192967938417162</v>
      </c>
      <c r="H2495" s="136">
        <f>$G2495*SUMIFS(FatorHorario[Fator],FatorHorario[Meses],TEXT($D2495,"MMM"),FatorHorario[UF],'Curva Tipica'!$E$1,FatorHorario[Hora],$F2495)</f>
        <v>0</v>
      </c>
      <c r="I2495" s="45">
        <v>0.92</v>
      </c>
    </row>
    <row r="2496" spans="1:9" x14ac:dyDescent="0.25">
      <c r="A2496" s="32">
        <v>8033</v>
      </c>
      <c r="B2496" s="32">
        <v>2</v>
      </c>
      <c r="C2496" s="134" t="s">
        <v>92</v>
      </c>
      <c r="D2496" s="33">
        <v>46631</v>
      </c>
      <c r="E2496" s="43" t="s">
        <v>72</v>
      </c>
      <c r="F2496" s="44">
        <f>SUMIFS(HoraCondCarga[Hora],HoraCondCarga[Condição de Carga],PrevisaoGD[[#This Row],[Condição de Carga]],HoraCondCarga[Mês],MONTH(PrevisaoGD[[#This Row],[Mês/Ano]]))</f>
        <v>19</v>
      </c>
      <c r="G2496" s="258">
        <f>SUMIFS('Previsão Potência Instalada'!$C$4:$C$87,'Previsão Potência Instalada'!$B$4:$B$87,PrevisaoGD[[#This Row],[Mês/Ano]])*SUMIFS(RelPotInst[PU_PI],RelPotInst[Barra],PrevisaoGD[[#This Row],[Nº Barra]])</f>
        <v>1.3250520507675589</v>
      </c>
      <c r="H2496" s="136">
        <f>$G2496*SUMIFS(FatorHorario[Fator],FatorHorario[Meses],TEXT($D2496,"MMM"),FatorHorario[UF],'Curva Tipica'!$E$1,FatorHorario[Hora],$F2496)</f>
        <v>0</v>
      </c>
      <c r="I2496" s="45">
        <v>0.92</v>
      </c>
    </row>
    <row r="2497" spans="1:9" x14ac:dyDescent="0.25">
      <c r="A2497" s="32">
        <v>8033</v>
      </c>
      <c r="B2497" s="32">
        <v>2</v>
      </c>
      <c r="C2497" s="134" t="s">
        <v>92</v>
      </c>
      <c r="D2497" s="33">
        <v>46661</v>
      </c>
      <c r="E2497" s="43" t="s">
        <v>72</v>
      </c>
      <c r="F2497" s="44">
        <f>SUMIFS(HoraCondCarga[Hora],HoraCondCarga[Condição de Carga],PrevisaoGD[[#This Row],[Condição de Carga]],HoraCondCarga[Mês],MONTH(PrevisaoGD[[#This Row],[Mês/Ano]]))</f>
        <v>19</v>
      </c>
      <c r="G2497" s="258">
        <f>SUMIFS('Previsão Potência Instalada'!$C$4:$C$87,'Previsão Potência Instalada'!$B$4:$B$87,PrevisaoGD[[#This Row],[Mês/Ano]])*SUMIFS(RelPotInst[PU_PI],RelPotInst[Barra],PrevisaoGD[[#This Row],[Nº Barra]])</f>
        <v>1.3305243659450412</v>
      </c>
      <c r="H2497" s="136">
        <f>$G2497*SUMIFS(FatorHorario[Fator],FatorHorario[Meses],TEXT($D2497,"MMM"),FatorHorario[UF],'Curva Tipica'!$E$1,FatorHorario[Hora],$F2497)</f>
        <v>0</v>
      </c>
      <c r="I2497" s="45">
        <v>0.92</v>
      </c>
    </row>
    <row r="2498" spans="1:9" x14ac:dyDescent="0.25">
      <c r="A2498" s="32">
        <v>8033</v>
      </c>
      <c r="B2498" s="32">
        <v>2</v>
      </c>
      <c r="C2498" s="134" t="s">
        <v>92</v>
      </c>
      <c r="D2498" s="33">
        <v>46692</v>
      </c>
      <c r="E2498" s="43" t="s">
        <v>72</v>
      </c>
      <c r="F2498" s="44">
        <f>SUMIFS(HoraCondCarga[Hora],HoraCondCarga[Condição de Carga],PrevisaoGD[[#This Row],[Condição de Carga]],HoraCondCarga[Mês],MONTH(PrevisaoGD[[#This Row],[Mês/Ano]]))</f>
        <v>22</v>
      </c>
      <c r="G2498" s="258">
        <f>SUMIFS('Previsão Potência Instalada'!$C$4:$C$87,'Previsão Potência Instalada'!$B$4:$B$87,PrevisaoGD[[#This Row],[Mês/Ano]])*SUMIFS(RelPotInst[PU_PI],RelPotInst[Barra],PrevisaoGD[[#This Row],[Nº Barra]])</f>
        <v>1.3359977024981116</v>
      </c>
      <c r="H2498" s="136">
        <f>$G2498*SUMIFS(FatorHorario[Fator],FatorHorario[Meses],TEXT($D2498,"MMM"),FatorHorario[UF],'Curva Tipica'!$E$1,FatorHorario[Hora],$F2498)</f>
        <v>0</v>
      </c>
      <c r="I2498" s="45">
        <v>0.92</v>
      </c>
    </row>
    <row r="2499" spans="1:9" x14ac:dyDescent="0.25">
      <c r="A2499" s="32">
        <v>8033</v>
      </c>
      <c r="B2499" s="32">
        <v>2</v>
      </c>
      <c r="C2499" s="134" t="s">
        <v>92</v>
      </c>
      <c r="D2499" s="33">
        <v>46722</v>
      </c>
      <c r="E2499" s="43" t="s">
        <v>72</v>
      </c>
      <c r="F2499" s="44">
        <f>SUMIFS(HoraCondCarga[Hora],HoraCondCarga[Condição de Carga],PrevisaoGD[[#This Row],[Condição de Carga]],HoraCondCarga[Mês],MONTH(PrevisaoGD[[#This Row],[Mês/Ano]]))</f>
        <v>22</v>
      </c>
      <c r="G2499" s="258">
        <f>SUMIFS('Previsão Potência Instalada'!$C$4:$C$87,'Previsão Potência Instalada'!$B$4:$B$87,PrevisaoGD[[#This Row],[Mês/Ano]])*SUMIFS(RelPotInst[PU_PI],RelPotInst[Barra],PrevisaoGD[[#This Row],[Nº Barra]])</f>
        <v>1.3417310556406927</v>
      </c>
      <c r="H2499" s="136">
        <f>$G2499*SUMIFS(FatorHorario[Fator],FatorHorario[Meses],TEXT($D2499,"MMM"),FatorHorario[UF],'Curva Tipica'!$E$1,FatorHorario[Hora],$F2499)</f>
        <v>0</v>
      </c>
      <c r="I2499" s="45">
        <v>0.92</v>
      </c>
    </row>
    <row r="2500" spans="1:9" x14ac:dyDescent="0.25">
      <c r="A2500" s="32">
        <v>8033</v>
      </c>
      <c r="B2500" s="32">
        <v>2</v>
      </c>
      <c r="C2500" s="134" t="s">
        <v>92</v>
      </c>
      <c r="D2500" s="33">
        <v>46753</v>
      </c>
      <c r="E2500" s="43" t="s">
        <v>72</v>
      </c>
      <c r="F2500" s="44">
        <f>SUMIFS(HoraCondCarga[Hora],HoraCondCarga[Condição de Carga],PrevisaoGD[[#This Row],[Condição de Carga]],HoraCondCarga[Mês],MONTH(PrevisaoGD[[#This Row],[Mês/Ano]]))</f>
        <v>22</v>
      </c>
      <c r="G2500" s="258">
        <f>SUMIFS('Previsão Potência Instalada'!$C$4:$C$87,'Previsão Potência Instalada'!$B$4:$B$87,PrevisaoGD[[#This Row],[Mês/Ano]])*SUMIFS(RelPotInst[PU_PI],RelPotInst[Barra],PrevisaoGD[[#This Row],[Nº Barra]])</f>
        <v>1.3513050367805008</v>
      </c>
      <c r="H2500" s="136">
        <f>$G2500*SUMIFS(FatorHorario[Fator],FatorHorario[Meses],TEXT($D2500,"MMM"),FatorHorario[UF],'Curva Tipica'!$E$1,FatorHorario[Hora],$F2500)</f>
        <v>0</v>
      </c>
      <c r="I2500" s="45">
        <v>0.92</v>
      </c>
    </row>
    <row r="2501" spans="1:9" x14ac:dyDescent="0.25">
      <c r="A2501" s="32">
        <v>8033</v>
      </c>
      <c r="B2501" s="32">
        <v>2</v>
      </c>
      <c r="C2501" s="134" t="s">
        <v>92</v>
      </c>
      <c r="D2501" s="33">
        <v>46784</v>
      </c>
      <c r="E2501" s="43" t="s">
        <v>72</v>
      </c>
      <c r="F2501" s="44">
        <f>SUMIFS(HoraCondCarga[Hora],HoraCondCarga[Condição de Carga],PrevisaoGD[[#This Row],[Condição de Carga]],HoraCondCarga[Mês],MONTH(PrevisaoGD[[#This Row],[Mês/Ano]]))</f>
        <v>22</v>
      </c>
      <c r="G2501" s="258">
        <f>SUMIFS('Previsão Potência Instalada'!$C$4:$C$87,'Previsão Potência Instalada'!$B$4:$B$87,PrevisaoGD[[#This Row],[Mês/Ano]])*SUMIFS(RelPotInst[PU_PI],RelPotInst[Barra],PrevisaoGD[[#This Row],[Nº Barra]])</f>
        <v>1.3606703850676587</v>
      </c>
      <c r="H2501" s="136">
        <f>$G2501*SUMIFS(FatorHorario[Fator],FatorHorario[Meses],TEXT($D2501,"MMM"),FatorHorario[UF],'Curva Tipica'!$E$1,FatorHorario[Hora],$F2501)</f>
        <v>0</v>
      </c>
      <c r="I2501" s="45">
        <v>0.92</v>
      </c>
    </row>
    <row r="2502" spans="1:9" x14ac:dyDescent="0.25">
      <c r="A2502" s="32">
        <v>8033</v>
      </c>
      <c r="B2502" s="32">
        <v>2</v>
      </c>
      <c r="C2502" s="134" t="s">
        <v>92</v>
      </c>
      <c r="D2502" s="33">
        <v>46813</v>
      </c>
      <c r="E2502" s="43" t="s">
        <v>72</v>
      </c>
      <c r="F2502" s="44">
        <f>SUMIFS(HoraCondCarga[Hora],HoraCondCarga[Condição de Carga],PrevisaoGD[[#This Row],[Condição de Carga]],HoraCondCarga[Mês],MONTH(PrevisaoGD[[#This Row],[Mês/Ano]]))</f>
        <v>22</v>
      </c>
      <c r="G2502" s="258">
        <f>SUMIFS('Previsão Potência Instalada'!$C$4:$C$87,'Previsão Potência Instalada'!$B$4:$B$87,PrevisaoGD[[#This Row],[Mês/Ano]])*SUMIFS(RelPotInst[PU_PI],RelPotInst[Barra],PrevisaoGD[[#This Row],[Nº Barra]])</f>
        <v>1.370119948868239</v>
      </c>
      <c r="H2502" s="136">
        <f>$G2502*SUMIFS(FatorHorario[Fator],FatorHorario[Meses],TEXT($D2502,"MMM"),FatorHorario[UF],'Curva Tipica'!$E$1,FatorHorario[Hora],$F2502)</f>
        <v>0</v>
      </c>
      <c r="I2502" s="45">
        <v>0.92</v>
      </c>
    </row>
    <row r="2503" spans="1:9" x14ac:dyDescent="0.25">
      <c r="A2503" s="32">
        <v>8033</v>
      </c>
      <c r="B2503" s="32">
        <v>2</v>
      </c>
      <c r="C2503" s="134" t="s">
        <v>92</v>
      </c>
      <c r="D2503" s="33">
        <v>46844</v>
      </c>
      <c r="E2503" s="43" t="s">
        <v>72</v>
      </c>
      <c r="F2503" s="44">
        <f>SUMIFS(HoraCondCarga[Hora],HoraCondCarga[Condição de Carga],PrevisaoGD[[#This Row],[Condição de Carga]],HoraCondCarga[Mês],MONTH(PrevisaoGD[[#This Row],[Mês/Ano]]))</f>
        <v>22</v>
      </c>
      <c r="G2503" s="258">
        <f>SUMIFS('Previsão Potência Instalada'!$C$4:$C$87,'Previsão Potência Instalada'!$B$4:$B$87,PrevisaoGD[[#This Row],[Mês/Ano]])*SUMIFS(RelPotInst[PU_PI],RelPotInst[Barra],PrevisaoGD[[#This Row],[Nº Barra]])</f>
        <v>1.3796421493629099</v>
      </c>
      <c r="H2503" s="136">
        <f>$G2503*SUMIFS(FatorHorario[Fator],FatorHorario[Meses],TEXT($D2503,"MMM"),FatorHorario[UF],'Curva Tipica'!$E$1,FatorHorario[Hora],$F2503)</f>
        <v>0</v>
      </c>
      <c r="I2503" s="45">
        <v>0.92</v>
      </c>
    </row>
    <row r="2504" spans="1:9" x14ac:dyDescent="0.25">
      <c r="A2504" s="32">
        <v>8033</v>
      </c>
      <c r="B2504" s="32">
        <v>2</v>
      </c>
      <c r="C2504" s="134" t="s">
        <v>92</v>
      </c>
      <c r="D2504" s="33">
        <v>46874</v>
      </c>
      <c r="E2504" s="43" t="s">
        <v>72</v>
      </c>
      <c r="F2504" s="44">
        <f>SUMIFS(HoraCondCarga[Hora],HoraCondCarga[Condição de Carga],PrevisaoGD[[#This Row],[Condição de Carga]],HoraCondCarga[Mês],MONTH(PrevisaoGD[[#This Row],[Mês/Ano]]))</f>
        <v>19</v>
      </c>
      <c r="G2504" s="258">
        <f>SUMIFS('Previsão Potência Instalada'!$C$4:$C$87,'Previsão Potência Instalada'!$B$4:$B$87,PrevisaoGD[[#This Row],[Mês/Ano]])*SUMIFS(RelPotInst[PU_PI],RelPotInst[Barra],PrevisaoGD[[#This Row],[Nº Barra]])</f>
        <v>1.3899499773405595</v>
      </c>
      <c r="H2504" s="136">
        <f>$G2504*SUMIFS(FatorHorario[Fator],FatorHorario[Meses],TEXT($D2504,"MMM"),FatorHorario[UF],'Curva Tipica'!$E$1,FatorHorario[Hora],$F2504)</f>
        <v>0</v>
      </c>
      <c r="I2504" s="45">
        <v>0.92</v>
      </c>
    </row>
    <row r="2505" spans="1:9" x14ac:dyDescent="0.25">
      <c r="A2505" s="32">
        <v>8033</v>
      </c>
      <c r="B2505" s="32">
        <v>2</v>
      </c>
      <c r="C2505" s="134" t="s">
        <v>92</v>
      </c>
      <c r="D2505" s="33">
        <v>46905</v>
      </c>
      <c r="E2505" s="43" t="s">
        <v>72</v>
      </c>
      <c r="F2505" s="44">
        <f>SUMIFS(HoraCondCarga[Hora],HoraCondCarga[Condição de Carga],PrevisaoGD[[#This Row],[Condição de Carga]],HoraCondCarga[Mês],MONTH(PrevisaoGD[[#This Row],[Mês/Ano]]))</f>
        <v>19</v>
      </c>
      <c r="G2505" s="258">
        <f>SUMIFS('Previsão Potência Instalada'!$C$4:$C$87,'Previsão Potência Instalada'!$B$4:$B$87,PrevisaoGD[[#This Row],[Mês/Ano]])*SUMIFS(RelPotInst[PU_PI],RelPotInst[Barra],PrevisaoGD[[#This Row],[Nº Barra]])</f>
        <v>1.4000424114345875</v>
      </c>
      <c r="H2505" s="136">
        <f>$G2505*SUMIFS(FatorHorario[Fator],FatorHorario[Meses],TEXT($D2505,"MMM"),FatorHorario[UF],'Curva Tipica'!$E$1,FatorHorario[Hora],$F2505)</f>
        <v>0</v>
      </c>
      <c r="I2505" s="45">
        <v>0.92</v>
      </c>
    </row>
    <row r="2506" spans="1:9" x14ac:dyDescent="0.25">
      <c r="A2506" s="32">
        <v>8033</v>
      </c>
      <c r="B2506" s="32">
        <v>2</v>
      </c>
      <c r="C2506" s="134" t="s">
        <v>92</v>
      </c>
      <c r="D2506" s="33">
        <v>46935</v>
      </c>
      <c r="E2506" s="43" t="s">
        <v>72</v>
      </c>
      <c r="F2506" s="44">
        <f>SUMIFS(HoraCondCarga[Hora],HoraCondCarga[Condição de Carga],PrevisaoGD[[#This Row],[Condição de Carga]],HoraCondCarga[Mês],MONTH(PrevisaoGD[[#This Row],[Mês/Ano]]))</f>
        <v>19</v>
      </c>
      <c r="G2506" s="258">
        <f>SUMIFS('Previsão Potência Instalada'!$C$4:$C$87,'Previsão Potência Instalada'!$B$4:$B$87,PrevisaoGD[[#This Row],[Mês/Ano]])*SUMIFS(RelPotInst[PU_PI],RelPotInst[Barra],PrevisaoGD[[#This Row],[Nº Barra]])</f>
        <v>1.4096331964305497</v>
      </c>
      <c r="H2506" s="136">
        <f>$G2506*SUMIFS(FatorHorario[Fator],FatorHorario[Meses],TEXT($D2506,"MMM"),FatorHorario[UF],'Curva Tipica'!$E$1,FatorHorario[Hora],$F2506)</f>
        <v>0</v>
      </c>
      <c r="I2506" s="45">
        <v>0.92</v>
      </c>
    </row>
    <row r="2507" spans="1:9" x14ac:dyDescent="0.25">
      <c r="A2507" s="32">
        <v>8033</v>
      </c>
      <c r="B2507" s="32">
        <v>2</v>
      </c>
      <c r="C2507" s="134" t="s">
        <v>92</v>
      </c>
      <c r="D2507" s="33">
        <v>46966</v>
      </c>
      <c r="E2507" s="43" t="s">
        <v>72</v>
      </c>
      <c r="F2507" s="44">
        <f>SUMIFS(HoraCondCarga[Hora],HoraCondCarga[Condição de Carga],PrevisaoGD[[#This Row],[Condição de Carga]],HoraCondCarga[Mês],MONTH(PrevisaoGD[[#This Row],[Mês/Ano]]))</f>
        <v>19</v>
      </c>
      <c r="G2507" s="258">
        <f>SUMIFS('Previsão Potência Instalada'!$C$4:$C$87,'Previsão Potência Instalada'!$B$4:$B$87,PrevisaoGD[[#This Row],[Mês/Ano]])*SUMIFS(RelPotInst[PU_PI],RelPotInst[Barra],PrevisaoGD[[#This Row],[Nº Barra]])</f>
        <v>1.4189788976644426</v>
      </c>
      <c r="H2507" s="136">
        <f>$G2507*SUMIFS(FatorHorario[Fator],FatorHorario[Meses],TEXT($D2507,"MMM"),FatorHorario[UF],'Curva Tipica'!$E$1,FatorHorario[Hora],$F2507)</f>
        <v>0</v>
      </c>
      <c r="I2507" s="45">
        <v>0.92</v>
      </c>
    </row>
    <row r="2508" spans="1:9" x14ac:dyDescent="0.25">
      <c r="A2508" s="32">
        <v>8033</v>
      </c>
      <c r="B2508" s="32">
        <v>2</v>
      </c>
      <c r="C2508" s="134" t="s">
        <v>92</v>
      </c>
      <c r="D2508" s="33">
        <v>46997</v>
      </c>
      <c r="E2508" s="43" t="s">
        <v>72</v>
      </c>
      <c r="F2508" s="44">
        <f>SUMIFS(HoraCondCarga[Hora],HoraCondCarga[Condição de Carga],PrevisaoGD[[#This Row],[Condição de Carga]],HoraCondCarga[Mês],MONTH(PrevisaoGD[[#This Row],[Mês/Ano]]))</f>
        <v>19</v>
      </c>
      <c r="G2508" s="258">
        <f>SUMIFS('Previsão Potência Instalada'!$C$4:$C$87,'Previsão Potência Instalada'!$B$4:$B$87,PrevisaoGD[[#This Row],[Mês/Ano]])*SUMIFS(RelPotInst[PU_PI],RelPotInst[Barra],PrevisaoGD[[#This Row],[Nº Barra]])</f>
        <v>1.4282819649857392</v>
      </c>
      <c r="H2508" s="136">
        <f>$G2508*SUMIFS(FatorHorario[Fator],FatorHorario[Meses],TEXT($D2508,"MMM"),FatorHorario[UF],'Curva Tipica'!$E$1,FatorHorario[Hora],$F2508)</f>
        <v>0</v>
      </c>
      <c r="I2508" s="45">
        <v>0.92</v>
      </c>
    </row>
    <row r="2509" spans="1:9" x14ac:dyDescent="0.25">
      <c r="A2509" s="32">
        <v>8033</v>
      </c>
      <c r="B2509" s="32">
        <v>2</v>
      </c>
      <c r="C2509" s="134" t="s">
        <v>92</v>
      </c>
      <c r="D2509" s="33">
        <v>47027</v>
      </c>
      <c r="E2509" s="43" t="s">
        <v>72</v>
      </c>
      <c r="F2509" s="44">
        <f>SUMIFS(HoraCondCarga[Hora],HoraCondCarga[Condição de Carga],PrevisaoGD[[#This Row],[Condição de Carga]],HoraCondCarga[Mês],MONTH(PrevisaoGD[[#This Row],[Mês/Ano]]))</f>
        <v>19</v>
      </c>
      <c r="G2509" s="258">
        <f>SUMIFS('Previsão Potência Instalada'!$C$4:$C$87,'Previsão Potência Instalada'!$B$4:$B$87,PrevisaoGD[[#This Row],[Mês/Ano]])*SUMIFS(RelPotInst[PU_PI],RelPotInst[Barra],PrevisaoGD[[#This Row],[Nº Barra]])</f>
        <v>1.4371276719898654</v>
      </c>
      <c r="H2509" s="136">
        <f>$G2509*SUMIFS(FatorHorario[Fator],FatorHorario[Meses],TEXT($D2509,"MMM"),FatorHorario[UF],'Curva Tipica'!$E$1,FatorHorario[Hora],$F2509)</f>
        <v>0</v>
      </c>
      <c r="I2509" s="45">
        <v>0.92</v>
      </c>
    </row>
    <row r="2510" spans="1:9" x14ac:dyDescent="0.25">
      <c r="A2510" s="32">
        <v>8033</v>
      </c>
      <c r="B2510" s="32">
        <v>2</v>
      </c>
      <c r="C2510" s="134" t="s">
        <v>92</v>
      </c>
      <c r="D2510" s="33">
        <v>47058</v>
      </c>
      <c r="E2510" s="43" t="s">
        <v>72</v>
      </c>
      <c r="F2510" s="44">
        <f>SUMIFS(HoraCondCarga[Hora],HoraCondCarga[Condição de Carga],PrevisaoGD[[#This Row],[Condição de Carga]],HoraCondCarga[Mês],MONTH(PrevisaoGD[[#This Row],[Mês/Ano]]))</f>
        <v>22</v>
      </c>
      <c r="G2510" s="258">
        <f>SUMIFS('Previsão Potência Instalada'!$C$4:$C$87,'Previsão Potência Instalada'!$B$4:$B$87,PrevisaoGD[[#This Row],[Mês/Ano]])*SUMIFS(RelPotInst[PU_PI],RelPotInst[Barra],PrevisaoGD[[#This Row],[Nº Barra]])</f>
        <v>1.4459750299934129</v>
      </c>
      <c r="H2510" s="136">
        <f>$G2510*SUMIFS(FatorHorario[Fator],FatorHorario[Meses],TEXT($D2510,"MMM"),FatorHorario[UF],'Curva Tipica'!$E$1,FatorHorario[Hora],$F2510)</f>
        <v>0</v>
      </c>
      <c r="I2510" s="45">
        <v>0.92</v>
      </c>
    </row>
    <row r="2511" spans="1:9" x14ac:dyDescent="0.25">
      <c r="A2511" s="32">
        <v>8033</v>
      </c>
      <c r="B2511" s="32">
        <v>2</v>
      </c>
      <c r="C2511" s="134" t="s">
        <v>92</v>
      </c>
      <c r="D2511" s="33">
        <v>47088</v>
      </c>
      <c r="E2511" s="43" t="s">
        <v>72</v>
      </c>
      <c r="F2511" s="44">
        <f>SUMIFS(HoraCondCarga[Hora],HoraCondCarga[Condição de Carga],PrevisaoGD[[#This Row],[Condição de Carga]],HoraCondCarga[Mês],MONTH(PrevisaoGD[[#This Row],[Mês/Ano]]))</f>
        <v>22</v>
      </c>
      <c r="G2511" s="258">
        <f>SUMIFS('Previsão Potência Instalada'!$C$4:$C$87,'Previsão Potência Instalada'!$B$4:$B$87,PrevisaoGD[[#This Row],[Mês/Ano]])*SUMIFS(RelPotInst[PU_PI],RelPotInst[Barra],PrevisaoGD[[#This Row],[Nº Barra]])</f>
        <v>1.4552426910117595</v>
      </c>
      <c r="H2511" s="136">
        <f>$G2511*SUMIFS(FatorHorario[Fator],FatorHorario[Meses],TEXT($D2511,"MMM"),FatorHorario[UF],'Curva Tipica'!$E$1,FatorHorario[Hora],$F2511)</f>
        <v>0</v>
      </c>
      <c r="I2511" s="45">
        <v>0.92</v>
      </c>
    </row>
    <row r="2512" spans="1:9" x14ac:dyDescent="0.25">
      <c r="A2512" s="32">
        <v>8033</v>
      </c>
      <c r="B2512" s="32">
        <v>2</v>
      </c>
      <c r="C2512" s="134" t="s">
        <v>92</v>
      </c>
      <c r="D2512" s="33">
        <v>44562</v>
      </c>
      <c r="E2512" s="43" t="s">
        <v>73</v>
      </c>
      <c r="F2512" s="44">
        <f>SUMIFS(HoraCondCarga[Hora],HoraCondCarga[Condição de Carga],PrevisaoGD[[#This Row],[Condição de Carga]],HoraCondCarga[Mês],MONTH(PrevisaoGD[[#This Row],[Mês/Ano]]))</f>
        <v>15</v>
      </c>
      <c r="G2512" s="258">
        <f>SUMIFS('Previsão Potência Instalada'!$C$4:$C$87,'Previsão Potência Instalada'!$B$4:$B$87,PrevisaoGD[[#This Row],[Mês/Ano]])*SUMIFS(RelPotInst[PU_PI],RelPotInst[Barra],PrevisaoGD[[#This Row],[Nº Barra]])</f>
        <v>0.50078151957598449</v>
      </c>
      <c r="H2512" s="136">
        <f>$G2512*SUMIFS(FatorHorario[Fator],FatorHorario[Meses],TEXT($D2512,"MMM"),FatorHorario[UF],'Curva Tipica'!$E$1,FatorHorario[Hora],$F2512)</f>
        <v>0.20270633639033123</v>
      </c>
      <c r="I2512" s="45">
        <v>0.92</v>
      </c>
    </row>
    <row r="2513" spans="1:9" x14ac:dyDescent="0.25">
      <c r="A2513" s="32">
        <v>8033</v>
      </c>
      <c r="B2513" s="32">
        <v>2</v>
      </c>
      <c r="C2513" s="134" t="s">
        <v>92</v>
      </c>
      <c r="D2513" s="33">
        <v>44593</v>
      </c>
      <c r="E2513" s="43" t="s">
        <v>73</v>
      </c>
      <c r="F2513" s="44">
        <f>SUMIFS(HoraCondCarga[Hora],HoraCondCarga[Condição de Carga],PrevisaoGD[[#This Row],[Condição de Carga]],HoraCondCarga[Mês],MONTH(PrevisaoGD[[#This Row],[Mês/Ano]]))</f>
        <v>15</v>
      </c>
      <c r="G2513" s="258">
        <f>SUMIFS('Previsão Potência Instalada'!$C$4:$C$87,'Previsão Potência Instalada'!$B$4:$B$87,PrevisaoGD[[#This Row],[Mês/Ano]])*SUMIFS(RelPotInst[PU_PI],RelPotInst[Barra],PrevisaoGD[[#This Row],[Nº Barra]])</f>
        <v>0.52278113175584029</v>
      </c>
      <c r="H2513" s="136">
        <f>$G2513*SUMIFS(FatorHorario[Fator],FatorHorario[Meses],TEXT($D2513,"MMM"),FatorHorario[UF],'Curva Tipica'!$E$1,FatorHorario[Hora],$F2513)</f>
        <v>0.21260911785396461</v>
      </c>
      <c r="I2513" s="45">
        <v>0.92</v>
      </c>
    </row>
    <row r="2514" spans="1:9" x14ac:dyDescent="0.25">
      <c r="A2514" s="32">
        <v>8033</v>
      </c>
      <c r="B2514" s="32">
        <v>2</v>
      </c>
      <c r="C2514" s="134" t="s">
        <v>92</v>
      </c>
      <c r="D2514" s="33">
        <v>44621</v>
      </c>
      <c r="E2514" s="43" t="s">
        <v>73</v>
      </c>
      <c r="F2514" s="44">
        <f>SUMIFS(HoraCondCarga[Hora],HoraCondCarga[Condição de Carga],PrevisaoGD[[#This Row],[Condição de Carga]],HoraCondCarga[Mês],MONTH(PrevisaoGD[[#This Row],[Mês/Ano]]))</f>
        <v>15</v>
      </c>
      <c r="G2514" s="258">
        <f>SUMIFS('Previsão Potência Instalada'!$C$4:$C$87,'Previsão Potência Instalada'!$B$4:$B$87,PrevisaoGD[[#This Row],[Mês/Ano]])*SUMIFS(RelPotInst[PU_PI],RelPotInst[Barra],PrevisaoGD[[#This Row],[Nº Barra]])</f>
        <v>0.54497856985503268</v>
      </c>
      <c r="H2514" s="136">
        <f>$G2514*SUMIFS(FatorHorario[Fator],FatorHorario[Meses],TEXT($D2514,"MMM"),FatorHorario[UF],'Curva Tipica'!$E$1,FatorHorario[Hora],$F2514)</f>
        <v>0.22676917059254734</v>
      </c>
      <c r="I2514" s="45">
        <v>0.92</v>
      </c>
    </row>
    <row r="2515" spans="1:9" x14ac:dyDescent="0.25">
      <c r="A2515" s="32">
        <v>8033</v>
      </c>
      <c r="B2515" s="32">
        <v>2</v>
      </c>
      <c r="C2515" s="134" t="s">
        <v>92</v>
      </c>
      <c r="D2515" s="33">
        <v>44652</v>
      </c>
      <c r="E2515" s="43" t="s">
        <v>73</v>
      </c>
      <c r="F2515" s="44">
        <f>SUMIFS(HoraCondCarga[Hora],HoraCondCarga[Condição de Carga],PrevisaoGD[[#This Row],[Condição de Carga]],HoraCondCarga[Mês],MONTH(PrevisaoGD[[#This Row],[Mês/Ano]]))</f>
        <v>14</v>
      </c>
      <c r="G2515" s="258">
        <f>SUMIFS('Previsão Potência Instalada'!$C$4:$C$87,'Previsão Potência Instalada'!$B$4:$B$87,PrevisaoGD[[#This Row],[Mês/Ano]])*SUMIFS(RelPotInst[PU_PI],RelPotInst[Barra],PrevisaoGD[[#This Row],[Nº Barra]])</f>
        <v>0.56734663472122049</v>
      </c>
      <c r="H2515" s="136">
        <f>$G2515*SUMIFS(FatorHorario[Fator],FatorHorario[Meses],TEXT($D2515,"MMM"),FatorHorario[UF],'Curva Tipica'!$E$1,FatorHorario[Hora],$F2515)</f>
        <v>0.26590329298788845</v>
      </c>
      <c r="I2515" s="45">
        <v>0.92</v>
      </c>
    </row>
    <row r="2516" spans="1:9" x14ac:dyDescent="0.25">
      <c r="A2516" s="32">
        <v>8033</v>
      </c>
      <c r="B2516" s="32">
        <v>2</v>
      </c>
      <c r="C2516" s="134" t="s">
        <v>92</v>
      </c>
      <c r="D2516" s="33">
        <v>44682</v>
      </c>
      <c r="E2516" s="43" t="s">
        <v>73</v>
      </c>
      <c r="F2516" s="44">
        <f>SUMIFS(HoraCondCarga[Hora],HoraCondCarga[Condição de Carga],PrevisaoGD[[#This Row],[Condição de Carga]],HoraCondCarga[Mês],MONTH(PrevisaoGD[[#This Row],[Mês/Ano]]))</f>
        <v>13</v>
      </c>
      <c r="G2516" s="258">
        <f>SUMIFS('Previsão Potência Instalada'!$C$4:$C$87,'Previsão Potência Instalada'!$B$4:$B$87,PrevisaoGD[[#This Row],[Mês/Ano]])*SUMIFS(RelPotInst[PU_PI],RelPotInst[Barra],PrevisaoGD[[#This Row],[Nº Barra]])</f>
        <v>0.59156017285902895</v>
      </c>
      <c r="H2516" s="136">
        <f>$G2516*SUMIFS(FatorHorario[Fator],FatorHorario[Meses],TEXT($D2516,"MMM"),FatorHorario[UF],'Curva Tipica'!$E$1,FatorHorario[Hora],$F2516)</f>
        <v>0.27001312000524197</v>
      </c>
      <c r="I2516" s="45">
        <v>0.92</v>
      </c>
    </row>
    <row r="2517" spans="1:9" x14ac:dyDescent="0.25">
      <c r="A2517" s="32">
        <v>8033</v>
      </c>
      <c r="B2517" s="32">
        <v>2</v>
      </c>
      <c r="C2517" s="134" t="s">
        <v>92</v>
      </c>
      <c r="D2517" s="33">
        <v>44713</v>
      </c>
      <c r="E2517" s="43" t="s">
        <v>73</v>
      </c>
      <c r="F2517" s="44">
        <f>SUMIFS(HoraCondCarga[Hora],HoraCondCarga[Condição de Carga],PrevisaoGD[[#This Row],[Condição de Carga]],HoraCondCarga[Mês],MONTH(PrevisaoGD[[#This Row],[Mês/Ano]]))</f>
        <v>13</v>
      </c>
      <c r="G2517" s="258">
        <f>SUMIFS('Previsão Potência Instalada'!$C$4:$C$87,'Previsão Potência Instalada'!$B$4:$B$87,PrevisaoGD[[#This Row],[Mês/Ano]])*SUMIFS(RelPotInst[PU_PI],RelPotInst[Barra],PrevisaoGD[[#This Row],[Nº Barra]])</f>
        <v>0.61526774135638274</v>
      </c>
      <c r="H2517" s="136">
        <f>$G2517*SUMIFS(FatorHorario[Fator],FatorHorario[Meses],TEXT($D2517,"MMM"),FatorHorario[UF],'Curva Tipica'!$E$1,FatorHorario[Hora],$F2517)</f>
        <v>0.26524051136944599</v>
      </c>
      <c r="I2517" s="45">
        <v>0.92</v>
      </c>
    </row>
    <row r="2518" spans="1:9" x14ac:dyDescent="0.25">
      <c r="A2518" s="32">
        <v>8033</v>
      </c>
      <c r="B2518" s="32">
        <v>2</v>
      </c>
      <c r="C2518" s="134" t="s">
        <v>92</v>
      </c>
      <c r="D2518" s="33">
        <v>44743</v>
      </c>
      <c r="E2518" s="43" t="s">
        <v>73</v>
      </c>
      <c r="F2518" s="44">
        <f>SUMIFS(HoraCondCarga[Hora],HoraCondCarga[Condição de Carga],PrevisaoGD[[#This Row],[Condição de Carga]],HoraCondCarga[Mês],MONTH(PrevisaoGD[[#This Row],[Mês/Ano]]))</f>
        <v>13</v>
      </c>
      <c r="G2518" s="258">
        <f>SUMIFS('Previsão Potência Instalada'!$C$4:$C$87,'Previsão Potência Instalada'!$B$4:$B$87,PrevisaoGD[[#This Row],[Mês/Ano]])*SUMIFS(RelPotInst[PU_PI],RelPotInst[Barra],PrevisaoGD[[#This Row],[Nº Barra]])</f>
        <v>0.63779691421169116</v>
      </c>
      <c r="H2518" s="136">
        <f>$G2518*SUMIFS(FatorHorario[Fator],FatorHorario[Meses],TEXT($D2518,"MMM"),FatorHorario[UF],'Curva Tipica'!$E$1,FatorHorario[Hora],$F2518)</f>
        <v>0.27790093616170686</v>
      </c>
      <c r="I2518" s="45">
        <v>0.92</v>
      </c>
    </row>
    <row r="2519" spans="1:9" x14ac:dyDescent="0.25">
      <c r="A2519" s="32">
        <v>8033</v>
      </c>
      <c r="B2519" s="32">
        <v>2</v>
      </c>
      <c r="C2519" s="134" t="s">
        <v>92</v>
      </c>
      <c r="D2519" s="33">
        <v>44774</v>
      </c>
      <c r="E2519" s="43" t="s">
        <v>73</v>
      </c>
      <c r="F2519" s="44">
        <f>SUMIFS(HoraCondCarga[Hora],HoraCondCarga[Condição de Carga],PrevisaoGD[[#This Row],[Condição de Carga]],HoraCondCarga[Mês],MONTH(PrevisaoGD[[#This Row],[Mês/Ano]]))</f>
        <v>13</v>
      </c>
      <c r="G2519" s="258">
        <f>SUMIFS('Previsão Potência Instalada'!$C$4:$C$87,'Previsão Potência Instalada'!$B$4:$B$87,PrevisaoGD[[#This Row],[Mês/Ano]])*SUMIFS(RelPotInst[PU_PI],RelPotInst[Barra],PrevisaoGD[[#This Row],[Nº Barra]])</f>
        <v>0.6597503746052964</v>
      </c>
      <c r="H2519" s="136">
        <f>$G2519*SUMIFS(FatorHorario[Fator],FatorHorario[Meses],TEXT($D2519,"MMM"),FatorHorario[UF],'Curva Tipica'!$E$1,FatorHorario[Hora],$F2519)</f>
        <v>0.31496329826778013</v>
      </c>
      <c r="I2519" s="45">
        <v>0.92</v>
      </c>
    </row>
    <row r="2520" spans="1:9" x14ac:dyDescent="0.25">
      <c r="A2520" s="32">
        <v>8033</v>
      </c>
      <c r="B2520" s="32">
        <v>2</v>
      </c>
      <c r="C2520" s="134" t="s">
        <v>92</v>
      </c>
      <c r="D2520" s="33">
        <v>44805</v>
      </c>
      <c r="E2520" s="43" t="s">
        <v>73</v>
      </c>
      <c r="F2520" s="44">
        <f>SUMIFS(HoraCondCarga[Hora],HoraCondCarga[Condição de Carga],PrevisaoGD[[#This Row],[Condição de Carga]],HoraCondCarga[Mês],MONTH(PrevisaoGD[[#This Row],[Mês/Ano]]))</f>
        <v>14</v>
      </c>
      <c r="G2520" s="258">
        <f>SUMIFS('Previsão Potência Instalada'!$C$4:$C$87,'Previsão Potência Instalada'!$B$4:$B$87,PrevisaoGD[[#This Row],[Mês/Ano]])*SUMIFS(RelPotInst[PU_PI],RelPotInst[Barra],PrevisaoGD[[#This Row],[Nº Barra]])</f>
        <v>0.68160368607607891</v>
      </c>
      <c r="H2520" s="136">
        <f>$G2520*SUMIFS(FatorHorario[Fator],FatorHorario[Meses],TEXT($D2520,"MMM"),FatorHorario[UF],'Curva Tipica'!$E$1,FatorHorario[Hora],$F2520)</f>
        <v>0.32914756162426284</v>
      </c>
      <c r="I2520" s="45">
        <v>0.92</v>
      </c>
    </row>
    <row r="2521" spans="1:9" x14ac:dyDescent="0.25">
      <c r="A2521" s="32">
        <v>8033</v>
      </c>
      <c r="B2521" s="32">
        <v>2</v>
      </c>
      <c r="C2521" s="134" t="s">
        <v>92</v>
      </c>
      <c r="D2521" s="33">
        <v>44835</v>
      </c>
      <c r="E2521" s="43" t="s">
        <v>73</v>
      </c>
      <c r="F2521" s="44">
        <f>SUMIFS(HoraCondCarga[Hora],HoraCondCarga[Condição de Carga],PrevisaoGD[[#This Row],[Condição de Carga]],HoraCondCarga[Mês],MONTH(PrevisaoGD[[#This Row],[Mês/Ano]]))</f>
        <v>12</v>
      </c>
      <c r="G2521" s="258">
        <f>SUMIFS('Previsão Potência Instalada'!$C$4:$C$87,'Previsão Potência Instalada'!$B$4:$B$87,PrevisaoGD[[#This Row],[Mês/Ano]])*SUMIFS(RelPotInst[PU_PI],RelPotInst[Barra],PrevisaoGD[[#This Row],[Nº Barra]])</f>
        <v>0.7023826381855538</v>
      </c>
      <c r="H2521" s="136">
        <f>$G2521*SUMIFS(FatorHorario[Fator],FatorHorario[Meses],TEXT($D2521,"MMM"),FatorHorario[UF],'Curva Tipica'!$E$1,FatorHorario[Hora],$F2521)</f>
        <v>0.39889229163023909</v>
      </c>
      <c r="I2521" s="45">
        <v>0.92</v>
      </c>
    </row>
    <row r="2522" spans="1:9" x14ac:dyDescent="0.25">
      <c r="A2522" s="32">
        <v>8033</v>
      </c>
      <c r="B2522" s="32">
        <v>2</v>
      </c>
      <c r="C2522" s="134" t="s">
        <v>92</v>
      </c>
      <c r="D2522" s="33">
        <v>44866</v>
      </c>
      <c r="E2522" s="43" t="s">
        <v>73</v>
      </c>
      <c r="F2522" s="44">
        <f>SUMIFS(HoraCondCarga[Hora],HoraCondCarga[Condição de Carga],PrevisaoGD[[#This Row],[Condição de Carga]],HoraCondCarga[Mês],MONTH(PrevisaoGD[[#This Row],[Mês/Ano]]))</f>
        <v>15</v>
      </c>
      <c r="G2522" s="258">
        <f>SUMIFS('Previsão Potência Instalada'!$C$4:$C$87,'Previsão Potência Instalada'!$B$4:$B$87,PrevisaoGD[[#This Row],[Mês/Ano]])*SUMIFS(RelPotInst[PU_PI],RelPotInst[Barra],PrevisaoGD[[#This Row],[Nº Barra]])</f>
        <v>0.72316546856478081</v>
      </c>
      <c r="H2522" s="136">
        <f>$G2522*SUMIFS(FatorHorario[Fator],FatorHorario[Meses],TEXT($D2522,"MMM"),FatorHorario[UF],'Curva Tipica'!$E$1,FatorHorario[Hora],$F2522)</f>
        <v>0.29375238349948934</v>
      </c>
      <c r="I2522" s="45">
        <v>0.92</v>
      </c>
    </row>
    <row r="2523" spans="1:9" x14ac:dyDescent="0.25">
      <c r="A2523" s="32">
        <v>8033</v>
      </c>
      <c r="B2523" s="32">
        <v>2</v>
      </c>
      <c r="C2523" s="134" t="s">
        <v>92</v>
      </c>
      <c r="D2523" s="33">
        <v>44896</v>
      </c>
      <c r="E2523" s="43" t="s">
        <v>73</v>
      </c>
      <c r="F2523" s="44">
        <f>SUMIFS(HoraCondCarga[Hora],HoraCondCarga[Condição de Carga],PrevisaoGD[[#This Row],[Condição de Carga]],HoraCondCarga[Mês],MONTH(PrevisaoGD[[#This Row],[Mês/Ano]]))</f>
        <v>13</v>
      </c>
      <c r="G2523" s="258">
        <f>SUMIFS('Previsão Potência Instalada'!$C$4:$C$87,'Previsão Potência Instalada'!$B$4:$B$87,PrevisaoGD[[#This Row],[Mês/Ano]])*SUMIFS(RelPotInst[PU_PI],RelPotInst[Barra],PrevisaoGD[[#This Row],[Nº Barra]])</f>
        <v>0.74493560908348055</v>
      </c>
      <c r="H2523" s="136">
        <f>$G2523*SUMIFS(FatorHorario[Fator],FatorHorario[Meses],TEXT($D2523,"MMM"),FatorHorario[UF],'Curva Tipica'!$E$1,FatorHorario[Hora],$F2523)</f>
        <v>0.42830560129863632</v>
      </c>
      <c r="I2523" s="45">
        <v>0.92</v>
      </c>
    </row>
    <row r="2524" spans="1:9" x14ac:dyDescent="0.25">
      <c r="A2524" s="32">
        <v>8033</v>
      </c>
      <c r="B2524" s="32">
        <v>2</v>
      </c>
      <c r="C2524" s="134" t="s">
        <v>92</v>
      </c>
      <c r="D2524" s="33">
        <v>44927</v>
      </c>
      <c r="E2524" s="43" t="s">
        <v>73</v>
      </c>
      <c r="F2524" s="44">
        <f>SUMIFS(HoraCondCarga[Hora],HoraCondCarga[Condição de Carga],PrevisaoGD[[#This Row],[Condição de Carga]],HoraCondCarga[Mês],MONTH(PrevisaoGD[[#This Row],[Mês/Ano]]))</f>
        <v>15</v>
      </c>
      <c r="G2524" s="258">
        <f>SUMIFS('Previsão Potência Instalada'!$C$4:$C$87,'Previsão Potência Instalada'!$B$4:$B$87,PrevisaoGD[[#This Row],[Mês/Ano]])*SUMIFS(RelPotInst[PU_PI],RelPotInst[Barra],PrevisaoGD[[#This Row],[Nº Barra]])</f>
        <v>0.75239897156715163</v>
      </c>
      <c r="H2524" s="136">
        <f>$G2524*SUMIFS(FatorHorario[Fator],FatorHorario[Meses],TEXT($D2524,"MMM"),FatorHorario[UF],'Curva Tipica'!$E$1,FatorHorario[Hora],$F2524)</f>
        <v>0.30455604503809725</v>
      </c>
      <c r="I2524" s="45">
        <v>0.92</v>
      </c>
    </row>
    <row r="2525" spans="1:9" x14ac:dyDescent="0.25">
      <c r="A2525" s="32">
        <v>8033</v>
      </c>
      <c r="B2525" s="32">
        <v>2</v>
      </c>
      <c r="C2525" s="134" t="s">
        <v>92</v>
      </c>
      <c r="D2525" s="33">
        <v>44958</v>
      </c>
      <c r="E2525" s="43" t="s">
        <v>73</v>
      </c>
      <c r="F2525" s="44">
        <f>SUMIFS(HoraCondCarga[Hora],HoraCondCarga[Condição de Carga],PrevisaoGD[[#This Row],[Condição de Carga]],HoraCondCarga[Mês],MONTH(PrevisaoGD[[#This Row],[Mês/Ano]]))</f>
        <v>15</v>
      </c>
      <c r="G2525" s="258">
        <f>SUMIFS('Previsão Potência Instalada'!$C$4:$C$87,'Previsão Potência Instalada'!$B$4:$B$87,PrevisaoGD[[#This Row],[Mês/Ano]])*SUMIFS(RelPotInst[PU_PI],RelPotInst[Barra],PrevisaoGD[[#This Row],[Nº Barra]])</f>
        <v>0.75969969506265311</v>
      </c>
      <c r="H2525" s="136">
        <f>$G2525*SUMIFS(FatorHorario[Fator],FatorHorario[Meses],TEXT($D2525,"MMM"),FatorHorario[UF],'Curva Tipica'!$E$1,FatorHorario[Hora],$F2525)</f>
        <v>0.30896119272459216</v>
      </c>
      <c r="I2525" s="45">
        <v>0.92</v>
      </c>
    </row>
    <row r="2526" spans="1:9" x14ac:dyDescent="0.25">
      <c r="A2526" s="32">
        <v>8033</v>
      </c>
      <c r="B2526" s="32">
        <v>2</v>
      </c>
      <c r="C2526" s="134" t="s">
        <v>92</v>
      </c>
      <c r="D2526" s="33">
        <v>44986</v>
      </c>
      <c r="E2526" s="43" t="s">
        <v>73</v>
      </c>
      <c r="F2526" s="44">
        <f>SUMIFS(HoraCondCarga[Hora],HoraCondCarga[Condição de Carga],PrevisaoGD[[#This Row],[Condição de Carga]],HoraCondCarga[Mês],MONTH(PrevisaoGD[[#This Row],[Mês/Ano]]))</f>
        <v>15</v>
      </c>
      <c r="G2526" s="258">
        <f>SUMIFS('Previsão Potência Instalada'!$C$4:$C$87,'Previsão Potência Instalada'!$B$4:$B$87,PrevisaoGD[[#This Row],[Mês/Ano]])*SUMIFS(RelPotInst[PU_PI],RelPotInst[Barra],PrevisaoGD[[#This Row],[Nº Barra]])</f>
        <v>0.76706606845804903</v>
      </c>
      <c r="H2526" s="136">
        <f>$G2526*SUMIFS(FatorHorario[Fator],FatorHorario[Meses],TEXT($D2526,"MMM"),FatorHorario[UF],'Curva Tipica'!$E$1,FatorHorario[Hora],$F2526)</f>
        <v>0.31918124079665877</v>
      </c>
      <c r="I2526" s="45">
        <v>0.92</v>
      </c>
    </row>
    <row r="2527" spans="1:9" x14ac:dyDescent="0.25">
      <c r="A2527" s="32">
        <v>8033</v>
      </c>
      <c r="B2527" s="32">
        <v>2</v>
      </c>
      <c r="C2527" s="134" t="s">
        <v>92</v>
      </c>
      <c r="D2527" s="33">
        <v>45017</v>
      </c>
      <c r="E2527" s="43" t="s">
        <v>73</v>
      </c>
      <c r="F2527" s="44">
        <f>SUMIFS(HoraCondCarga[Hora],HoraCondCarga[Condição de Carga],PrevisaoGD[[#This Row],[Condição de Carga]],HoraCondCarga[Mês],MONTH(PrevisaoGD[[#This Row],[Mês/Ano]]))</f>
        <v>14</v>
      </c>
      <c r="G2527" s="258">
        <f>SUMIFS('Previsão Potência Instalada'!$C$4:$C$87,'Previsão Potência Instalada'!$B$4:$B$87,PrevisaoGD[[#This Row],[Mês/Ano]])*SUMIFS(RelPotInst[PU_PI],RelPotInst[Barra],PrevisaoGD[[#This Row],[Nº Barra]])</f>
        <v>0.77448906552647045</v>
      </c>
      <c r="H2527" s="136">
        <f>$G2527*SUMIFS(FatorHorario[Fator],FatorHorario[Meses],TEXT($D2527,"MMM"),FatorHorario[UF],'Curva Tipica'!$E$1,FatorHorario[Hora],$F2527)</f>
        <v>0.36298654174232337</v>
      </c>
      <c r="I2527" s="45">
        <v>0.92</v>
      </c>
    </row>
    <row r="2528" spans="1:9" x14ac:dyDescent="0.25">
      <c r="A2528" s="32">
        <v>8033</v>
      </c>
      <c r="B2528" s="32">
        <v>2</v>
      </c>
      <c r="C2528" s="134" t="s">
        <v>92</v>
      </c>
      <c r="D2528" s="33">
        <v>45047</v>
      </c>
      <c r="E2528" s="43" t="s">
        <v>73</v>
      </c>
      <c r="F2528" s="44">
        <f>SUMIFS(HoraCondCarga[Hora],HoraCondCarga[Condição de Carga],PrevisaoGD[[#This Row],[Condição de Carga]],HoraCondCarga[Mês],MONTH(PrevisaoGD[[#This Row],[Mês/Ano]]))</f>
        <v>13</v>
      </c>
      <c r="G2528" s="258">
        <f>SUMIFS('Previsão Potência Instalada'!$C$4:$C$87,'Previsão Potência Instalada'!$B$4:$B$87,PrevisaoGD[[#This Row],[Mês/Ano]])*SUMIFS(RelPotInst[PU_PI],RelPotInst[Barra],PrevisaoGD[[#This Row],[Nº Barra]])</f>
        <v>0.78252449566708848</v>
      </c>
      <c r="H2528" s="136">
        <f>$G2528*SUMIFS(FatorHorario[Fator],FatorHorario[Meses],TEXT($D2528,"MMM"),FatorHorario[UF],'Curva Tipica'!$E$1,FatorHorario[Hora],$F2528)</f>
        <v>0.35717732573918676</v>
      </c>
      <c r="I2528" s="45">
        <v>0.92</v>
      </c>
    </row>
    <row r="2529" spans="1:9" x14ac:dyDescent="0.25">
      <c r="A2529" s="32">
        <v>8033</v>
      </c>
      <c r="B2529" s="32">
        <v>2</v>
      </c>
      <c r="C2529" s="134" t="s">
        <v>92</v>
      </c>
      <c r="D2529" s="33">
        <v>45078</v>
      </c>
      <c r="E2529" s="43" t="s">
        <v>73</v>
      </c>
      <c r="F2529" s="44">
        <f>SUMIFS(HoraCondCarga[Hora],HoraCondCarga[Condição de Carga],PrevisaoGD[[#This Row],[Condição de Carga]],HoraCondCarga[Mês],MONTH(PrevisaoGD[[#This Row],[Mês/Ano]]))</f>
        <v>13</v>
      </c>
      <c r="G2529" s="258">
        <f>SUMIFS('Previsão Potência Instalada'!$C$4:$C$87,'Previsão Potência Instalada'!$B$4:$B$87,PrevisaoGD[[#This Row],[Mês/Ano]])*SUMIFS(RelPotInst[PU_PI],RelPotInst[Barra],PrevisaoGD[[#This Row],[Nº Barra]])</f>
        <v>0.79039201628221678</v>
      </c>
      <c r="H2529" s="136">
        <f>$G2529*SUMIFS(FatorHorario[Fator],FatorHorario[Meses],TEXT($D2529,"MMM"),FatorHorario[UF],'Curva Tipica'!$E$1,FatorHorario[Hora],$F2529)</f>
        <v>0.34073618441112152</v>
      </c>
      <c r="I2529" s="45">
        <v>0.92</v>
      </c>
    </row>
    <row r="2530" spans="1:9" x14ac:dyDescent="0.25">
      <c r="A2530" s="32">
        <v>8033</v>
      </c>
      <c r="B2530" s="32">
        <v>2</v>
      </c>
      <c r="C2530" s="134" t="s">
        <v>92</v>
      </c>
      <c r="D2530" s="33">
        <v>45108</v>
      </c>
      <c r="E2530" s="43" t="s">
        <v>73</v>
      </c>
      <c r="F2530" s="44">
        <f>SUMIFS(HoraCondCarga[Hora],HoraCondCarga[Condição de Carga],PrevisaoGD[[#This Row],[Condição de Carga]],HoraCondCarga[Mês],MONTH(PrevisaoGD[[#This Row],[Mês/Ano]]))</f>
        <v>13</v>
      </c>
      <c r="G2530" s="258">
        <f>SUMIFS('Previsão Potência Instalada'!$C$4:$C$87,'Previsão Potência Instalada'!$B$4:$B$87,PrevisaoGD[[#This Row],[Mês/Ano]])*SUMIFS(RelPotInst[PU_PI],RelPotInst[Barra],PrevisaoGD[[#This Row],[Nº Barra]])</f>
        <v>0.79786847815137518</v>
      </c>
      <c r="H2530" s="136">
        <f>$G2530*SUMIFS(FatorHorario[Fator],FatorHorario[Meses],TEXT($D2530,"MMM"),FatorHorario[UF],'Curva Tipica'!$E$1,FatorHorario[Hora],$F2530)</f>
        <v>0.34764733423998606</v>
      </c>
      <c r="I2530" s="45">
        <v>0.92</v>
      </c>
    </row>
    <row r="2531" spans="1:9" x14ac:dyDescent="0.25">
      <c r="A2531" s="32">
        <v>8033</v>
      </c>
      <c r="B2531" s="32">
        <v>2</v>
      </c>
      <c r="C2531" s="134" t="s">
        <v>92</v>
      </c>
      <c r="D2531" s="33">
        <v>45139</v>
      </c>
      <c r="E2531" s="43" t="s">
        <v>73</v>
      </c>
      <c r="F2531" s="44">
        <f>SUMIFS(HoraCondCarga[Hora],HoraCondCarga[Condição de Carga],PrevisaoGD[[#This Row],[Condição de Carga]],HoraCondCarga[Mês],MONTH(PrevisaoGD[[#This Row],[Mês/Ano]]))</f>
        <v>13</v>
      </c>
      <c r="G2531" s="258">
        <f>SUMIFS('Previsão Potência Instalada'!$C$4:$C$87,'Previsão Potência Instalada'!$B$4:$B$87,PrevisaoGD[[#This Row],[Mês/Ano]])*SUMIFS(RelPotInst[PU_PI],RelPotInst[Barra],PrevisaoGD[[#This Row],[Nº Barra]])</f>
        <v>0.80515388585733083</v>
      </c>
      <c r="H2531" s="136">
        <f>$G2531*SUMIFS(FatorHorario[Fator],FatorHorario[Meses],TEXT($D2531,"MMM"),FatorHorario[UF],'Curva Tipica'!$E$1,FatorHorario[Hora],$F2531)</f>
        <v>0.38437859721483347</v>
      </c>
      <c r="I2531" s="45">
        <v>0.92</v>
      </c>
    </row>
    <row r="2532" spans="1:9" x14ac:dyDescent="0.25">
      <c r="A2532" s="32">
        <v>8033</v>
      </c>
      <c r="B2532" s="32">
        <v>2</v>
      </c>
      <c r="C2532" s="134" t="s">
        <v>92</v>
      </c>
      <c r="D2532" s="33">
        <v>45170</v>
      </c>
      <c r="E2532" s="43" t="s">
        <v>73</v>
      </c>
      <c r="F2532" s="44">
        <f>SUMIFS(HoraCondCarga[Hora],HoraCondCarga[Condição de Carga],PrevisaoGD[[#This Row],[Condição de Carga]],HoraCondCarga[Mês],MONTH(PrevisaoGD[[#This Row],[Mês/Ano]]))</f>
        <v>14</v>
      </c>
      <c r="G2532" s="258">
        <f>SUMIFS('Previsão Potência Instalada'!$C$4:$C$87,'Previsão Potência Instalada'!$B$4:$B$87,PrevisaoGD[[#This Row],[Mês/Ano]])*SUMIFS(RelPotInst[PU_PI],RelPotInst[Barra],PrevisaoGD[[#This Row],[Nº Barra]])</f>
        <v>0.81240605845041602</v>
      </c>
      <c r="H2532" s="136">
        <f>$G2532*SUMIFS(FatorHorario[Fator],FatorHorario[Meses],TEXT($D2532,"MMM"),FatorHorario[UF],'Curva Tipica'!$E$1,FatorHorario[Hora],$F2532)</f>
        <v>0.39231224632474493</v>
      </c>
      <c r="I2532" s="45">
        <v>0.92</v>
      </c>
    </row>
    <row r="2533" spans="1:9" x14ac:dyDescent="0.25">
      <c r="A2533" s="32">
        <v>8033</v>
      </c>
      <c r="B2533" s="32">
        <v>2</v>
      </c>
      <c r="C2533" s="134" t="s">
        <v>92</v>
      </c>
      <c r="D2533" s="33">
        <v>45200</v>
      </c>
      <c r="E2533" s="43" t="s">
        <v>73</v>
      </c>
      <c r="F2533" s="44">
        <f>SUMIFS(HoraCondCarga[Hora],HoraCondCarga[Condição de Carga],PrevisaoGD[[#This Row],[Condição de Carga]],HoraCondCarga[Mês],MONTH(PrevisaoGD[[#This Row],[Mês/Ano]]))</f>
        <v>12</v>
      </c>
      <c r="G2533" s="258">
        <f>SUMIFS('Previsão Potência Instalada'!$C$4:$C$87,'Previsão Potência Instalada'!$B$4:$B$87,PrevisaoGD[[#This Row],[Mês/Ano]])*SUMIFS(RelPotInst[PU_PI],RelPotInst[Barra],PrevisaoGD[[#This Row],[Nº Barra]])</f>
        <v>0.81930169745701864</v>
      </c>
      <c r="H2533" s="136">
        <f>$G2533*SUMIFS(FatorHorario[Fator],FatorHorario[Meses],TEXT($D2533,"MMM"),FatorHorario[UF],'Curva Tipica'!$E$1,FatorHorario[Hora],$F2533)</f>
        <v>0.4652921553975517</v>
      </c>
      <c r="I2533" s="45">
        <v>0.92</v>
      </c>
    </row>
    <row r="2534" spans="1:9" x14ac:dyDescent="0.25">
      <c r="A2534" s="32">
        <v>8033</v>
      </c>
      <c r="B2534" s="32">
        <v>2</v>
      </c>
      <c r="C2534" s="134" t="s">
        <v>92</v>
      </c>
      <c r="D2534" s="33">
        <v>45231</v>
      </c>
      <c r="E2534" s="43" t="s">
        <v>73</v>
      </c>
      <c r="F2534" s="44">
        <f>SUMIFS(HoraCondCarga[Hora],HoraCondCarga[Condição de Carga],PrevisaoGD[[#This Row],[Condição de Carga]],HoraCondCarga[Mês],MONTH(PrevisaoGD[[#This Row],[Mês/Ano]]))</f>
        <v>15</v>
      </c>
      <c r="G2534" s="258">
        <f>SUMIFS('Previsão Potência Instalada'!$C$4:$C$87,'Previsão Potência Instalada'!$B$4:$B$87,PrevisaoGD[[#This Row],[Mês/Ano]])*SUMIFS(RelPotInst[PU_PI],RelPotInst[Barra],PrevisaoGD[[#This Row],[Nº Barra]])</f>
        <v>0.82619862349426842</v>
      </c>
      <c r="H2534" s="136">
        <f>$G2534*SUMIFS(FatorHorario[Fator],FatorHorario[Meses],TEXT($D2534,"MMM"),FatorHorario[UF],'Curva Tipica'!$E$1,FatorHorario[Hora],$F2534)</f>
        <v>0.33560481721715085</v>
      </c>
      <c r="I2534" s="45">
        <v>0.92</v>
      </c>
    </row>
    <row r="2535" spans="1:9" x14ac:dyDescent="0.25">
      <c r="A2535" s="32">
        <v>8033</v>
      </c>
      <c r="B2535" s="32">
        <v>2</v>
      </c>
      <c r="C2535" s="134" t="s">
        <v>92</v>
      </c>
      <c r="D2535" s="33">
        <v>45261</v>
      </c>
      <c r="E2535" s="43" t="s">
        <v>73</v>
      </c>
      <c r="F2535" s="44">
        <f>SUMIFS(HoraCondCarga[Hora],HoraCondCarga[Condição de Carga],PrevisaoGD[[#This Row],[Condição de Carga]],HoraCondCarga[Mês],MONTH(PrevisaoGD[[#This Row],[Mês/Ano]]))</f>
        <v>13</v>
      </c>
      <c r="G2535" s="258">
        <f>SUMIFS('Previsão Potência Instalada'!$C$4:$C$87,'Previsão Potência Instalada'!$B$4:$B$87,PrevisaoGD[[#This Row],[Mês/Ano]])*SUMIFS(RelPotInst[PU_PI],RelPotInst[Barra],PrevisaoGD[[#This Row],[Nº Barra]])</f>
        <v>0.8334231952315273</v>
      </c>
      <c r="H2535" s="136">
        <f>$G2535*SUMIFS(FatorHorario[Fator],FatorHorario[Meses],TEXT($D2535,"MMM"),FatorHorario[UF],'Curva Tipica'!$E$1,FatorHorario[Hora],$F2535)</f>
        <v>0.47918211777934711</v>
      </c>
      <c r="I2535" s="45">
        <v>0.92</v>
      </c>
    </row>
    <row r="2536" spans="1:9" x14ac:dyDescent="0.25">
      <c r="A2536" s="32">
        <v>8033</v>
      </c>
      <c r="B2536" s="32">
        <v>2</v>
      </c>
      <c r="C2536" s="134" t="s">
        <v>92</v>
      </c>
      <c r="D2536" s="33">
        <v>45292</v>
      </c>
      <c r="E2536" s="43" t="s">
        <v>73</v>
      </c>
      <c r="F2536" s="44">
        <f>SUMIFS(HoraCondCarga[Hora],HoraCondCarga[Condição de Carga],PrevisaoGD[[#This Row],[Condição de Carga]],HoraCondCarga[Mês],MONTH(PrevisaoGD[[#This Row],[Mês/Ano]]))</f>
        <v>15</v>
      </c>
      <c r="G2536" s="258">
        <f>SUMIFS('Previsão Potência Instalada'!$C$4:$C$87,'Previsão Potência Instalada'!$B$4:$B$87,PrevisaoGD[[#This Row],[Mês/Ano]])*SUMIFS(RelPotInst[PU_PI],RelPotInst[Barra],PrevisaoGD[[#This Row],[Nº Barra]])</f>
        <v>0.84824160685651084</v>
      </c>
      <c r="H2536" s="136">
        <f>$G2536*SUMIFS(FatorHorario[Fator],FatorHorario[Meses],TEXT($D2536,"MMM"),FatorHorario[UF],'Curva Tipica'!$E$1,FatorHorario[Hora],$F2536)</f>
        <v>0.34335122559098674</v>
      </c>
      <c r="I2536" s="45">
        <v>0.92</v>
      </c>
    </row>
    <row r="2537" spans="1:9" x14ac:dyDescent="0.25">
      <c r="A2537" s="32">
        <v>8033</v>
      </c>
      <c r="B2537" s="32">
        <v>2</v>
      </c>
      <c r="C2537" s="134" t="s">
        <v>92</v>
      </c>
      <c r="D2537" s="33">
        <v>45323</v>
      </c>
      <c r="E2537" s="43" t="s">
        <v>73</v>
      </c>
      <c r="F2537" s="44">
        <f>SUMIFS(HoraCondCarga[Hora],HoraCondCarga[Condição de Carga],PrevisaoGD[[#This Row],[Condição de Carga]],HoraCondCarga[Mês],MONTH(PrevisaoGD[[#This Row],[Mês/Ano]]))</f>
        <v>15</v>
      </c>
      <c r="G2537" s="258">
        <f>SUMIFS('Previsão Potência Instalada'!$C$4:$C$87,'Previsão Potência Instalada'!$B$4:$B$87,PrevisaoGD[[#This Row],[Mês/Ano]])*SUMIFS(RelPotInst[PU_PI],RelPotInst[Barra],PrevisaoGD[[#This Row],[Nº Barra]])</f>
        <v>0.86273710083167654</v>
      </c>
      <c r="H2537" s="136">
        <f>$G2537*SUMIFS(FatorHorario[Fator],FatorHorario[Meses],TEXT($D2537,"MMM"),FatorHorario[UF],'Curva Tipica'!$E$1,FatorHorario[Hora],$F2537)</f>
        <v>0.35086532930453357</v>
      </c>
      <c r="I2537" s="45">
        <v>0.92</v>
      </c>
    </row>
    <row r="2538" spans="1:9" x14ac:dyDescent="0.25">
      <c r="A2538" s="32">
        <v>8033</v>
      </c>
      <c r="B2538" s="32">
        <v>2</v>
      </c>
      <c r="C2538" s="134" t="s">
        <v>92</v>
      </c>
      <c r="D2538" s="33">
        <v>45352</v>
      </c>
      <c r="E2538" s="43" t="s">
        <v>73</v>
      </c>
      <c r="F2538" s="44">
        <f>SUMIFS(HoraCondCarga[Hora],HoraCondCarga[Condição de Carga],PrevisaoGD[[#This Row],[Condição de Carga]],HoraCondCarga[Mês],MONTH(PrevisaoGD[[#This Row],[Mês/Ano]]))</f>
        <v>15</v>
      </c>
      <c r="G2538" s="258">
        <f>SUMIFS('Previsão Potência Instalada'!$C$4:$C$87,'Previsão Potência Instalada'!$B$4:$B$87,PrevisaoGD[[#This Row],[Mês/Ano]])*SUMIFS(RelPotInst[PU_PI],RelPotInst[Barra],PrevisaoGD[[#This Row],[Nº Barra]])</f>
        <v>0.87736294185107344</v>
      </c>
      <c r="H2538" s="136">
        <f>$G2538*SUMIFS(FatorHorario[Fator],FatorHorario[Meses],TEXT($D2538,"MMM"),FatorHorario[UF],'Curva Tipica'!$E$1,FatorHorario[Hora],$F2538)</f>
        <v>0.36507649591639801</v>
      </c>
      <c r="I2538" s="45">
        <v>0.92</v>
      </c>
    </row>
    <row r="2539" spans="1:9" x14ac:dyDescent="0.25">
      <c r="A2539" s="32">
        <v>8033</v>
      </c>
      <c r="B2539" s="32">
        <v>2</v>
      </c>
      <c r="C2539" s="134" t="s">
        <v>92</v>
      </c>
      <c r="D2539" s="33">
        <v>45383</v>
      </c>
      <c r="E2539" s="43" t="s">
        <v>73</v>
      </c>
      <c r="F2539" s="44">
        <f>SUMIFS(HoraCondCarga[Hora],HoraCondCarga[Condição de Carga],PrevisaoGD[[#This Row],[Condição de Carga]],HoraCondCarga[Mês],MONTH(PrevisaoGD[[#This Row],[Mês/Ano]]))</f>
        <v>14</v>
      </c>
      <c r="G2539" s="258">
        <f>SUMIFS('Previsão Potência Instalada'!$C$4:$C$87,'Previsão Potência Instalada'!$B$4:$B$87,PrevisaoGD[[#This Row],[Mês/Ano]])*SUMIFS(RelPotInst[PU_PI],RelPotInst[Barra],PrevisaoGD[[#This Row],[Nº Barra]])</f>
        <v>0.89210120845564722</v>
      </c>
      <c r="H2539" s="136">
        <f>$G2539*SUMIFS(FatorHorario[Fator],FatorHorario[Meses],TEXT($D2539,"MMM"),FatorHorario[UF],'Curva Tipica'!$E$1,FatorHorario[Hora],$F2539)</f>
        <v>0.41810885002145376</v>
      </c>
      <c r="I2539" s="45">
        <v>0.92</v>
      </c>
    </row>
    <row r="2540" spans="1:9" x14ac:dyDescent="0.25">
      <c r="A2540" s="32">
        <v>8033</v>
      </c>
      <c r="B2540" s="32">
        <v>2</v>
      </c>
      <c r="C2540" s="134" t="s">
        <v>92</v>
      </c>
      <c r="D2540" s="33">
        <v>45413</v>
      </c>
      <c r="E2540" s="43" t="s">
        <v>73</v>
      </c>
      <c r="F2540" s="44">
        <f>SUMIFS(HoraCondCarga[Hora],HoraCondCarga[Condição de Carga],PrevisaoGD[[#This Row],[Condição de Carga]],HoraCondCarga[Mês],MONTH(PrevisaoGD[[#This Row],[Mês/Ano]]))</f>
        <v>13</v>
      </c>
      <c r="G2540" s="258">
        <f>SUMIFS('Previsão Potência Instalada'!$C$4:$C$87,'Previsão Potência Instalada'!$B$4:$B$87,PrevisaoGD[[#This Row],[Mês/Ano]])*SUMIFS(RelPotInst[PU_PI],RelPotInst[Barra],PrevisaoGD[[#This Row],[Nº Barra]])</f>
        <v>0.90805545316344405</v>
      </c>
      <c r="H2540" s="136">
        <f>$G2540*SUMIFS(FatorHorario[Fator],FatorHorario[Meses],TEXT($D2540,"MMM"),FatorHorario[UF],'Curva Tipica'!$E$1,FatorHorario[Hora],$F2540)</f>
        <v>0.4144749719397765</v>
      </c>
      <c r="I2540" s="45">
        <v>0.92</v>
      </c>
    </row>
    <row r="2541" spans="1:9" x14ac:dyDescent="0.25">
      <c r="A2541" s="32">
        <v>8033</v>
      </c>
      <c r="B2541" s="32">
        <v>2</v>
      </c>
      <c r="C2541" s="134" t="s">
        <v>92</v>
      </c>
      <c r="D2541" s="33">
        <v>45444</v>
      </c>
      <c r="E2541" s="43" t="s">
        <v>73</v>
      </c>
      <c r="F2541" s="44">
        <f>SUMIFS(HoraCondCarga[Hora],HoraCondCarga[Condição de Carga],PrevisaoGD[[#This Row],[Condição de Carga]],HoraCondCarga[Mês],MONTH(PrevisaoGD[[#This Row],[Mês/Ano]]))</f>
        <v>13</v>
      </c>
      <c r="G2541" s="258">
        <f>SUMIFS('Previsão Potência Instalada'!$C$4:$C$87,'Previsão Potência Instalada'!$B$4:$B$87,PrevisaoGD[[#This Row],[Mês/Ano]])*SUMIFS(RelPotInst[PU_PI],RelPotInst[Barra],PrevisaoGD[[#This Row],[Nº Barra]])</f>
        <v>0.92367631563636932</v>
      </c>
      <c r="H2541" s="136">
        <f>$G2541*SUMIFS(FatorHorario[Fator],FatorHorario[Meses],TEXT($D2541,"MMM"),FatorHorario[UF],'Curva Tipica'!$E$1,FatorHorario[Hora],$F2541)</f>
        <v>0.39819473999909688</v>
      </c>
      <c r="I2541" s="45">
        <v>0.92</v>
      </c>
    </row>
    <row r="2542" spans="1:9" x14ac:dyDescent="0.25">
      <c r="A2542" s="32">
        <v>8033</v>
      </c>
      <c r="B2542" s="32">
        <v>2</v>
      </c>
      <c r="C2542" s="134" t="s">
        <v>92</v>
      </c>
      <c r="D2542" s="33">
        <v>45474</v>
      </c>
      <c r="E2542" s="43" t="s">
        <v>73</v>
      </c>
      <c r="F2542" s="44">
        <f>SUMIFS(HoraCondCarga[Hora],HoraCondCarga[Condição de Carga],PrevisaoGD[[#This Row],[Condição de Carga]],HoraCondCarga[Mês],MONTH(PrevisaoGD[[#This Row],[Mês/Ano]]))</f>
        <v>13</v>
      </c>
      <c r="G2542" s="258">
        <f>SUMIFS('Previsão Potência Instalada'!$C$4:$C$87,'Previsão Potência Instalada'!$B$4:$B$87,PrevisaoGD[[#This Row],[Mês/Ano]])*SUMIFS(RelPotInst[PU_PI],RelPotInst[Barra],PrevisaoGD[[#This Row],[Nº Barra]])</f>
        <v>0.93852073592522423</v>
      </c>
      <c r="H2542" s="136">
        <f>$G2542*SUMIFS(FatorHorario[Fator],FatorHorario[Meses],TEXT($D2542,"MMM"),FatorHorario[UF],'Curva Tipica'!$E$1,FatorHorario[Hora],$F2542)</f>
        <v>0.40893235026569363</v>
      </c>
      <c r="I2542" s="45">
        <v>0.92</v>
      </c>
    </row>
    <row r="2543" spans="1:9" x14ac:dyDescent="0.25">
      <c r="A2543" s="32">
        <v>8033</v>
      </c>
      <c r="B2543" s="32">
        <v>2</v>
      </c>
      <c r="C2543" s="134" t="s">
        <v>92</v>
      </c>
      <c r="D2543" s="33">
        <v>45505</v>
      </c>
      <c r="E2543" s="43" t="s">
        <v>73</v>
      </c>
      <c r="F2543" s="44">
        <f>SUMIFS(HoraCondCarga[Hora],HoraCondCarga[Condição de Carga],PrevisaoGD[[#This Row],[Condição de Carga]],HoraCondCarga[Mês],MONTH(PrevisaoGD[[#This Row],[Mês/Ano]]))</f>
        <v>13</v>
      </c>
      <c r="G2543" s="258">
        <f>SUMIFS('Previsão Potência Instalada'!$C$4:$C$87,'Previsão Potência Instalada'!$B$4:$B$87,PrevisaoGD[[#This Row],[Mês/Ano]])*SUMIFS(RelPotInst[PU_PI],RelPotInst[Barra],PrevisaoGD[[#This Row],[Nº Barra]])</f>
        <v>0.95298582059434989</v>
      </c>
      <c r="H2543" s="136">
        <f>$G2543*SUMIFS(FatorHorario[Fator],FatorHorario[Meses],TEXT($D2543,"MMM"),FatorHorario[UF],'Curva Tipica'!$E$1,FatorHorario[Hora],$F2543)</f>
        <v>0.45495321989986764</v>
      </c>
      <c r="I2543" s="45">
        <v>0.92</v>
      </c>
    </row>
    <row r="2544" spans="1:9" x14ac:dyDescent="0.25">
      <c r="A2544" s="32">
        <v>8033</v>
      </c>
      <c r="B2544" s="32">
        <v>2</v>
      </c>
      <c r="C2544" s="134" t="s">
        <v>92</v>
      </c>
      <c r="D2544" s="33">
        <v>45536</v>
      </c>
      <c r="E2544" s="43" t="s">
        <v>73</v>
      </c>
      <c r="F2544" s="44">
        <f>SUMIFS(HoraCondCarga[Hora],HoraCondCarga[Condição de Carga],PrevisaoGD[[#This Row],[Condição de Carga]],HoraCondCarga[Mês],MONTH(PrevisaoGD[[#This Row],[Mês/Ano]]))</f>
        <v>14</v>
      </c>
      <c r="G2544" s="258">
        <f>SUMIFS('Previsão Potência Instalada'!$C$4:$C$87,'Previsão Potência Instalada'!$B$4:$B$87,PrevisaoGD[[#This Row],[Mês/Ano]])*SUMIFS(RelPotInst[PU_PI],RelPotInst[Barra],PrevisaoGD[[#This Row],[Nº Barra]])</f>
        <v>0.96738491736807419</v>
      </c>
      <c r="H2544" s="136">
        <f>$G2544*SUMIFS(FatorHorario[Fator],FatorHorario[Meses],TEXT($D2544,"MMM"),FatorHorario[UF],'Curva Tipica'!$E$1,FatorHorario[Hora],$F2544)</f>
        <v>0.46715179687019803</v>
      </c>
      <c r="I2544" s="45">
        <v>0.92</v>
      </c>
    </row>
    <row r="2545" spans="1:9" x14ac:dyDescent="0.25">
      <c r="A2545" s="32">
        <v>8033</v>
      </c>
      <c r="B2545" s="32">
        <v>2</v>
      </c>
      <c r="C2545" s="134" t="s">
        <v>92</v>
      </c>
      <c r="D2545" s="33">
        <v>45566</v>
      </c>
      <c r="E2545" s="43" t="s">
        <v>73</v>
      </c>
      <c r="F2545" s="44">
        <f>SUMIFS(HoraCondCarga[Hora],HoraCondCarga[Condição de Carga],PrevisaoGD[[#This Row],[Condição de Carga]],HoraCondCarga[Mês],MONTH(PrevisaoGD[[#This Row],[Mês/Ano]]))</f>
        <v>12</v>
      </c>
      <c r="G2545" s="258">
        <f>SUMIFS('Previsão Potência Instalada'!$C$4:$C$87,'Previsão Potência Instalada'!$B$4:$B$87,PrevisaoGD[[#This Row],[Mês/Ano]])*SUMIFS(RelPotInst[PU_PI],RelPotInst[Barra],PrevisaoGD[[#This Row],[Nº Barra]])</f>
        <v>0.98107612122433807</v>
      </c>
      <c r="H2545" s="136">
        <f>$G2545*SUMIFS(FatorHorario[Fator],FatorHorario[Meses],TEXT($D2545,"MMM"),FatorHorario[UF],'Curva Tipica'!$E$1,FatorHorario[Hora],$F2545)</f>
        <v>0.5571659676409858</v>
      </c>
      <c r="I2545" s="45">
        <v>0.92</v>
      </c>
    </row>
    <row r="2546" spans="1:9" x14ac:dyDescent="0.25">
      <c r="A2546" s="32">
        <v>8033</v>
      </c>
      <c r="B2546" s="32">
        <v>2</v>
      </c>
      <c r="C2546" s="134" t="s">
        <v>92</v>
      </c>
      <c r="D2546" s="33">
        <v>45597</v>
      </c>
      <c r="E2546" s="43" t="s">
        <v>73</v>
      </c>
      <c r="F2546" s="44">
        <f>SUMIFS(HoraCondCarga[Hora],HoraCondCarga[Condição de Carga],PrevisaoGD[[#This Row],[Condição de Carga]],HoraCondCarga[Mês],MONTH(PrevisaoGD[[#This Row],[Mês/Ano]]))</f>
        <v>15</v>
      </c>
      <c r="G2546" s="258">
        <f>SUMIFS('Previsão Potência Instalada'!$C$4:$C$87,'Previsão Potência Instalada'!$B$4:$B$87,PrevisaoGD[[#This Row],[Mês/Ano]])*SUMIFS(RelPotInst[PU_PI],RelPotInst[Barra],PrevisaoGD[[#This Row],[Nº Barra]])</f>
        <v>0.99476988046364068</v>
      </c>
      <c r="H2546" s="136">
        <f>$G2546*SUMIFS(FatorHorario[Fator],FatorHorario[Meses],TEXT($D2546,"MMM"),FatorHorario[UF],'Curva Tipica'!$E$1,FatorHorario[Hora],$F2546)</f>
        <v>0.40407906090930829</v>
      </c>
      <c r="I2546" s="45">
        <v>0.92</v>
      </c>
    </row>
    <row r="2547" spans="1:9" x14ac:dyDescent="0.25">
      <c r="A2547" s="32">
        <v>8033</v>
      </c>
      <c r="B2547" s="32">
        <v>2</v>
      </c>
      <c r="C2547" s="134" t="s">
        <v>92</v>
      </c>
      <c r="D2547" s="33">
        <v>45627</v>
      </c>
      <c r="E2547" s="43" t="s">
        <v>73</v>
      </c>
      <c r="F2547" s="44">
        <f>SUMIFS(HoraCondCarga[Hora],HoraCondCarga[Condição de Carga],PrevisaoGD[[#This Row],[Condição de Carga]],HoraCondCarga[Mês],MONTH(PrevisaoGD[[#This Row],[Mês/Ano]]))</f>
        <v>13</v>
      </c>
      <c r="G2547" s="258">
        <f>SUMIFS('Previsão Potência Instalada'!$C$4:$C$87,'Previsão Potência Instalada'!$B$4:$B$87,PrevisaoGD[[#This Row],[Mês/Ano]])*SUMIFS(RelPotInst[PU_PI],RelPotInst[Barra],PrevisaoGD[[#This Row],[Nº Barra]])</f>
        <v>1.009114176087919</v>
      </c>
      <c r="H2547" s="136">
        <f>$G2547*SUMIFS(FatorHorario[Fator],FatorHorario[Meses],TEXT($D2547,"MMM"),FatorHorario[UF],'Curva Tipica'!$E$1,FatorHorario[Hora],$F2547)</f>
        <v>0.58019679647221556</v>
      </c>
      <c r="I2547" s="45">
        <v>0.92</v>
      </c>
    </row>
    <row r="2548" spans="1:9" x14ac:dyDescent="0.25">
      <c r="A2548" s="32">
        <v>8033</v>
      </c>
      <c r="B2548" s="32">
        <v>2</v>
      </c>
      <c r="C2548" s="134" t="s">
        <v>92</v>
      </c>
      <c r="D2548" s="33">
        <v>45658</v>
      </c>
      <c r="E2548" s="43" t="s">
        <v>73</v>
      </c>
      <c r="F2548" s="44">
        <f>SUMIFS(HoraCondCarga[Hora],HoraCondCarga[Condição de Carga],PrevisaoGD[[#This Row],[Condição de Carga]],HoraCondCarga[Mês],MONTH(PrevisaoGD[[#This Row],[Mês/Ano]]))</f>
        <v>15</v>
      </c>
      <c r="G2548" s="258">
        <f>SUMIFS('Previsão Potência Instalada'!$C$4:$C$87,'Previsão Potência Instalada'!$B$4:$B$87,PrevisaoGD[[#This Row],[Mês/Ano]])*SUMIFS(RelPotInst[PU_PI],RelPotInst[Barra],PrevisaoGD[[#This Row],[Nº Barra]])</f>
        <v>1.0260839252457772</v>
      </c>
      <c r="H2548" s="136">
        <f>$G2548*SUMIFS(FatorHorario[Fator],FatorHorario[Meses],TEXT($D2548,"MMM"),FatorHorario[UF],'Curva Tipica'!$E$1,FatorHorario[Hora],$F2548)</f>
        <v>0.41533823670588293</v>
      </c>
      <c r="I2548" s="45">
        <v>0.92</v>
      </c>
    </row>
    <row r="2549" spans="1:9" x14ac:dyDescent="0.25">
      <c r="A2549" s="32">
        <v>8033</v>
      </c>
      <c r="B2549" s="32">
        <v>2</v>
      </c>
      <c r="C2549" s="134" t="s">
        <v>92</v>
      </c>
      <c r="D2549" s="33">
        <v>45689</v>
      </c>
      <c r="E2549" s="43" t="s">
        <v>73</v>
      </c>
      <c r="F2549" s="44">
        <f>SUMIFS(HoraCondCarga[Hora],HoraCondCarga[Condição de Carga],PrevisaoGD[[#This Row],[Condição de Carga]],HoraCondCarga[Mês],MONTH(PrevisaoGD[[#This Row],[Mês/Ano]]))</f>
        <v>15</v>
      </c>
      <c r="G2549" s="258">
        <f>SUMIFS('Previsão Potência Instalada'!$C$4:$C$87,'Previsão Potência Instalada'!$B$4:$B$87,PrevisaoGD[[#This Row],[Mês/Ano]])*SUMIFS(RelPotInst[PU_PI],RelPotInst[Barra],PrevisaoGD[[#This Row],[Nº Barra]])</f>
        <v>1.0426838755577985</v>
      </c>
      <c r="H2549" s="136">
        <f>$G2549*SUMIFS(FatorHorario[Fator],FatorHorario[Meses],TEXT($D2549,"MMM"),FatorHorario[UF],'Curva Tipica'!$E$1,FatorHorario[Hora],$F2549)</f>
        <v>0.42404762818875391</v>
      </c>
      <c r="I2549" s="45">
        <v>0.92</v>
      </c>
    </row>
    <row r="2550" spans="1:9" x14ac:dyDescent="0.25">
      <c r="A2550" s="32">
        <v>8033</v>
      </c>
      <c r="B2550" s="32">
        <v>2</v>
      </c>
      <c r="C2550" s="134" t="s">
        <v>92</v>
      </c>
      <c r="D2550" s="33">
        <v>45717</v>
      </c>
      <c r="E2550" s="43" t="s">
        <v>73</v>
      </c>
      <c r="F2550" s="44">
        <f>SUMIFS(HoraCondCarga[Hora],HoraCondCarga[Condição de Carga],PrevisaoGD[[#This Row],[Condição de Carga]],HoraCondCarga[Mês],MONTH(PrevisaoGD[[#This Row],[Mês/Ano]]))</f>
        <v>15</v>
      </c>
      <c r="G2550" s="258">
        <f>SUMIFS('Previsão Potência Instalada'!$C$4:$C$87,'Previsão Potência Instalada'!$B$4:$B$87,PrevisaoGD[[#This Row],[Mês/Ano]])*SUMIFS(RelPotInst[PU_PI],RelPotInst[Barra],PrevisaoGD[[#This Row],[Nº Barra]])</f>
        <v>1.0594330967026222</v>
      </c>
      <c r="H2550" s="136">
        <f>$G2550*SUMIFS(FatorHorario[Fator],FatorHorario[Meses],TEXT($D2550,"MMM"),FatorHorario[UF],'Curva Tipica'!$E$1,FatorHorario[Hora],$F2550)</f>
        <v>0.44083708594533283</v>
      </c>
      <c r="I2550" s="45">
        <v>0.92</v>
      </c>
    </row>
    <row r="2551" spans="1:9" x14ac:dyDescent="0.25">
      <c r="A2551" s="32">
        <v>8033</v>
      </c>
      <c r="B2551" s="32">
        <v>2</v>
      </c>
      <c r="C2551" s="134" t="s">
        <v>92</v>
      </c>
      <c r="D2551" s="33">
        <v>45748</v>
      </c>
      <c r="E2551" s="43" t="s">
        <v>73</v>
      </c>
      <c r="F2551" s="44">
        <f>SUMIFS(HoraCondCarga[Hora],HoraCondCarga[Condição de Carga],PrevisaoGD[[#This Row],[Condição de Carga]],HoraCondCarga[Mês],MONTH(PrevisaoGD[[#This Row],[Mês/Ano]]))</f>
        <v>14</v>
      </c>
      <c r="G2551" s="258">
        <f>SUMIFS('Previsão Potência Instalada'!$C$4:$C$87,'Previsão Potência Instalada'!$B$4:$B$87,PrevisaoGD[[#This Row],[Mês/Ano]])*SUMIFS(RelPotInst[PU_PI],RelPotInst[Barra],PrevisaoGD[[#This Row],[Nº Barra]])</f>
        <v>1.0763110653831238</v>
      </c>
      <c r="H2551" s="136">
        <f>$G2551*SUMIFS(FatorHorario[Fator],FatorHorario[Meses],TEXT($D2551,"MMM"),FatorHorario[UF],'Curva Tipica'!$E$1,FatorHorario[Hora],$F2551)</f>
        <v>0.50444408946799124</v>
      </c>
      <c r="I2551" s="45">
        <v>0.92</v>
      </c>
    </row>
    <row r="2552" spans="1:9" x14ac:dyDescent="0.25">
      <c r="A2552" s="32">
        <v>8033</v>
      </c>
      <c r="B2552" s="32">
        <v>2</v>
      </c>
      <c r="C2552" s="134" t="s">
        <v>92</v>
      </c>
      <c r="D2552" s="33">
        <v>45778</v>
      </c>
      <c r="E2552" s="43" t="s">
        <v>73</v>
      </c>
      <c r="F2552" s="44">
        <f>SUMIFS(HoraCondCarga[Hora],HoraCondCarga[Condição de Carga],PrevisaoGD[[#This Row],[Condição de Carga]],HoraCondCarga[Mês],MONTH(PrevisaoGD[[#This Row],[Mês/Ano]]))</f>
        <v>13</v>
      </c>
      <c r="G2552" s="258">
        <f>SUMIFS('Previsão Potência Instalada'!$C$4:$C$87,'Previsão Potência Instalada'!$B$4:$B$87,PrevisaoGD[[#This Row],[Mês/Ano]])*SUMIFS(RelPotInst[PU_PI],RelPotInst[Barra],PrevisaoGD[[#This Row],[Nº Barra]])</f>
        <v>1.094581547911625</v>
      </c>
      <c r="H2552" s="136">
        <f>$G2552*SUMIFS(FatorHorario[Fator],FatorHorario[Meses],TEXT($D2552,"MMM"),FatorHorario[UF],'Curva Tipica'!$E$1,FatorHorario[Hora],$F2552)</f>
        <v>0.49961338239417974</v>
      </c>
      <c r="I2552" s="45">
        <v>0.92</v>
      </c>
    </row>
    <row r="2553" spans="1:9" x14ac:dyDescent="0.25">
      <c r="A2553" s="32">
        <v>8033</v>
      </c>
      <c r="B2553" s="32">
        <v>2</v>
      </c>
      <c r="C2553" s="134" t="s">
        <v>92</v>
      </c>
      <c r="D2553" s="33">
        <v>45809</v>
      </c>
      <c r="E2553" s="43" t="s">
        <v>73</v>
      </c>
      <c r="F2553" s="44">
        <f>SUMIFS(HoraCondCarga[Hora],HoraCondCarga[Condição de Carga],PrevisaoGD[[#This Row],[Condição de Carga]],HoraCondCarga[Mês],MONTH(PrevisaoGD[[#This Row],[Mês/Ano]]))</f>
        <v>13</v>
      </c>
      <c r="G2553" s="258">
        <f>SUMIFS('Previsão Potência Instalada'!$C$4:$C$87,'Previsão Potência Instalada'!$B$4:$B$87,PrevisaoGD[[#This Row],[Mês/Ano]])*SUMIFS(RelPotInst[PU_PI],RelPotInst[Barra],PrevisaoGD[[#This Row],[Nº Barra]])</f>
        <v>1.1124702477604007</v>
      </c>
      <c r="H2553" s="136">
        <f>$G2553*SUMIFS(FatorHorario[Fator],FatorHorario[Meses],TEXT($D2553,"MMM"),FatorHorario[UF],'Curva Tipica'!$E$1,FatorHorario[Hora],$F2553)</f>
        <v>0.47958337088949987</v>
      </c>
      <c r="I2553" s="45">
        <v>0.92</v>
      </c>
    </row>
    <row r="2554" spans="1:9" x14ac:dyDescent="0.25">
      <c r="A2554" s="32">
        <v>8033</v>
      </c>
      <c r="B2554" s="32">
        <v>2</v>
      </c>
      <c r="C2554" s="134" t="s">
        <v>92</v>
      </c>
      <c r="D2554" s="33">
        <v>45839</v>
      </c>
      <c r="E2554" s="43" t="s">
        <v>73</v>
      </c>
      <c r="F2554" s="44">
        <f>SUMIFS(HoraCondCarga[Hora],HoraCondCarga[Condição de Carga],PrevisaoGD[[#This Row],[Condição de Carga]],HoraCondCarga[Mês],MONTH(PrevisaoGD[[#This Row],[Mês/Ano]]))</f>
        <v>13</v>
      </c>
      <c r="G2554" s="258">
        <f>SUMIFS('Previsão Potência Instalada'!$C$4:$C$87,'Previsão Potência Instalada'!$B$4:$B$87,PrevisaoGD[[#This Row],[Mês/Ano]])*SUMIFS(RelPotInst[PU_PI],RelPotInst[Barra],PrevisaoGD[[#This Row],[Nº Barra]])</f>
        <v>1.129469781520887</v>
      </c>
      <c r="H2554" s="136">
        <f>$G2554*SUMIFS(FatorHorario[Fator],FatorHorario[Meses],TEXT($D2554,"MMM"),FatorHorario[UF],'Curva Tipica'!$E$1,FatorHorario[Hora],$F2554)</f>
        <v>0.49213268778348596</v>
      </c>
      <c r="I2554" s="45">
        <v>0.92</v>
      </c>
    </row>
    <row r="2555" spans="1:9" x14ac:dyDescent="0.25">
      <c r="A2555" s="32">
        <v>8033</v>
      </c>
      <c r="B2555" s="32">
        <v>2</v>
      </c>
      <c r="C2555" s="134" t="s">
        <v>92</v>
      </c>
      <c r="D2555" s="33">
        <v>45870</v>
      </c>
      <c r="E2555" s="43" t="s">
        <v>73</v>
      </c>
      <c r="F2555" s="44">
        <f>SUMIFS(HoraCondCarga[Hora],HoraCondCarga[Condição de Carga],PrevisaoGD[[#This Row],[Condição de Carga]],HoraCondCarga[Mês],MONTH(PrevisaoGD[[#This Row],[Mês/Ano]]))</f>
        <v>13</v>
      </c>
      <c r="G2555" s="258">
        <f>SUMIFS('Previsão Potência Instalada'!$C$4:$C$87,'Previsão Potência Instalada'!$B$4:$B$87,PrevisaoGD[[#This Row],[Mês/Ano]])*SUMIFS(RelPotInst[PU_PI],RelPotInst[Barra],PrevisaoGD[[#This Row],[Nº Barra]])</f>
        <v>1.1460349077027232</v>
      </c>
      <c r="H2555" s="136">
        <f>$G2555*SUMIFS(FatorHorario[Fator],FatorHorario[Meses],TEXT($D2555,"MMM"),FatorHorario[UF],'Curva Tipica'!$E$1,FatorHorario[Hora],$F2555)</f>
        <v>0.54711440622676222</v>
      </c>
      <c r="I2555" s="45">
        <v>0.92</v>
      </c>
    </row>
    <row r="2556" spans="1:9" x14ac:dyDescent="0.25">
      <c r="A2556" s="32">
        <v>8033</v>
      </c>
      <c r="B2556" s="32">
        <v>2</v>
      </c>
      <c r="C2556" s="134" t="s">
        <v>92</v>
      </c>
      <c r="D2556" s="33">
        <v>45901</v>
      </c>
      <c r="E2556" s="43" t="s">
        <v>73</v>
      </c>
      <c r="F2556" s="44">
        <f>SUMIFS(HoraCondCarga[Hora],HoraCondCarga[Condição de Carga],PrevisaoGD[[#This Row],[Condição de Carga]],HoraCondCarga[Mês],MONTH(PrevisaoGD[[#This Row],[Mês/Ano]]))</f>
        <v>14</v>
      </c>
      <c r="G2556" s="258">
        <f>SUMIFS('Previsão Potência Instalada'!$C$4:$C$87,'Previsão Potência Instalada'!$B$4:$B$87,PrevisaoGD[[#This Row],[Mês/Ano]])*SUMIFS(RelPotInst[PU_PI],RelPotInst[Barra],PrevisaoGD[[#This Row],[Nº Barra]])</f>
        <v>1.1625244658641294</v>
      </c>
      <c r="H2556" s="136">
        <f>$G2556*SUMIFS(FatorHorario[Fator],FatorHorario[Meses],TEXT($D2556,"MMM"),FatorHorario[UF],'Curva Tipica'!$E$1,FatorHorario[Hora],$F2556)</f>
        <v>0.56138501167820454</v>
      </c>
      <c r="I2556" s="45">
        <v>0.92</v>
      </c>
    </row>
    <row r="2557" spans="1:9" x14ac:dyDescent="0.25">
      <c r="A2557" s="32">
        <v>8033</v>
      </c>
      <c r="B2557" s="32">
        <v>2</v>
      </c>
      <c r="C2557" s="134" t="s">
        <v>92</v>
      </c>
      <c r="D2557" s="33">
        <v>45931</v>
      </c>
      <c r="E2557" s="43" t="s">
        <v>73</v>
      </c>
      <c r="F2557" s="44">
        <f>SUMIFS(HoraCondCarga[Hora],HoraCondCarga[Condição de Carga],PrevisaoGD[[#This Row],[Condição de Carga]],HoraCondCarga[Mês],MONTH(PrevisaoGD[[#This Row],[Mês/Ano]]))</f>
        <v>12</v>
      </c>
      <c r="G2557" s="258">
        <f>SUMIFS('Previsão Potência Instalada'!$C$4:$C$87,'Previsão Potência Instalada'!$B$4:$B$87,PrevisaoGD[[#This Row],[Mês/Ano]])*SUMIFS(RelPotInst[PU_PI],RelPotInst[Barra],PrevisaoGD[[#This Row],[Nº Barra]])</f>
        <v>1.1782033591888488</v>
      </c>
      <c r="H2557" s="136">
        <f>$G2557*SUMIFS(FatorHorario[Fator],FatorHorario[Meses],TEXT($D2557,"MMM"),FatorHorario[UF],'Curva Tipica'!$E$1,FatorHorario[Hora],$F2557)</f>
        <v>0.66911710569521288</v>
      </c>
      <c r="I2557" s="45">
        <v>0.92</v>
      </c>
    </row>
    <row r="2558" spans="1:9" x14ac:dyDescent="0.25">
      <c r="A2558" s="32">
        <v>8033</v>
      </c>
      <c r="B2558" s="32">
        <v>2</v>
      </c>
      <c r="C2558" s="134" t="s">
        <v>92</v>
      </c>
      <c r="D2558" s="33">
        <v>45962</v>
      </c>
      <c r="E2558" s="43" t="s">
        <v>73</v>
      </c>
      <c r="F2558" s="44">
        <f>SUMIFS(HoraCondCarga[Hora],HoraCondCarga[Condição de Carga],PrevisaoGD[[#This Row],[Condição de Carga]],HoraCondCarga[Mês],MONTH(PrevisaoGD[[#This Row],[Mês/Ano]]))</f>
        <v>15</v>
      </c>
      <c r="G2558" s="258">
        <f>SUMIFS('Previsão Potência Instalada'!$C$4:$C$87,'Previsão Potência Instalada'!$B$4:$B$87,PrevisaoGD[[#This Row],[Mês/Ano]])*SUMIFS(RelPotInst[PU_PI],RelPotInst[Barra],PrevisaoGD[[#This Row],[Nº Barra]])</f>
        <v>1.1938851788872085</v>
      </c>
      <c r="H2558" s="136">
        <f>$G2558*SUMIFS(FatorHorario[Fator],FatorHorario[Meses],TEXT($D2558,"MMM"),FatorHorario[UF],'Curva Tipica'!$E$1,FatorHorario[Hora],$F2558)</f>
        <v>0.48496040279530511</v>
      </c>
      <c r="I2558" s="45">
        <v>0.92</v>
      </c>
    </row>
    <row r="2559" spans="1:9" x14ac:dyDescent="0.25">
      <c r="A2559" s="32">
        <v>8033</v>
      </c>
      <c r="B2559" s="32">
        <v>2</v>
      </c>
      <c r="C2559" s="134" t="s">
        <v>92</v>
      </c>
      <c r="D2559" s="33">
        <v>45992</v>
      </c>
      <c r="E2559" s="43" t="s">
        <v>73</v>
      </c>
      <c r="F2559" s="44">
        <f>SUMIFS(HoraCondCarga[Hora],HoraCondCarga[Condição de Carga],PrevisaoGD[[#This Row],[Condição de Carga]],HoraCondCarga[Mês],MONTH(PrevisaoGD[[#This Row],[Mês/Ano]]))</f>
        <v>13</v>
      </c>
      <c r="G2559" s="258">
        <f>SUMIFS('Previsão Potência Instalada'!$C$4:$C$87,'Previsão Potência Instalada'!$B$4:$B$87,PrevisaoGD[[#This Row],[Mês/Ano]])*SUMIFS(RelPotInst[PU_PI],RelPotInst[Barra],PrevisaoGD[[#This Row],[Nº Barra]])</f>
        <v>1.2103119798663204</v>
      </c>
      <c r="H2559" s="136">
        <f>$G2559*SUMIFS(FatorHorario[Fator],FatorHorario[Meses],TEXT($D2559,"MMM"),FatorHorario[UF],'Curva Tipica'!$E$1,FatorHorario[Hora],$F2559)</f>
        <v>0.69587678985217527</v>
      </c>
      <c r="I2559" s="45">
        <v>0.92</v>
      </c>
    </row>
    <row r="2560" spans="1:9" x14ac:dyDescent="0.25">
      <c r="A2560" s="32">
        <v>8033</v>
      </c>
      <c r="B2560" s="32">
        <v>2</v>
      </c>
      <c r="C2560" s="134" t="s">
        <v>92</v>
      </c>
      <c r="D2560" s="33">
        <v>46023</v>
      </c>
      <c r="E2560" s="43" t="s">
        <v>73</v>
      </c>
      <c r="F2560" s="44">
        <f>SUMIFS(HoraCondCarga[Hora],HoraCondCarga[Condição de Carga],PrevisaoGD[[#This Row],[Condição de Carga]],HoraCondCarga[Mês],MONTH(PrevisaoGD[[#This Row],[Mês/Ano]]))</f>
        <v>15</v>
      </c>
      <c r="G2560" s="258">
        <f>SUMIFS('Previsão Potência Instalada'!$C$4:$C$87,'Previsão Potência Instalada'!$B$4:$B$87,PrevisaoGD[[#This Row],[Mês/Ano]])*SUMIFS(RelPotInst[PU_PI],RelPotInst[Barra],PrevisaoGD[[#This Row],[Nº Barra]])</f>
        <v>1.2154734839164167</v>
      </c>
      <c r="H2560" s="136">
        <f>$G2560*SUMIFS(FatorHorario[Fator],FatorHorario[Meses],TEXT($D2560,"MMM"),FatorHorario[UF],'Curva Tipica'!$E$1,FatorHorario[Hora],$F2560)</f>
        <v>0.49199933957807462</v>
      </c>
      <c r="I2560" s="45">
        <v>0.92</v>
      </c>
    </row>
    <row r="2561" spans="1:9" x14ac:dyDescent="0.25">
      <c r="A2561" s="32">
        <v>8033</v>
      </c>
      <c r="B2561" s="32">
        <v>2</v>
      </c>
      <c r="C2561" s="134" t="s">
        <v>92</v>
      </c>
      <c r="D2561" s="33">
        <v>46054</v>
      </c>
      <c r="E2561" s="43" t="s">
        <v>73</v>
      </c>
      <c r="F2561" s="44">
        <f>SUMIFS(HoraCondCarga[Hora],HoraCondCarga[Condição de Carga],PrevisaoGD[[#This Row],[Condição de Carga]],HoraCondCarga[Mês],MONTH(PrevisaoGD[[#This Row],[Mês/Ano]]))</f>
        <v>15</v>
      </c>
      <c r="G2561" s="258">
        <f>SUMIFS('Previsão Potência Instalada'!$C$4:$C$87,'Previsão Potência Instalada'!$B$4:$B$87,PrevisaoGD[[#This Row],[Mês/Ano]])*SUMIFS(RelPotInst[PU_PI],RelPotInst[Barra],PrevisaoGD[[#This Row],[Nº Barra]])</f>
        <v>1.2205225102732515</v>
      </c>
      <c r="H2561" s="136">
        <f>$G2561*SUMIFS(FatorHorario[Fator],FatorHorario[Meses],TEXT($D2561,"MMM"),FatorHorario[UF],'Curva Tipica'!$E$1,FatorHorario[Hora],$F2561)</f>
        <v>0.49637257059862028</v>
      </c>
      <c r="I2561" s="45">
        <v>0.92</v>
      </c>
    </row>
    <row r="2562" spans="1:9" x14ac:dyDescent="0.25">
      <c r="A2562" s="32">
        <v>8033</v>
      </c>
      <c r="B2562" s="32">
        <v>2</v>
      </c>
      <c r="C2562" s="134" t="s">
        <v>92</v>
      </c>
      <c r="D2562" s="33">
        <v>46082</v>
      </c>
      <c r="E2562" s="43" t="s">
        <v>73</v>
      </c>
      <c r="F2562" s="44">
        <f>SUMIFS(HoraCondCarga[Hora],HoraCondCarga[Condição de Carga],PrevisaoGD[[#This Row],[Condição de Carga]],HoraCondCarga[Mês],MONTH(PrevisaoGD[[#This Row],[Mês/Ano]]))</f>
        <v>15</v>
      </c>
      <c r="G2562" s="258">
        <f>SUMIFS('Previsão Potência Instalada'!$C$4:$C$87,'Previsão Potência Instalada'!$B$4:$B$87,PrevisaoGD[[#This Row],[Mês/Ano]])*SUMIFS(RelPotInst[PU_PI],RelPotInst[Barra],PrevisaoGD[[#This Row],[Nº Barra]])</f>
        <v>1.2256169387159335</v>
      </c>
      <c r="H2562" s="136">
        <f>$G2562*SUMIFS(FatorHorario[Fator],FatorHorario[Meses],TEXT($D2562,"MMM"),FatorHorario[UF],'Curva Tipica'!$E$1,FatorHorario[Hora],$F2562)</f>
        <v>0.50998727662029097</v>
      </c>
      <c r="I2562" s="45">
        <v>0.92</v>
      </c>
    </row>
    <row r="2563" spans="1:9" x14ac:dyDescent="0.25">
      <c r="A2563" s="32">
        <v>8033</v>
      </c>
      <c r="B2563" s="32">
        <v>2</v>
      </c>
      <c r="C2563" s="134" t="s">
        <v>92</v>
      </c>
      <c r="D2563" s="33">
        <v>46113</v>
      </c>
      <c r="E2563" s="43" t="s">
        <v>73</v>
      </c>
      <c r="F2563" s="44">
        <f>SUMIFS(HoraCondCarga[Hora],HoraCondCarga[Condição de Carga],PrevisaoGD[[#This Row],[Condição de Carga]],HoraCondCarga[Mês],MONTH(PrevisaoGD[[#This Row],[Mês/Ano]]))</f>
        <v>14</v>
      </c>
      <c r="G2563" s="258">
        <f>SUMIFS('Previsão Potência Instalada'!$C$4:$C$87,'Previsão Potência Instalada'!$B$4:$B$87,PrevisaoGD[[#This Row],[Mês/Ano]])*SUMIFS(RelPotInst[PU_PI],RelPotInst[Barra],PrevisaoGD[[#This Row],[Nº Barra]])</f>
        <v>1.2307505268963732</v>
      </c>
      <c r="H2563" s="136">
        <f>$G2563*SUMIFS(FatorHorario[Fator],FatorHorario[Meses],TEXT($D2563,"MMM"),FatorHorario[UF],'Curva Tipica'!$E$1,FatorHorario[Hora],$F2563)</f>
        <v>0.57682657818025451</v>
      </c>
      <c r="I2563" s="45">
        <v>0.92</v>
      </c>
    </row>
    <row r="2564" spans="1:9" x14ac:dyDescent="0.25">
      <c r="A2564" s="32">
        <v>8033</v>
      </c>
      <c r="B2564" s="32">
        <v>2</v>
      </c>
      <c r="C2564" s="134" t="s">
        <v>92</v>
      </c>
      <c r="D2564" s="33">
        <v>46143</v>
      </c>
      <c r="E2564" s="43" t="s">
        <v>73</v>
      </c>
      <c r="F2564" s="44">
        <f>SUMIFS(HoraCondCarga[Hora],HoraCondCarga[Condição de Carga],PrevisaoGD[[#This Row],[Condição de Carga]],HoraCondCarga[Mês],MONTH(PrevisaoGD[[#This Row],[Mês/Ano]]))</f>
        <v>13</v>
      </c>
      <c r="G2564" s="258">
        <f>SUMIFS('Previsão Potência Instalada'!$C$4:$C$87,'Previsão Potência Instalada'!$B$4:$B$87,PrevisaoGD[[#This Row],[Mês/Ano]])*SUMIFS(RelPotInst[PU_PI],RelPotInst[Barra],PrevisaoGD[[#This Row],[Nº Barra]])</f>
        <v>1.2363076608699419</v>
      </c>
      <c r="H2564" s="136">
        <f>$G2564*SUMIFS(FatorHorario[Fator],FatorHorario[Meses],TEXT($D2564,"MMM"),FatorHorario[UF],'Curva Tipica'!$E$1,FatorHorario[Hora],$F2564)</f>
        <v>0.5643031835367085</v>
      </c>
      <c r="I2564" s="45">
        <v>0.92</v>
      </c>
    </row>
    <row r="2565" spans="1:9" x14ac:dyDescent="0.25">
      <c r="A2565" s="32">
        <v>8033</v>
      </c>
      <c r="B2565" s="32">
        <v>2</v>
      </c>
      <c r="C2565" s="134" t="s">
        <v>92</v>
      </c>
      <c r="D2565" s="33">
        <v>46174</v>
      </c>
      <c r="E2565" s="43" t="s">
        <v>73</v>
      </c>
      <c r="F2565" s="44">
        <f>SUMIFS(HoraCondCarga[Hora],HoraCondCarga[Condição de Carga],PrevisaoGD[[#This Row],[Condição de Carga]],HoraCondCarga[Mês],MONTH(PrevisaoGD[[#This Row],[Mês/Ano]]))</f>
        <v>13</v>
      </c>
      <c r="G2565" s="258">
        <f>SUMIFS('Previsão Potência Instalada'!$C$4:$C$87,'Previsão Potência Instalada'!$B$4:$B$87,PrevisaoGD[[#This Row],[Mês/Ano]])*SUMIFS(RelPotInst[PU_PI],RelPotInst[Barra],PrevisaoGD[[#This Row],[Nº Barra]])</f>
        <v>1.2417486721578233</v>
      </c>
      <c r="H2565" s="136">
        <f>$G2565*SUMIFS(FatorHorario[Fator],FatorHorario[Meses],TEXT($D2565,"MMM"),FatorHorario[UF],'Curva Tipica'!$E$1,FatorHorario[Hora],$F2565)</f>
        <v>0.53531500297639456</v>
      </c>
      <c r="I2565" s="45">
        <v>0.92</v>
      </c>
    </row>
    <row r="2566" spans="1:9" x14ac:dyDescent="0.25">
      <c r="A2566" s="32">
        <v>8033</v>
      </c>
      <c r="B2566" s="32">
        <v>2</v>
      </c>
      <c r="C2566" s="134" t="s">
        <v>92</v>
      </c>
      <c r="D2566" s="33">
        <v>46204</v>
      </c>
      <c r="E2566" s="43" t="s">
        <v>73</v>
      </c>
      <c r="F2566" s="44">
        <f>SUMIFS(HoraCondCarga[Hora],HoraCondCarga[Condição de Carga],PrevisaoGD[[#This Row],[Condição de Carga]],HoraCondCarga[Mês],MONTH(PrevisaoGD[[#This Row],[Mês/Ano]]))</f>
        <v>13</v>
      </c>
      <c r="G2566" s="258">
        <f>SUMIFS('Previsão Potência Instalada'!$C$4:$C$87,'Previsão Potência Instalada'!$B$4:$B$87,PrevisaoGD[[#This Row],[Mês/Ano]])*SUMIFS(RelPotInst[PU_PI],RelPotInst[Barra],PrevisaoGD[[#This Row],[Nº Barra]])</f>
        <v>1.2469192354665841</v>
      </c>
      <c r="H2566" s="136">
        <f>$G2566*SUMIFS(FatorHorario[Fator],FatorHorario[Meses],TEXT($D2566,"MMM"),FatorHorario[UF],'Curva Tipica'!$E$1,FatorHorario[Hora],$F2566)</f>
        <v>0.54330777577137979</v>
      </c>
      <c r="I2566" s="45">
        <v>0.92</v>
      </c>
    </row>
    <row r="2567" spans="1:9" x14ac:dyDescent="0.25">
      <c r="A2567" s="32">
        <v>8033</v>
      </c>
      <c r="B2567" s="32">
        <v>2</v>
      </c>
      <c r="C2567" s="134" t="s">
        <v>92</v>
      </c>
      <c r="D2567" s="33">
        <v>46235</v>
      </c>
      <c r="E2567" s="43" t="s">
        <v>73</v>
      </c>
      <c r="F2567" s="44">
        <f>SUMIFS(HoraCondCarga[Hora],HoraCondCarga[Condição de Carga],PrevisaoGD[[#This Row],[Condição de Carga]],HoraCondCarga[Mês],MONTH(PrevisaoGD[[#This Row],[Mês/Ano]]))</f>
        <v>13</v>
      </c>
      <c r="G2567" s="258">
        <f>SUMIFS('Previsão Potência Instalada'!$C$4:$C$87,'Previsão Potência Instalada'!$B$4:$B$87,PrevisaoGD[[#This Row],[Mês/Ano]])*SUMIFS(RelPotInst[PU_PI],RelPotInst[Barra],PrevisaoGD[[#This Row],[Nº Barra]])</f>
        <v>1.2519576697464636</v>
      </c>
      <c r="H2567" s="136">
        <f>$G2567*SUMIFS(FatorHorario[Fator],FatorHorario[Meses],TEXT($D2567,"MMM"),FatorHorario[UF],'Curva Tipica'!$E$1,FatorHorario[Hora],$F2567)</f>
        <v>0.59768168709399749</v>
      </c>
      <c r="I2567" s="45">
        <v>0.92</v>
      </c>
    </row>
    <row r="2568" spans="1:9" x14ac:dyDescent="0.25">
      <c r="A2568" s="32">
        <v>8033</v>
      </c>
      <c r="B2568" s="32">
        <v>2</v>
      </c>
      <c r="C2568" s="134" t="s">
        <v>92</v>
      </c>
      <c r="D2568" s="33">
        <v>46266</v>
      </c>
      <c r="E2568" s="43" t="s">
        <v>73</v>
      </c>
      <c r="F2568" s="44">
        <f>SUMIFS(HoraCondCarga[Hora],HoraCondCarga[Condição de Carga],PrevisaoGD[[#This Row],[Condição de Carga]],HoraCondCarga[Mês],MONTH(PrevisaoGD[[#This Row],[Mês/Ano]]))</f>
        <v>14</v>
      </c>
      <c r="G2568" s="258">
        <f>SUMIFS('Previsão Potência Instalada'!$C$4:$C$87,'Previsão Potência Instalada'!$B$4:$B$87,PrevisaoGD[[#This Row],[Mês/Ano]])*SUMIFS(RelPotInst[PU_PI],RelPotInst[Barra],PrevisaoGD[[#This Row],[Nº Barra]])</f>
        <v>1.2569731193233944</v>
      </c>
      <c r="H2568" s="136">
        <f>$G2568*SUMIFS(FatorHorario[Fator],FatorHorario[Meses],TEXT($D2568,"MMM"),FatorHorario[UF],'Curva Tipica'!$E$1,FatorHorario[Hora],$F2568)</f>
        <v>0.6069944246257486</v>
      </c>
      <c r="I2568" s="45">
        <v>0.92</v>
      </c>
    </row>
    <row r="2569" spans="1:9" x14ac:dyDescent="0.25">
      <c r="A2569" s="32">
        <v>8033</v>
      </c>
      <c r="B2569" s="32">
        <v>2</v>
      </c>
      <c r="C2569" s="134" t="s">
        <v>92</v>
      </c>
      <c r="D2569" s="33">
        <v>46296</v>
      </c>
      <c r="E2569" s="43" t="s">
        <v>73</v>
      </c>
      <c r="F2569" s="44">
        <f>SUMIFS(HoraCondCarga[Hora],HoraCondCarga[Condição de Carga],PrevisaoGD[[#This Row],[Condição de Carga]],HoraCondCarga[Mês],MONTH(PrevisaoGD[[#This Row],[Mês/Ano]]))</f>
        <v>12</v>
      </c>
      <c r="G2569" s="258">
        <f>SUMIFS('Previsão Potência Instalada'!$C$4:$C$87,'Previsão Potência Instalada'!$B$4:$B$87,PrevisaoGD[[#This Row],[Mês/Ano]])*SUMIFS(RelPotInst[PU_PI],RelPotInst[Barra],PrevisaoGD[[#This Row],[Nº Barra]])</f>
        <v>1.2617419977931799</v>
      </c>
      <c r="H2569" s="136">
        <f>$G2569*SUMIFS(FatorHorario[Fator],FatorHorario[Meses],TEXT($D2569,"MMM"),FatorHorario[UF],'Curva Tipica'!$E$1,FatorHorario[Hora],$F2569)</f>
        <v>0.71655979174826534</v>
      </c>
      <c r="I2569" s="45">
        <v>0.92</v>
      </c>
    </row>
    <row r="2570" spans="1:9" x14ac:dyDescent="0.25">
      <c r="A2570" s="32">
        <v>8033</v>
      </c>
      <c r="B2570" s="32">
        <v>2</v>
      </c>
      <c r="C2570" s="134" t="s">
        <v>92</v>
      </c>
      <c r="D2570" s="33">
        <v>46327</v>
      </c>
      <c r="E2570" s="43" t="s">
        <v>73</v>
      </c>
      <c r="F2570" s="44">
        <f>SUMIFS(HoraCondCarga[Hora],HoraCondCarga[Condição de Carga],PrevisaoGD[[#This Row],[Condição de Carga]],HoraCondCarga[Mês],MONTH(PrevisaoGD[[#This Row],[Mês/Ano]]))</f>
        <v>15</v>
      </c>
      <c r="G2570" s="258">
        <f>SUMIFS('Previsão Potência Instalada'!$C$4:$C$87,'Previsão Potência Instalada'!$B$4:$B$87,PrevisaoGD[[#This Row],[Mês/Ano]])*SUMIFS(RelPotInst[PU_PI],RelPotInst[Barra],PrevisaoGD[[#This Row],[Nº Barra]])</f>
        <v>1.2665117663462102</v>
      </c>
      <c r="H2570" s="136">
        <f>$G2570*SUMIFS(FatorHorario[Fator],FatorHorario[Meses],TEXT($D2570,"MMM"),FatorHorario[UF],'Curva Tipica'!$E$1,FatorHorario[Hora],$F2570)</f>
        <v>0.51446158073989989</v>
      </c>
      <c r="I2570" s="45">
        <v>0.92</v>
      </c>
    </row>
    <row r="2571" spans="1:9" x14ac:dyDescent="0.25">
      <c r="A2571" s="32">
        <v>8033</v>
      </c>
      <c r="B2571" s="32">
        <v>2</v>
      </c>
      <c r="C2571" s="134" t="s">
        <v>92</v>
      </c>
      <c r="D2571" s="33">
        <v>46357</v>
      </c>
      <c r="E2571" s="43" t="s">
        <v>73</v>
      </c>
      <c r="F2571" s="44">
        <f>SUMIFS(HoraCondCarga[Hora],HoraCondCarga[Condição de Carga],PrevisaoGD[[#This Row],[Condição de Carga]],HoraCondCarga[Mês],MONTH(PrevisaoGD[[#This Row],[Mês/Ano]]))</f>
        <v>13</v>
      </c>
      <c r="G2571" s="258">
        <f>SUMIFS('Previsão Potência Instalada'!$C$4:$C$87,'Previsão Potência Instalada'!$B$4:$B$87,PrevisaoGD[[#This Row],[Mês/Ano]])*SUMIFS(RelPotInst[PU_PI],RelPotInst[Barra],PrevisaoGD[[#This Row],[Nº Barra]])</f>
        <v>1.2715081277535061</v>
      </c>
      <c r="H2571" s="136">
        <f>$G2571*SUMIFS(FatorHorario[Fator],FatorHorario[Meses],TEXT($D2571,"MMM"),FatorHorario[UF],'Curva Tipica'!$E$1,FatorHorario[Hora],$F2571)</f>
        <v>0.73106191538299692</v>
      </c>
      <c r="I2571" s="45">
        <v>0.92</v>
      </c>
    </row>
    <row r="2572" spans="1:9" x14ac:dyDescent="0.25">
      <c r="A2572" s="32">
        <v>8033</v>
      </c>
      <c r="B2572" s="32">
        <v>2</v>
      </c>
      <c r="C2572" s="134" t="s">
        <v>92</v>
      </c>
      <c r="D2572" s="33">
        <v>46388</v>
      </c>
      <c r="E2572" s="43" t="s">
        <v>73</v>
      </c>
      <c r="F2572" s="44">
        <f>SUMIFS(HoraCondCarga[Hora],HoraCondCarga[Condição de Carga],PrevisaoGD[[#This Row],[Condição de Carga]],HoraCondCarga[Mês],MONTH(PrevisaoGD[[#This Row],[Mês/Ano]]))</f>
        <v>15</v>
      </c>
      <c r="G2572" s="258">
        <f>SUMIFS('Previsão Potência Instalada'!$C$4:$C$87,'Previsão Potência Instalada'!$B$4:$B$87,PrevisaoGD[[#This Row],[Mês/Ano]])*SUMIFS(RelPotInst[PU_PI],RelPotInst[Barra],PrevisaoGD[[#This Row],[Nº Barra]])</f>
        <v>1.2774309830183099</v>
      </c>
      <c r="H2572" s="136">
        <f>$G2572*SUMIFS(FatorHorario[Fator],FatorHorario[Meses],TEXT($D2572,"MMM"),FatorHorario[UF],'Curva Tipica'!$E$1,FatorHorario[Hora],$F2572)</f>
        <v>0.51707849518566562</v>
      </c>
      <c r="I2572" s="45">
        <v>0.92</v>
      </c>
    </row>
    <row r="2573" spans="1:9" x14ac:dyDescent="0.25">
      <c r="A2573" s="32">
        <v>8033</v>
      </c>
      <c r="B2573" s="32">
        <v>2</v>
      </c>
      <c r="C2573" s="134" t="s">
        <v>92</v>
      </c>
      <c r="D2573" s="33">
        <v>46388</v>
      </c>
      <c r="E2573" s="43" t="s">
        <v>73</v>
      </c>
      <c r="F2573" s="44">
        <f>SUMIFS(HoraCondCarga[Hora],HoraCondCarga[Condição de Carga],PrevisaoGD[[#This Row],[Condição de Carga]],HoraCondCarga[Mês],MONTH(PrevisaoGD[[#This Row],[Mês/Ano]]))</f>
        <v>15</v>
      </c>
      <c r="G2573" s="258">
        <f>SUMIFS('Previsão Potência Instalada'!$C$4:$C$87,'Previsão Potência Instalada'!$B$4:$B$87,PrevisaoGD[[#This Row],[Mês/Ano]])*SUMIFS(RelPotInst[PU_PI],RelPotInst[Barra],PrevisaoGD[[#This Row],[Nº Barra]])</f>
        <v>1.2774309830183099</v>
      </c>
      <c r="H2573" s="136">
        <f>$G2573*SUMIFS(FatorHorario[Fator],FatorHorario[Meses],TEXT($D2573,"MMM"),FatorHorario[UF],'Curva Tipica'!$E$1,FatorHorario[Hora],$F2573)</f>
        <v>0.51707849518566562</v>
      </c>
      <c r="I2573" s="45">
        <v>0.92</v>
      </c>
    </row>
    <row r="2574" spans="1:9" x14ac:dyDescent="0.25">
      <c r="A2574" s="32">
        <v>8033</v>
      </c>
      <c r="B2574" s="32">
        <v>2</v>
      </c>
      <c r="C2574" s="134" t="s">
        <v>92</v>
      </c>
      <c r="D2574" s="33">
        <v>46419</v>
      </c>
      <c r="E2574" s="43" t="s">
        <v>73</v>
      </c>
      <c r="F2574" s="44">
        <f>SUMIFS(HoraCondCarga[Hora],HoraCondCarga[Condição de Carga],PrevisaoGD[[#This Row],[Condição de Carga]],HoraCondCarga[Mês],MONTH(PrevisaoGD[[#This Row],[Mês/Ano]]))</f>
        <v>15</v>
      </c>
      <c r="G2574" s="258">
        <f>SUMIFS('Previsão Potência Instalada'!$C$4:$C$87,'Previsão Potência Instalada'!$B$4:$B$87,PrevisaoGD[[#This Row],[Mês/Ano]])*SUMIFS(RelPotInst[PU_PI],RelPotInst[Barra],PrevisaoGD[[#This Row],[Nº Barra]])</f>
        <v>1.2832247694901338</v>
      </c>
      <c r="H2574" s="136">
        <f>$G2574*SUMIFS(FatorHorario[Fator],FatorHorario[Meses],TEXT($D2574,"MMM"),FatorHorario[UF],'Curva Tipica'!$E$1,FatorHorario[Hora],$F2574)</f>
        <v>0.5218728635697486</v>
      </c>
      <c r="I2574" s="45">
        <v>0.92</v>
      </c>
    </row>
    <row r="2575" spans="1:9" x14ac:dyDescent="0.25">
      <c r="A2575" s="32">
        <v>8033</v>
      </c>
      <c r="B2575" s="32">
        <v>2</v>
      </c>
      <c r="C2575" s="134" t="s">
        <v>92</v>
      </c>
      <c r="D2575" s="33">
        <v>46419</v>
      </c>
      <c r="E2575" s="43" t="s">
        <v>73</v>
      </c>
      <c r="F2575" s="44">
        <f>SUMIFS(HoraCondCarga[Hora],HoraCondCarga[Condição de Carga],PrevisaoGD[[#This Row],[Condição de Carga]],HoraCondCarga[Mês],MONTH(PrevisaoGD[[#This Row],[Mês/Ano]]))</f>
        <v>15</v>
      </c>
      <c r="G2575" s="258">
        <f>SUMIFS('Previsão Potência Instalada'!$C$4:$C$87,'Previsão Potência Instalada'!$B$4:$B$87,PrevisaoGD[[#This Row],[Mês/Ano]])*SUMIFS(RelPotInst[PU_PI],RelPotInst[Barra],PrevisaoGD[[#This Row],[Nº Barra]])</f>
        <v>1.2832247694901338</v>
      </c>
      <c r="H2575" s="136">
        <f>$G2575*SUMIFS(FatorHorario[Fator],FatorHorario[Meses],TEXT($D2575,"MMM"),FatorHorario[UF],'Curva Tipica'!$E$1,FatorHorario[Hora],$F2575)</f>
        <v>0.5218728635697486</v>
      </c>
      <c r="I2575" s="45">
        <v>0.92</v>
      </c>
    </row>
    <row r="2576" spans="1:9" x14ac:dyDescent="0.25">
      <c r="A2576" s="32">
        <v>8033</v>
      </c>
      <c r="B2576" s="32">
        <v>2</v>
      </c>
      <c r="C2576" s="134" t="s">
        <v>92</v>
      </c>
      <c r="D2576" s="33">
        <v>46447</v>
      </c>
      <c r="E2576" s="43" t="s">
        <v>73</v>
      </c>
      <c r="F2576" s="44">
        <f>SUMIFS(HoraCondCarga[Hora],HoraCondCarga[Condição de Carga],PrevisaoGD[[#This Row],[Condição de Carga]],HoraCondCarga[Mês],MONTH(PrevisaoGD[[#This Row],[Mês/Ano]]))</f>
        <v>15</v>
      </c>
      <c r="G2576" s="258">
        <f>SUMIFS('Previsão Potência Instalada'!$C$4:$C$87,'Previsão Potência Instalada'!$B$4:$B$87,PrevisaoGD[[#This Row],[Mês/Ano]])*SUMIFS(RelPotInst[PU_PI],RelPotInst[Barra],PrevisaoGD[[#This Row],[Nº Barra]])</f>
        <v>1.2890706551137907</v>
      </c>
      <c r="H2576" s="136">
        <f>$G2576*SUMIFS(FatorHorario[Fator],FatorHorario[Meses],TEXT($D2576,"MMM"),FatorHorario[UF],'Curva Tipica'!$E$1,FatorHorario[Hora],$F2576)</f>
        <v>0.53639078573879539</v>
      </c>
      <c r="I2576" s="45">
        <v>0.92</v>
      </c>
    </row>
    <row r="2577" spans="1:9" x14ac:dyDescent="0.25">
      <c r="A2577" s="32">
        <v>8033</v>
      </c>
      <c r="B2577" s="32">
        <v>2</v>
      </c>
      <c r="C2577" s="134" t="s">
        <v>92</v>
      </c>
      <c r="D2577" s="33">
        <v>46447</v>
      </c>
      <c r="E2577" s="43" t="s">
        <v>73</v>
      </c>
      <c r="F2577" s="44">
        <f>SUMIFS(HoraCondCarga[Hora],HoraCondCarga[Condição de Carga],PrevisaoGD[[#This Row],[Condição de Carga]],HoraCondCarga[Mês],MONTH(PrevisaoGD[[#This Row],[Mês/Ano]]))</f>
        <v>15</v>
      </c>
      <c r="G2577" s="258">
        <f>SUMIFS('Previsão Potência Instalada'!$C$4:$C$87,'Previsão Potência Instalada'!$B$4:$B$87,PrevisaoGD[[#This Row],[Mês/Ano]])*SUMIFS(RelPotInst[PU_PI],RelPotInst[Barra],PrevisaoGD[[#This Row],[Nº Barra]])</f>
        <v>1.2890706551137907</v>
      </c>
      <c r="H2577" s="136">
        <f>$G2577*SUMIFS(FatorHorario[Fator],FatorHorario[Meses],TEXT($D2577,"MMM"),FatorHorario[UF],'Curva Tipica'!$E$1,FatorHorario[Hora],$F2577)</f>
        <v>0.53639078573879539</v>
      </c>
      <c r="I2577" s="45">
        <v>0.92</v>
      </c>
    </row>
    <row r="2578" spans="1:9" x14ac:dyDescent="0.25">
      <c r="A2578" s="32">
        <v>8033</v>
      </c>
      <c r="B2578" s="32">
        <v>2</v>
      </c>
      <c r="C2578" s="134" t="s">
        <v>92</v>
      </c>
      <c r="D2578" s="33">
        <v>46478</v>
      </c>
      <c r="E2578" s="43" t="s">
        <v>73</v>
      </c>
      <c r="F2578" s="44">
        <f>SUMIFS(HoraCondCarga[Hora],HoraCondCarga[Condição de Carga],PrevisaoGD[[#This Row],[Condição de Carga]],HoraCondCarga[Mês],MONTH(PrevisaoGD[[#This Row],[Mês/Ano]]))</f>
        <v>14</v>
      </c>
      <c r="G2578" s="258">
        <f>SUMIFS('Previsão Potência Instalada'!$C$4:$C$87,'Previsão Potência Instalada'!$B$4:$B$87,PrevisaoGD[[#This Row],[Mês/Ano]])*SUMIFS(RelPotInst[PU_PI],RelPotInst[Barra],PrevisaoGD[[#This Row],[Nº Barra]])</f>
        <v>1.2949614767593314</v>
      </c>
      <c r="H2578" s="136">
        <f>$G2578*SUMIFS(FatorHorario[Fator],FatorHorario[Meses],TEXT($D2578,"MMM"),FatorHorario[UF],'Curva Tipica'!$E$1,FatorHorario[Hora],$F2578)</f>
        <v>0.60692088379437081</v>
      </c>
      <c r="I2578" s="45">
        <v>0.92</v>
      </c>
    </row>
    <row r="2579" spans="1:9" x14ac:dyDescent="0.25">
      <c r="A2579" s="32">
        <v>8033</v>
      </c>
      <c r="B2579" s="32">
        <v>2</v>
      </c>
      <c r="C2579" s="134" t="s">
        <v>92</v>
      </c>
      <c r="D2579" s="33">
        <v>46478</v>
      </c>
      <c r="E2579" s="43" t="s">
        <v>73</v>
      </c>
      <c r="F2579" s="44">
        <f>SUMIFS(HoraCondCarga[Hora],HoraCondCarga[Condição de Carga],PrevisaoGD[[#This Row],[Condição de Carga]],HoraCondCarga[Mês],MONTH(PrevisaoGD[[#This Row],[Mês/Ano]]))</f>
        <v>14</v>
      </c>
      <c r="G2579" s="258">
        <f>SUMIFS('Previsão Potência Instalada'!$C$4:$C$87,'Previsão Potência Instalada'!$B$4:$B$87,PrevisaoGD[[#This Row],[Mês/Ano]])*SUMIFS(RelPotInst[PU_PI],RelPotInst[Barra],PrevisaoGD[[#This Row],[Nº Barra]])</f>
        <v>1.2949614767593314</v>
      </c>
      <c r="H2579" s="136">
        <f>$G2579*SUMIFS(FatorHorario[Fator],FatorHorario[Meses],TEXT($D2579,"MMM"),FatorHorario[UF],'Curva Tipica'!$E$1,FatorHorario[Hora],$F2579)</f>
        <v>0.60692088379437081</v>
      </c>
      <c r="I2579" s="45">
        <v>0.92</v>
      </c>
    </row>
    <row r="2580" spans="1:9" x14ac:dyDescent="0.25">
      <c r="A2580" s="32">
        <v>8033</v>
      </c>
      <c r="B2580" s="32">
        <v>2</v>
      </c>
      <c r="C2580" s="134" t="s">
        <v>92</v>
      </c>
      <c r="D2580" s="33">
        <v>46508</v>
      </c>
      <c r="E2580" s="43" t="s">
        <v>73</v>
      </c>
      <c r="F2580" s="44">
        <f>SUMIFS(HoraCondCarga[Hora],HoraCondCarga[Condição de Carga],PrevisaoGD[[#This Row],[Condição de Carga]],HoraCondCarga[Mês],MONTH(PrevisaoGD[[#This Row],[Mês/Ano]]))</f>
        <v>13</v>
      </c>
      <c r="G2580" s="258">
        <f>SUMIFS('Previsão Potência Instalada'!$C$4:$C$87,'Previsão Potência Instalada'!$B$4:$B$87,PrevisaoGD[[#This Row],[Mês/Ano]])*SUMIFS(RelPotInst[PU_PI],RelPotInst[Barra],PrevisaoGD[[#This Row],[Nº Barra]])</f>
        <v>1.3013383196123287</v>
      </c>
      <c r="H2580" s="136">
        <f>$G2580*SUMIFS(FatorHorario[Fator],FatorHorario[Meses],TEXT($D2580,"MMM"),FatorHorario[UF],'Curva Tipica'!$E$1,FatorHorario[Hora],$F2580)</f>
        <v>0.59398593073411388</v>
      </c>
      <c r="I2580" s="45">
        <v>0.92</v>
      </c>
    </row>
    <row r="2581" spans="1:9" x14ac:dyDescent="0.25">
      <c r="A2581" s="32">
        <v>8033</v>
      </c>
      <c r="B2581" s="32">
        <v>2</v>
      </c>
      <c r="C2581" s="134" t="s">
        <v>92</v>
      </c>
      <c r="D2581" s="33">
        <v>46508</v>
      </c>
      <c r="E2581" s="43" t="s">
        <v>73</v>
      </c>
      <c r="F2581" s="44">
        <f>SUMIFS(HoraCondCarga[Hora],HoraCondCarga[Condição de Carga],PrevisaoGD[[#This Row],[Condição de Carga]],HoraCondCarga[Mês],MONTH(PrevisaoGD[[#This Row],[Mês/Ano]]))</f>
        <v>13</v>
      </c>
      <c r="G2581" s="258">
        <f>SUMIFS('Previsão Potência Instalada'!$C$4:$C$87,'Previsão Potência Instalada'!$B$4:$B$87,PrevisaoGD[[#This Row],[Mês/Ano]])*SUMIFS(RelPotInst[PU_PI],RelPotInst[Barra],PrevisaoGD[[#This Row],[Nº Barra]])</f>
        <v>1.3013383196123287</v>
      </c>
      <c r="H2581" s="136">
        <f>$G2581*SUMIFS(FatorHorario[Fator],FatorHorario[Meses],TEXT($D2581,"MMM"),FatorHorario[UF],'Curva Tipica'!$E$1,FatorHorario[Hora],$F2581)</f>
        <v>0.59398593073411388</v>
      </c>
      <c r="I2581" s="45">
        <v>0.92</v>
      </c>
    </row>
    <row r="2582" spans="1:9" x14ac:dyDescent="0.25">
      <c r="A2582" s="32">
        <v>8033</v>
      </c>
      <c r="B2582" s="32">
        <v>2</v>
      </c>
      <c r="C2582" s="134" t="s">
        <v>92</v>
      </c>
      <c r="D2582" s="33">
        <v>46539</v>
      </c>
      <c r="E2582" s="43" t="s">
        <v>73</v>
      </c>
      <c r="F2582" s="44">
        <f>SUMIFS(HoraCondCarga[Hora],HoraCondCarga[Condição de Carga],PrevisaoGD[[#This Row],[Condição de Carga]],HoraCondCarga[Mês],MONTH(PrevisaoGD[[#This Row],[Mês/Ano]]))</f>
        <v>13</v>
      </c>
      <c r="G2582" s="258">
        <f>SUMIFS('Previsão Potência Instalada'!$C$4:$C$87,'Previsão Potência Instalada'!$B$4:$B$87,PrevisaoGD[[#This Row],[Mês/Ano]])*SUMIFS(RelPotInst[PU_PI],RelPotInst[Barra],PrevisaoGD[[#This Row],[Nº Barra]])</f>
        <v>1.307581911022798</v>
      </c>
      <c r="H2582" s="136">
        <f>$G2582*SUMIFS(FatorHorario[Fator],FatorHorario[Meses],TEXT($D2582,"MMM"),FatorHorario[UF],'Curva Tipica'!$E$1,FatorHorario[Hora],$F2582)</f>
        <v>0.56369556117559072</v>
      </c>
      <c r="I2582" s="45">
        <v>0.92</v>
      </c>
    </row>
    <row r="2583" spans="1:9" x14ac:dyDescent="0.25">
      <c r="A2583" s="32">
        <v>8033</v>
      </c>
      <c r="B2583" s="32">
        <v>2</v>
      </c>
      <c r="C2583" s="134" t="s">
        <v>92</v>
      </c>
      <c r="D2583" s="33">
        <v>46539</v>
      </c>
      <c r="E2583" s="43" t="s">
        <v>73</v>
      </c>
      <c r="F2583" s="44">
        <f>SUMIFS(HoraCondCarga[Hora],HoraCondCarga[Condição de Carga],PrevisaoGD[[#This Row],[Condição de Carga]],HoraCondCarga[Mês],MONTH(PrevisaoGD[[#This Row],[Mês/Ano]]))</f>
        <v>13</v>
      </c>
      <c r="G2583" s="258">
        <f>SUMIFS('Previsão Potência Instalada'!$C$4:$C$87,'Previsão Potência Instalada'!$B$4:$B$87,PrevisaoGD[[#This Row],[Mês/Ano]])*SUMIFS(RelPotInst[PU_PI],RelPotInst[Barra],PrevisaoGD[[#This Row],[Nº Barra]])</f>
        <v>1.307581911022798</v>
      </c>
      <c r="H2583" s="136">
        <f>$G2583*SUMIFS(FatorHorario[Fator],FatorHorario[Meses],TEXT($D2583,"MMM"),FatorHorario[UF],'Curva Tipica'!$E$1,FatorHorario[Hora],$F2583)</f>
        <v>0.56369556117559072</v>
      </c>
      <c r="I2583" s="45">
        <v>0.92</v>
      </c>
    </row>
    <row r="2584" spans="1:9" x14ac:dyDescent="0.25">
      <c r="A2584" s="32">
        <v>8033</v>
      </c>
      <c r="B2584" s="32">
        <v>2</v>
      </c>
      <c r="C2584" s="134" t="s">
        <v>92</v>
      </c>
      <c r="D2584" s="33">
        <v>46569</v>
      </c>
      <c r="E2584" s="43" t="s">
        <v>73</v>
      </c>
      <c r="F2584" s="44">
        <f>SUMIFS(HoraCondCarga[Hora],HoraCondCarga[Condição de Carga],PrevisaoGD[[#This Row],[Condição de Carga]],HoraCondCarga[Mês],MONTH(PrevisaoGD[[#This Row],[Mês/Ano]]))</f>
        <v>13</v>
      </c>
      <c r="G2584" s="258">
        <f>SUMIFS('Previsão Potência Instalada'!$C$4:$C$87,'Previsão Potência Instalada'!$B$4:$B$87,PrevisaoGD[[#This Row],[Mês/Ano]])*SUMIFS(RelPotInst[PU_PI],RelPotInst[Barra],PrevisaoGD[[#This Row],[Nº Barra]])</f>
        <v>1.313515161838464</v>
      </c>
      <c r="H2584" s="136">
        <f>$G2584*SUMIFS(FatorHorario[Fator],FatorHorario[Meses],TEXT($D2584,"MMM"),FatorHorario[UF],'Curva Tipica'!$E$1,FatorHorario[Hora],$F2584)</f>
        <v>0.57232495956596752</v>
      </c>
      <c r="I2584" s="45">
        <v>0.92</v>
      </c>
    </row>
    <row r="2585" spans="1:9" x14ac:dyDescent="0.25">
      <c r="A2585" s="32">
        <v>8033</v>
      </c>
      <c r="B2585" s="32">
        <v>2</v>
      </c>
      <c r="C2585" s="134" t="s">
        <v>92</v>
      </c>
      <c r="D2585" s="33">
        <v>46569</v>
      </c>
      <c r="E2585" s="43" t="s">
        <v>73</v>
      </c>
      <c r="F2585" s="44">
        <f>SUMIFS(HoraCondCarga[Hora],HoraCondCarga[Condição de Carga],PrevisaoGD[[#This Row],[Condição de Carga]],HoraCondCarga[Mês],MONTH(PrevisaoGD[[#This Row],[Mês/Ano]]))</f>
        <v>13</v>
      </c>
      <c r="G2585" s="258">
        <f>SUMIFS('Previsão Potência Instalada'!$C$4:$C$87,'Previsão Potência Instalada'!$B$4:$B$87,PrevisaoGD[[#This Row],[Mês/Ano]])*SUMIFS(RelPotInst[PU_PI],RelPotInst[Barra],PrevisaoGD[[#This Row],[Nº Barra]])</f>
        <v>1.313515161838464</v>
      </c>
      <c r="H2585" s="136">
        <f>$G2585*SUMIFS(FatorHorario[Fator],FatorHorario[Meses],TEXT($D2585,"MMM"),FatorHorario[UF],'Curva Tipica'!$E$1,FatorHorario[Hora],$F2585)</f>
        <v>0.57232495956596752</v>
      </c>
      <c r="I2585" s="45">
        <v>0.92</v>
      </c>
    </row>
    <row r="2586" spans="1:9" x14ac:dyDescent="0.25">
      <c r="A2586" s="32">
        <v>8033</v>
      </c>
      <c r="B2586" s="32">
        <v>2</v>
      </c>
      <c r="C2586" s="134" t="s">
        <v>92</v>
      </c>
      <c r="D2586" s="33">
        <v>46600</v>
      </c>
      <c r="E2586" s="43" t="s">
        <v>73</v>
      </c>
      <c r="F2586" s="44">
        <f>SUMIFS(HoraCondCarga[Hora],HoraCondCarga[Condição de Carga],PrevisaoGD[[#This Row],[Condição de Carga]],HoraCondCarga[Mês],MONTH(PrevisaoGD[[#This Row],[Mês/Ano]]))</f>
        <v>13</v>
      </c>
      <c r="G2586" s="258">
        <f>SUMIFS('Previsão Potência Instalada'!$C$4:$C$87,'Previsão Potência Instalada'!$B$4:$B$87,PrevisaoGD[[#This Row],[Mês/Ano]])*SUMIFS(RelPotInst[PU_PI],RelPotInst[Barra],PrevisaoGD[[#This Row],[Nº Barra]])</f>
        <v>1.3192967938417162</v>
      </c>
      <c r="H2586" s="136">
        <f>$G2586*SUMIFS(FatorHorario[Fator],FatorHorario[Meses],TEXT($D2586,"MMM"),FatorHorario[UF],'Curva Tipica'!$E$1,FatorHorario[Hora],$F2586)</f>
        <v>0.62982922871561897</v>
      </c>
      <c r="I2586" s="45">
        <v>0.92</v>
      </c>
    </row>
    <row r="2587" spans="1:9" x14ac:dyDescent="0.25">
      <c r="A2587" s="32">
        <v>8033</v>
      </c>
      <c r="B2587" s="32">
        <v>2</v>
      </c>
      <c r="C2587" s="134" t="s">
        <v>92</v>
      </c>
      <c r="D2587" s="33">
        <v>46600</v>
      </c>
      <c r="E2587" s="43" t="s">
        <v>73</v>
      </c>
      <c r="F2587" s="44">
        <f>SUMIFS(HoraCondCarga[Hora],HoraCondCarga[Condição de Carga],PrevisaoGD[[#This Row],[Condição de Carga]],HoraCondCarga[Mês],MONTH(PrevisaoGD[[#This Row],[Mês/Ano]]))</f>
        <v>13</v>
      </c>
      <c r="G2587" s="258">
        <f>SUMIFS('Previsão Potência Instalada'!$C$4:$C$87,'Previsão Potência Instalada'!$B$4:$B$87,PrevisaoGD[[#This Row],[Mês/Ano]])*SUMIFS(RelPotInst[PU_PI],RelPotInst[Barra],PrevisaoGD[[#This Row],[Nº Barra]])</f>
        <v>1.3192967938417162</v>
      </c>
      <c r="H2587" s="136">
        <f>$G2587*SUMIFS(FatorHorario[Fator],FatorHorario[Meses],TEXT($D2587,"MMM"),FatorHorario[UF],'Curva Tipica'!$E$1,FatorHorario[Hora],$F2587)</f>
        <v>0.62982922871561897</v>
      </c>
      <c r="I2587" s="45">
        <v>0.92</v>
      </c>
    </row>
    <row r="2588" spans="1:9" x14ac:dyDescent="0.25">
      <c r="A2588" s="32">
        <v>8033</v>
      </c>
      <c r="B2588" s="32">
        <v>2</v>
      </c>
      <c r="C2588" s="134" t="s">
        <v>92</v>
      </c>
      <c r="D2588" s="33">
        <v>46631</v>
      </c>
      <c r="E2588" s="43" t="s">
        <v>73</v>
      </c>
      <c r="F2588" s="44">
        <f>SUMIFS(HoraCondCarga[Hora],HoraCondCarga[Condição de Carga],PrevisaoGD[[#This Row],[Condição de Carga]],HoraCondCarga[Mês],MONTH(PrevisaoGD[[#This Row],[Mês/Ano]]))</f>
        <v>14</v>
      </c>
      <c r="G2588" s="258">
        <f>SUMIFS('Previsão Potência Instalada'!$C$4:$C$87,'Previsão Potência Instalada'!$B$4:$B$87,PrevisaoGD[[#This Row],[Mês/Ano]])*SUMIFS(RelPotInst[PU_PI],RelPotInst[Barra],PrevisaoGD[[#This Row],[Nº Barra]])</f>
        <v>1.3250520507675589</v>
      </c>
      <c r="H2588" s="136">
        <f>$G2588*SUMIFS(FatorHorario[Fator],FatorHorario[Meses],TEXT($D2588,"MMM"),FatorHorario[UF],'Curva Tipica'!$E$1,FatorHorario[Hora],$F2588)</f>
        <v>0.63986985464554891</v>
      </c>
      <c r="I2588" s="45">
        <v>0.92</v>
      </c>
    </row>
    <row r="2589" spans="1:9" x14ac:dyDescent="0.25">
      <c r="A2589" s="32">
        <v>8033</v>
      </c>
      <c r="B2589" s="32">
        <v>2</v>
      </c>
      <c r="C2589" s="134" t="s">
        <v>92</v>
      </c>
      <c r="D2589" s="33">
        <v>46631</v>
      </c>
      <c r="E2589" s="43" t="s">
        <v>73</v>
      </c>
      <c r="F2589" s="44">
        <f>SUMIFS(HoraCondCarga[Hora],HoraCondCarga[Condição de Carga],PrevisaoGD[[#This Row],[Condição de Carga]],HoraCondCarga[Mês],MONTH(PrevisaoGD[[#This Row],[Mês/Ano]]))</f>
        <v>14</v>
      </c>
      <c r="G2589" s="258">
        <f>SUMIFS('Previsão Potência Instalada'!$C$4:$C$87,'Previsão Potência Instalada'!$B$4:$B$87,PrevisaoGD[[#This Row],[Mês/Ano]])*SUMIFS(RelPotInst[PU_PI],RelPotInst[Barra],PrevisaoGD[[#This Row],[Nº Barra]])</f>
        <v>1.3250520507675589</v>
      </c>
      <c r="H2589" s="136">
        <f>$G2589*SUMIFS(FatorHorario[Fator],FatorHorario[Meses],TEXT($D2589,"MMM"),FatorHorario[UF],'Curva Tipica'!$E$1,FatorHorario[Hora],$F2589)</f>
        <v>0.63986985464554891</v>
      </c>
      <c r="I2589" s="45">
        <v>0.92</v>
      </c>
    </row>
    <row r="2590" spans="1:9" x14ac:dyDescent="0.25">
      <c r="A2590" s="32">
        <v>8033</v>
      </c>
      <c r="B2590" s="32">
        <v>2</v>
      </c>
      <c r="C2590" s="134" t="s">
        <v>92</v>
      </c>
      <c r="D2590" s="33">
        <v>46661</v>
      </c>
      <c r="E2590" s="43" t="s">
        <v>73</v>
      </c>
      <c r="F2590" s="44">
        <f>SUMIFS(HoraCondCarga[Hora],HoraCondCarga[Condição de Carga],PrevisaoGD[[#This Row],[Condição de Carga]],HoraCondCarga[Mês],MONTH(PrevisaoGD[[#This Row],[Mês/Ano]]))</f>
        <v>12</v>
      </c>
      <c r="G2590" s="258">
        <f>SUMIFS('Previsão Potência Instalada'!$C$4:$C$87,'Previsão Potência Instalada'!$B$4:$B$87,PrevisaoGD[[#This Row],[Mês/Ano]])*SUMIFS(RelPotInst[PU_PI],RelPotInst[Barra],PrevisaoGD[[#This Row],[Nº Barra]])</f>
        <v>1.3305243659450412</v>
      </c>
      <c r="H2590" s="136">
        <f>$G2590*SUMIFS(FatorHorario[Fator],FatorHorario[Meses],TEXT($D2590,"MMM"),FatorHorario[UF],'Curva Tipica'!$E$1,FatorHorario[Hora],$F2590)</f>
        <v>0.75562219871027025</v>
      </c>
      <c r="I2590" s="45">
        <v>0.92</v>
      </c>
    </row>
    <row r="2591" spans="1:9" x14ac:dyDescent="0.25">
      <c r="A2591" s="32">
        <v>8033</v>
      </c>
      <c r="B2591" s="32">
        <v>2</v>
      </c>
      <c r="C2591" s="134" t="s">
        <v>92</v>
      </c>
      <c r="D2591" s="33">
        <v>46661</v>
      </c>
      <c r="E2591" s="43" t="s">
        <v>73</v>
      </c>
      <c r="F2591" s="44">
        <f>SUMIFS(HoraCondCarga[Hora],HoraCondCarga[Condição de Carga],PrevisaoGD[[#This Row],[Condição de Carga]],HoraCondCarga[Mês],MONTH(PrevisaoGD[[#This Row],[Mês/Ano]]))</f>
        <v>12</v>
      </c>
      <c r="G2591" s="258">
        <f>SUMIFS('Previsão Potência Instalada'!$C$4:$C$87,'Previsão Potência Instalada'!$B$4:$B$87,PrevisaoGD[[#This Row],[Mês/Ano]])*SUMIFS(RelPotInst[PU_PI],RelPotInst[Barra],PrevisaoGD[[#This Row],[Nº Barra]])</f>
        <v>1.3305243659450412</v>
      </c>
      <c r="H2591" s="136">
        <f>$G2591*SUMIFS(FatorHorario[Fator],FatorHorario[Meses],TEXT($D2591,"MMM"),FatorHorario[UF],'Curva Tipica'!$E$1,FatorHorario[Hora],$F2591)</f>
        <v>0.75562219871027025</v>
      </c>
      <c r="I2591" s="45">
        <v>0.92</v>
      </c>
    </row>
    <row r="2592" spans="1:9" x14ac:dyDescent="0.25">
      <c r="A2592" s="32">
        <v>8033</v>
      </c>
      <c r="B2592" s="32">
        <v>2</v>
      </c>
      <c r="C2592" s="134" t="s">
        <v>92</v>
      </c>
      <c r="D2592" s="33">
        <v>46692</v>
      </c>
      <c r="E2592" s="43" t="s">
        <v>73</v>
      </c>
      <c r="F2592" s="44">
        <f>SUMIFS(HoraCondCarga[Hora],HoraCondCarga[Condição de Carga],PrevisaoGD[[#This Row],[Condição de Carga]],HoraCondCarga[Mês],MONTH(PrevisaoGD[[#This Row],[Mês/Ano]]))</f>
        <v>15</v>
      </c>
      <c r="G2592" s="258">
        <f>SUMIFS('Previsão Potência Instalada'!$C$4:$C$87,'Previsão Potência Instalada'!$B$4:$B$87,PrevisaoGD[[#This Row],[Mês/Ano]])*SUMIFS(RelPotInst[PU_PI],RelPotInst[Barra],PrevisaoGD[[#This Row],[Nº Barra]])</f>
        <v>1.3359977024981116</v>
      </c>
      <c r="H2592" s="136">
        <f>$G2592*SUMIFS(FatorHorario[Fator],FatorHorario[Meses],TEXT($D2592,"MMM"),FatorHorario[UF],'Curva Tipica'!$E$1,FatorHorario[Hora],$F2592)</f>
        <v>0.54268701496150906</v>
      </c>
      <c r="I2592" s="45">
        <v>0.92</v>
      </c>
    </row>
    <row r="2593" spans="1:9" x14ac:dyDescent="0.25">
      <c r="A2593" s="32">
        <v>8033</v>
      </c>
      <c r="B2593" s="32">
        <v>2</v>
      </c>
      <c r="C2593" s="134" t="s">
        <v>92</v>
      </c>
      <c r="D2593" s="33">
        <v>46692</v>
      </c>
      <c r="E2593" s="43" t="s">
        <v>73</v>
      </c>
      <c r="F2593" s="44">
        <f>SUMIFS(HoraCondCarga[Hora],HoraCondCarga[Condição de Carga],PrevisaoGD[[#This Row],[Condição de Carga]],HoraCondCarga[Mês],MONTH(PrevisaoGD[[#This Row],[Mês/Ano]]))</f>
        <v>15</v>
      </c>
      <c r="G2593" s="258">
        <f>SUMIFS('Previsão Potência Instalada'!$C$4:$C$87,'Previsão Potência Instalada'!$B$4:$B$87,PrevisaoGD[[#This Row],[Mês/Ano]])*SUMIFS(RelPotInst[PU_PI],RelPotInst[Barra],PrevisaoGD[[#This Row],[Nº Barra]])</f>
        <v>1.3359977024981116</v>
      </c>
      <c r="H2593" s="136">
        <f>$G2593*SUMIFS(FatorHorario[Fator],FatorHorario[Meses],TEXT($D2593,"MMM"),FatorHorario[UF],'Curva Tipica'!$E$1,FatorHorario[Hora],$F2593)</f>
        <v>0.54268701496150906</v>
      </c>
      <c r="I2593" s="45">
        <v>0.92</v>
      </c>
    </row>
    <row r="2594" spans="1:9" x14ac:dyDescent="0.25">
      <c r="A2594" s="32">
        <v>8033</v>
      </c>
      <c r="B2594" s="32">
        <v>2</v>
      </c>
      <c r="C2594" s="134" t="s">
        <v>92</v>
      </c>
      <c r="D2594" s="33">
        <v>46722</v>
      </c>
      <c r="E2594" s="43" t="s">
        <v>73</v>
      </c>
      <c r="F2594" s="44">
        <f>SUMIFS(HoraCondCarga[Hora],HoraCondCarga[Condição de Carga],PrevisaoGD[[#This Row],[Condição de Carga]],HoraCondCarga[Mês],MONTH(PrevisaoGD[[#This Row],[Mês/Ano]]))</f>
        <v>13</v>
      </c>
      <c r="G2594" s="258">
        <f>SUMIFS('Previsão Potência Instalada'!$C$4:$C$87,'Previsão Potência Instalada'!$B$4:$B$87,PrevisaoGD[[#This Row],[Mês/Ano]])*SUMIFS(RelPotInst[PU_PI],RelPotInst[Barra],PrevisaoGD[[#This Row],[Nº Barra]])</f>
        <v>1.3417310556406927</v>
      </c>
      <c r="H2594" s="136">
        <f>$G2594*SUMIFS(FatorHorario[Fator],FatorHorario[Meses],TEXT($D2594,"MMM"),FatorHorario[UF],'Curva Tipica'!$E$1,FatorHorario[Hora],$F2594)</f>
        <v>0.77143704712180161</v>
      </c>
      <c r="I2594" s="45">
        <v>0.92</v>
      </c>
    </row>
    <row r="2595" spans="1:9" x14ac:dyDescent="0.25">
      <c r="A2595" s="32">
        <v>8033</v>
      </c>
      <c r="B2595" s="32">
        <v>2</v>
      </c>
      <c r="C2595" s="134" t="s">
        <v>92</v>
      </c>
      <c r="D2595" s="33">
        <v>46722</v>
      </c>
      <c r="E2595" s="43" t="s">
        <v>73</v>
      </c>
      <c r="F2595" s="44">
        <f>SUMIFS(HoraCondCarga[Hora],HoraCondCarga[Condição de Carga],PrevisaoGD[[#This Row],[Condição de Carga]],HoraCondCarga[Mês],MONTH(PrevisaoGD[[#This Row],[Mês/Ano]]))</f>
        <v>13</v>
      </c>
      <c r="G2595" s="258">
        <f>SUMIFS('Previsão Potência Instalada'!$C$4:$C$87,'Previsão Potência Instalada'!$B$4:$B$87,PrevisaoGD[[#This Row],[Mês/Ano]])*SUMIFS(RelPotInst[PU_PI],RelPotInst[Barra],PrevisaoGD[[#This Row],[Nº Barra]])</f>
        <v>1.3417310556406927</v>
      </c>
      <c r="H2595" s="136">
        <f>$G2595*SUMIFS(FatorHorario[Fator],FatorHorario[Meses],TEXT($D2595,"MMM"),FatorHorario[UF],'Curva Tipica'!$E$1,FatorHorario[Hora],$F2595)</f>
        <v>0.77143704712180161</v>
      </c>
      <c r="I2595" s="45">
        <v>0.92</v>
      </c>
    </row>
    <row r="2596" spans="1:9" x14ac:dyDescent="0.25">
      <c r="A2596" s="32">
        <v>8033</v>
      </c>
      <c r="B2596" s="32">
        <v>2</v>
      </c>
      <c r="C2596" s="134" t="s">
        <v>92</v>
      </c>
      <c r="D2596" s="33">
        <v>46753</v>
      </c>
      <c r="E2596" s="43" t="s">
        <v>73</v>
      </c>
      <c r="F2596" s="44">
        <f>SUMIFS(HoraCondCarga[Hora],HoraCondCarga[Condição de Carga],PrevisaoGD[[#This Row],[Condição de Carga]],HoraCondCarga[Mês],MONTH(PrevisaoGD[[#This Row],[Mês/Ano]]))</f>
        <v>15</v>
      </c>
      <c r="G2596" s="258">
        <f>SUMIFS('Previsão Potência Instalada'!$C$4:$C$87,'Previsão Potência Instalada'!$B$4:$B$87,PrevisaoGD[[#This Row],[Mês/Ano]])*SUMIFS(RelPotInst[PU_PI],RelPotInst[Barra],PrevisaoGD[[#This Row],[Nº Barra]])</f>
        <v>1.3513050367805008</v>
      </c>
      <c r="H2596" s="136">
        <f>$G2596*SUMIFS(FatorHorario[Fator],FatorHorario[Meses],TEXT($D2596,"MMM"),FatorHorario[UF],'Curva Tipica'!$E$1,FatorHorario[Hora],$F2596)</f>
        <v>0.54698123361961448</v>
      </c>
      <c r="I2596" s="45">
        <v>0.92</v>
      </c>
    </row>
    <row r="2597" spans="1:9" x14ac:dyDescent="0.25">
      <c r="A2597" s="32">
        <v>8033</v>
      </c>
      <c r="B2597" s="32">
        <v>2</v>
      </c>
      <c r="C2597" s="134" t="s">
        <v>92</v>
      </c>
      <c r="D2597" s="33">
        <v>46784</v>
      </c>
      <c r="E2597" s="43" t="s">
        <v>73</v>
      </c>
      <c r="F2597" s="44">
        <f>SUMIFS(HoraCondCarga[Hora],HoraCondCarga[Condição de Carga],PrevisaoGD[[#This Row],[Condição de Carga]],HoraCondCarga[Mês],MONTH(PrevisaoGD[[#This Row],[Mês/Ano]]))</f>
        <v>15</v>
      </c>
      <c r="G2597" s="258">
        <f>SUMIFS('Previsão Potência Instalada'!$C$4:$C$87,'Previsão Potência Instalada'!$B$4:$B$87,PrevisaoGD[[#This Row],[Mês/Ano]])*SUMIFS(RelPotInst[PU_PI],RelPotInst[Barra],PrevisaoGD[[#This Row],[Nº Barra]])</f>
        <v>1.3606703850676587</v>
      </c>
      <c r="H2597" s="136">
        <f>$G2597*SUMIFS(FatorHorario[Fator],FatorHorario[Meses],TEXT($D2597,"MMM"),FatorHorario[UF],'Curva Tipica'!$E$1,FatorHorario[Hora],$F2597)</f>
        <v>0.55336911125239252</v>
      </c>
      <c r="I2597" s="45">
        <v>0.92</v>
      </c>
    </row>
    <row r="2598" spans="1:9" x14ac:dyDescent="0.25">
      <c r="A2598" s="32">
        <v>8033</v>
      </c>
      <c r="B2598" s="32">
        <v>2</v>
      </c>
      <c r="C2598" s="134" t="s">
        <v>92</v>
      </c>
      <c r="D2598" s="33">
        <v>46813</v>
      </c>
      <c r="E2598" s="43" t="s">
        <v>73</v>
      </c>
      <c r="F2598" s="44">
        <f>SUMIFS(HoraCondCarga[Hora],HoraCondCarga[Condição de Carga],PrevisaoGD[[#This Row],[Condição de Carga]],HoraCondCarga[Mês],MONTH(PrevisaoGD[[#This Row],[Mês/Ano]]))</f>
        <v>15</v>
      </c>
      <c r="G2598" s="258">
        <f>SUMIFS('Previsão Potência Instalada'!$C$4:$C$87,'Previsão Potência Instalada'!$B$4:$B$87,PrevisaoGD[[#This Row],[Mês/Ano]])*SUMIFS(RelPotInst[PU_PI],RelPotInst[Barra],PrevisaoGD[[#This Row],[Nº Barra]])</f>
        <v>1.370119948868239</v>
      </c>
      <c r="H2598" s="136">
        <f>$G2598*SUMIFS(FatorHorario[Fator],FatorHorario[Meses],TEXT($D2598,"MMM"),FatorHorario[UF],'Curva Tipica'!$E$1,FatorHorario[Hora],$F2598)</f>
        <v>0.57011593042970865</v>
      </c>
      <c r="I2598" s="45">
        <v>0.92</v>
      </c>
    </row>
    <row r="2599" spans="1:9" x14ac:dyDescent="0.25">
      <c r="A2599" s="32">
        <v>8033</v>
      </c>
      <c r="B2599" s="32">
        <v>2</v>
      </c>
      <c r="C2599" s="134" t="s">
        <v>92</v>
      </c>
      <c r="D2599" s="33">
        <v>46844</v>
      </c>
      <c r="E2599" s="43" t="s">
        <v>73</v>
      </c>
      <c r="F2599" s="44">
        <f>SUMIFS(HoraCondCarga[Hora],HoraCondCarga[Condição de Carga],PrevisaoGD[[#This Row],[Condição de Carga]],HoraCondCarga[Mês],MONTH(PrevisaoGD[[#This Row],[Mês/Ano]]))</f>
        <v>14</v>
      </c>
      <c r="G2599" s="258">
        <f>SUMIFS('Previsão Potência Instalada'!$C$4:$C$87,'Previsão Potência Instalada'!$B$4:$B$87,PrevisaoGD[[#This Row],[Mês/Ano]])*SUMIFS(RelPotInst[PU_PI],RelPotInst[Barra],PrevisaoGD[[#This Row],[Nº Barra]])</f>
        <v>1.3796421493629099</v>
      </c>
      <c r="H2599" s="136">
        <f>$G2599*SUMIFS(FatorHorario[Fator],FatorHorario[Meses],TEXT($D2599,"MMM"),FatorHorario[UF],'Curva Tipica'!$E$1,FatorHorario[Hora],$F2599)</f>
        <v>0.64660891280468646</v>
      </c>
      <c r="I2599" s="45">
        <v>0.92</v>
      </c>
    </row>
    <row r="2600" spans="1:9" x14ac:dyDescent="0.25">
      <c r="A2600" s="32">
        <v>8033</v>
      </c>
      <c r="B2600" s="32">
        <v>2</v>
      </c>
      <c r="C2600" s="134" t="s">
        <v>92</v>
      </c>
      <c r="D2600" s="33">
        <v>46874</v>
      </c>
      <c r="E2600" s="43" t="s">
        <v>73</v>
      </c>
      <c r="F2600" s="44">
        <f>SUMIFS(HoraCondCarga[Hora],HoraCondCarga[Condição de Carga],PrevisaoGD[[#This Row],[Condição de Carga]],HoraCondCarga[Mês],MONTH(PrevisaoGD[[#This Row],[Mês/Ano]]))</f>
        <v>13</v>
      </c>
      <c r="G2600" s="258">
        <f>SUMIFS('Previsão Potência Instalada'!$C$4:$C$87,'Previsão Potência Instalada'!$B$4:$B$87,PrevisaoGD[[#This Row],[Mês/Ano]])*SUMIFS(RelPotInst[PU_PI],RelPotInst[Barra],PrevisaoGD[[#This Row],[Nº Barra]])</f>
        <v>1.3899499773405595</v>
      </c>
      <c r="H2600" s="136">
        <f>$G2600*SUMIFS(FatorHorario[Fator],FatorHorario[Meses],TEXT($D2600,"MMM"),FatorHorario[UF],'Curva Tipica'!$E$1,FatorHorario[Hora],$F2600)</f>
        <v>0.63443204470490333</v>
      </c>
      <c r="I2600" s="45">
        <v>0.92</v>
      </c>
    </row>
    <row r="2601" spans="1:9" x14ac:dyDescent="0.25">
      <c r="A2601" s="32">
        <v>8033</v>
      </c>
      <c r="B2601" s="32">
        <v>2</v>
      </c>
      <c r="C2601" s="134" t="s">
        <v>92</v>
      </c>
      <c r="D2601" s="33">
        <v>46905</v>
      </c>
      <c r="E2601" s="43" t="s">
        <v>73</v>
      </c>
      <c r="F2601" s="44">
        <f>SUMIFS(HoraCondCarga[Hora],HoraCondCarga[Condição de Carga],PrevisaoGD[[#This Row],[Condição de Carga]],HoraCondCarga[Mês],MONTH(PrevisaoGD[[#This Row],[Mês/Ano]]))</f>
        <v>13</v>
      </c>
      <c r="G2601" s="258">
        <f>SUMIFS('Previsão Potência Instalada'!$C$4:$C$87,'Previsão Potência Instalada'!$B$4:$B$87,PrevisaoGD[[#This Row],[Mês/Ano]])*SUMIFS(RelPotInst[PU_PI],RelPotInst[Barra],PrevisaoGD[[#This Row],[Nº Barra]])</f>
        <v>1.4000424114345875</v>
      </c>
      <c r="H2601" s="136">
        <f>$G2601*SUMIFS(FatorHorario[Fator],FatorHorario[Meses],TEXT($D2601,"MMM"),FatorHorario[UF],'Curva Tipica'!$E$1,FatorHorario[Hora],$F2601)</f>
        <v>0.60355507072282166</v>
      </c>
      <c r="I2601" s="45">
        <v>0.92</v>
      </c>
    </row>
    <row r="2602" spans="1:9" x14ac:dyDescent="0.25">
      <c r="A2602" s="32">
        <v>8033</v>
      </c>
      <c r="B2602" s="32">
        <v>2</v>
      </c>
      <c r="C2602" s="134" t="s">
        <v>92</v>
      </c>
      <c r="D2602" s="33">
        <v>46935</v>
      </c>
      <c r="E2602" s="43" t="s">
        <v>73</v>
      </c>
      <c r="F2602" s="44">
        <f>SUMIFS(HoraCondCarga[Hora],HoraCondCarga[Condição de Carga],PrevisaoGD[[#This Row],[Condição de Carga]],HoraCondCarga[Mês],MONTH(PrevisaoGD[[#This Row],[Mês/Ano]]))</f>
        <v>13</v>
      </c>
      <c r="G2602" s="258">
        <f>SUMIFS('Previsão Potência Instalada'!$C$4:$C$87,'Previsão Potência Instalada'!$B$4:$B$87,PrevisaoGD[[#This Row],[Mês/Ano]])*SUMIFS(RelPotInst[PU_PI],RelPotInst[Barra],PrevisaoGD[[#This Row],[Nº Barra]])</f>
        <v>1.4096331964305497</v>
      </c>
      <c r="H2602" s="136">
        <f>$G2602*SUMIFS(FatorHorario[Fator],FatorHorario[Meses],TEXT($D2602,"MMM"),FatorHorario[UF],'Curva Tipica'!$E$1,FatorHorario[Hora],$F2602)</f>
        <v>0.61420551934913736</v>
      </c>
      <c r="I2602" s="45">
        <v>0.92</v>
      </c>
    </row>
    <row r="2603" spans="1:9" x14ac:dyDescent="0.25">
      <c r="A2603" s="32">
        <v>8033</v>
      </c>
      <c r="B2603" s="32">
        <v>2</v>
      </c>
      <c r="C2603" s="134" t="s">
        <v>92</v>
      </c>
      <c r="D2603" s="33">
        <v>46966</v>
      </c>
      <c r="E2603" s="43" t="s">
        <v>73</v>
      </c>
      <c r="F2603" s="44">
        <f>SUMIFS(HoraCondCarga[Hora],HoraCondCarga[Condição de Carga],PrevisaoGD[[#This Row],[Condição de Carga]],HoraCondCarga[Mês],MONTH(PrevisaoGD[[#This Row],[Mês/Ano]]))</f>
        <v>13</v>
      </c>
      <c r="G2603" s="258">
        <f>SUMIFS('Previsão Potência Instalada'!$C$4:$C$87,'Previsão Potência Instalada'!$B$4:$B$87,PrevisaoGD[[#This Row],[Mês/Ano]])*SUMIFS(RelPotInst[PU_PI],RelPotInst[Barra],PrevisaoGD[[#This Row],[Nº Barra]])</f>
        <v>1.4189788976644426</v>
      </c>
      <c r="H2603" s="136">
        <f>$G2603*SUMIFS(FatorHorario[Fator],FatorHorario[Meses],TEXT($D2603,"MMM"),FatorHorario[UF],'Curva Tipica'!$E$1,FatorHorario[Hora],$F2603)</f>
        <v>0.67741723382597663</v>
      </c>
      <c r="I2603" s="45">
        <v>0.92</v>
      </c>
    </row>
    <row r="2604" spans="1:9" x14ac:dyDescent="0.25">
      <c r="A2604" s="32">
        <v>8033</v>
      </c>
      <c r="B2604" s="32">
        <v>2</v>
      </c>
      <c r="C2604" s="134" t="s">
        <v>92</v>
      </c>
      <c r="D2604" s="33">
        <v>46997</v>
      </c>
      <c r="E2604" s="43" t="s">
        <v>73</v>
      </c>
      <c r="F2604" s="44">
        <f>SUMIFS(HoraCondCarga[Hora],HoraCondCarga[Condição de Carga],PrevisaoGD[[#This Row],[Condição de Carga]],HoraCondCarga[Mês],MONTH(PrevisaoGD[[#This Row],[Mês/Ano]]))</f>
        <v>14</v>
      </c>
      <c r="G2604" s="258">
        <f>SUMIFS('Previsão Potência Instalada'!$C$4:$C$87,'Previsão Potência Instalada'!$B$4:$B$87,PrevisaoGD[[#This Row],[Mês/Ano]])*SUMIFS(RelPotInst[PU_PI],RelPotInst[Barra],PrevisaoGD[[#This Row],[Nº Barra]])</f>
        <v>1.4282819649857392</v>
      </c>
      <c r="H2604" s="136">
        <f>$G2604*SUMIFS(FatorHorario[Fator],FatorHorario[Meses],TEXT($D2604,"MMM"),FatorHorario[UF],'Curva Tipica'!$E$1,FatorHorario[Hora],$F2604)</f>
        <v>0.68971975312130829</v>
      </c>
      <c r="I2604" s="45">
        <v>0.92</v>
      </c>
    </row>
    <row r="2605" spans="1:9" x14ac:dyDescent="0.25">
      <c r="A2605" s="32">
        <v>8033</v>
      </c>
      <c r="B2605" s="32">
        <v>2</v>
      </c>
      <c r="C2605" s="134" t="s">
        <v>92</v>
      </c>
      <c r="D2605" s="33">
        <v>47027</v>
      </c>
      <c r="E2605" s="43" t="s">
        <v>73</v>
      </c>
      <c r="F2605" s="44">
        <f>SUMIFS(HoraCondCarga[Hora],HoraCondCarga[Condição de Carga],PrevisaoGD[[#This Row],[Condição de Carga]],HoraCondCarga[Mês],MONTH(PrevisaoGD[[#This Row],[Mês/Ano]]))</f>
        <v>12</v>
      </c>
      <c r="G2605" s="258">
        <f>SUMIFS('Previsão Potência Instalada'!$C$4:$C$87,'Previsão Potência Instalada'!$B$4:$B$87,PrevisaoGD[[#This Row],[Mês/Ano]])*SUMIFS(RelPotInst[PU_PI],RelPotInst[Barra],PrevisaoGD[[#This Row],[Nº Barra]])</f>
        <v>1.4371276719898654</v>
      </c>
      <c r="H2605" s="136">
        <f>$G2605*SUMIFS(FatorHorario[Fator],FatorHorario[Meses],TEXT($D2605,"MMM"),FatorHorario[UF],'Curva Tipica'!$E$1,FatorHorario[Hora],$F2605)</f>
        <v>0.81616361122785286</v>
      </c>
      <c r="I2605" s="45">
        <v>0.92</v>
      </c>
    </row>
    <row r="2606" spans="1:9" x14ac:dyDescent="0.25">
      <c r="A2606" s="32">
        <v>8033</v>
      </c>
      <c r="B2606" s="32">
        <v>2</v>
      </c>
      <c r="C2606" s="134" t="s">
        <v>92</v>
      </c>
      <c r="D2606" s="33">
        <v>47058</v>
      </c>
      <c r="E2606" s="43" t="s">
        <v>73</v>
      </c>
      <c r="F2606" s="44">
        <f>SUMIFS(HoraCondCarga[Hora],HoraCondCarga[Condição de Carga],PrevisaoGD[[#This Row],[Condição de Carga]],HoraCondCarga[Mês],MONTH(PrevisaoGD[[#This Row],[Mês/Ano]]))</f>
        <v>15</v>
      </c>
      <c r="G2606" s="258">
        <f>SUMIFS('Previsão Potência Instalada'!$C$4:$C$87,'Previsão Potência Instalada'!$B$4:$B$87,PrevisaoGD[[#This Row],[Mês/Ano]])*SUMIFS(RelPotInst[PU_PI],RelPotInst[Barra],PrevisaoGD[[#This Row],[Nº Barra]])</f>
        <v>1.4459750299934129</v>
      </c>
      <c r="H2606" s="136">
        <f>$G2606*SUMIFS(FatorHorario[Fator],FatorHorario[Meses],TEXT($D2606,"MMM"),FatorHorario[UF],'Curva Tipica'!$E$1,FatorHorario[Hora],$F2606)</f>
        <v>0.58736019625536218</v>
      </c>
      <c r="I2606" s="45">
        <v>0.92</v>
      </c>
    </row>
    <row r="2607" spans="1:9" x14ac:dyDescent="0.25">
      <c r="A2607" s="32">
        <v>8033</v>
      </c>
      <c r="B2607" s="32">
        <v>2</v>
      </c>
      <c r="C2607" s="134" t="s">
        <v>92</v>
      </c>
      <c r="D2607" s="33">
        <v>47088</v>
      </c>
      <c r="E2607" s="43" t="s">
        <v>73</v>
      </c>
      <c r="F2607" s="44">
        <f>SUMIFS(HoraCondCarga[Hora],HoraCondCarga[Condição de Carga],PrevisaoGD[[#This Row],[Condição de Carga]],HoraCondCarga[Mês],MONTH(PrevisaoGD[[#This Row],[Mês/Ano]]))</f>
        <v>13</v>
      </c>
      <c r="G2607" s="258">
        <f>SUMIFS('Previsão Potência Instalada'!$C$4:$C$87,'Previsão Potência Instalada'!$B$4:$B$87,PrevisaoGD[[#This Row],[Mês/Ano]])*SUMIFS(RelPotInst[PU_PI],RelPotInst[Barra],PrevisaoGD[[#This Row],[Nº Barra]])</f>
        <v>1.4552426910117595</v>
      </c>
      <c r="H2607" s="136">
        <f>$G2607*SUMIFS(FatorHorario[Fator],FatorHorario[Meses],TEXT($D2607,"MMM"),FatorHorario[UF],'Curva Tipica'!$E$1,FatorHorario[Hora],$F2607)</f>
        <v>0.83670130439339618</v>
      </c>
      <c r="I2607" s="45">
        <v>0.92</v>
      </c>
    </row>
    <row r="2608" spans="1:9" x14ac:dyDescent="0.25">
      <c r="A2608" s="32">
        <v>8033</v>
      </c>
      <c r="B2608" s="32">
        <v>2</v>
      </c>
      <c r="C2608" s="134" t="s">
        <v>92</v>
      </c>
      <c r="D2608" s="33">
        <v>44562</v>
      </c>
      <c r="E2608" s="43" t="s">
        <v>68</v>
      </c>
      <c r="F2608" s="44">
        <f>SUMIFS(HoraCondCarga[Hora],HoraCondCarga[Condição de Carga],PrevisaoGD[[#This Row],[Condição de Carga]],HoraCondCarga[Mês],MONTH(PrevisaoGD[[#This Row],[Mês/Ano]]))</f>
        <v>6</v>
      </c>
      <c r="G2608" s="258">
        <f>SUMIFS('Previsão Potência Instalada'!$C$4:$C$87,'Previsão Potência Instalada'!$B$4:$B$87,PrevisaoGD[[#This Row],[Mês/Ano]])*SUMIFS(RelPotInst[PU_PI],RelPotInst[Barra],PrevisaoGD[[#This Row],[Nº Barra]])</f>
        <v>0.50078151957598449</v>
      </c>
      <c r="H2608" s="136">
        <f>$G2608*SUMIFS(FatorHorario[Fator],FatorHorario[Meses],TEXT($D2608,"MMM"),FatorHorario[UF],'Curva Tipica'!$E$1,FatorHorario[Hora],$F2608)</f>
        <v>4.9189264000823263E-3</v>
      </c>
      <c r="I2608" s="45">
        <v>0.92</v>
      </c>
    </row>
    <row r="2609" spans="1:9" x14ac:dyDescent="0.25">
      <c r="A2609" s="32">
        <v>8033</v>
      </c>
      <c r="B2609" s="32">
        <v>2</v>
      </c>
      <c r="C2609" s="134" t="s">
        <v>92</v>
      </c>
      <c r="D2609" s="33">
        <v>44593</v>
      </c>
      <c r="E2609" s="43" t="s">
        <v>68</v>
      </c>
      <c r="F2609" s="44">
        <f>SUMIFS(HoraCondCarga[Hora],HoraCondCarga[Condição de Carga],PrevisaoGD[[#This Row],[Condição de Carga]],HoraCondCarga[Mês],MONTH(PrevisaoGD[[#This Row],[Mês/Ano]]))</f>
        <v>7</v>
      </c>
      <c r="G2609" s="258">
        <f>SUMIFS('Previsão Potência Instalada'!$C$4:$C$87,'Previsão Potência Instalada'!$B$4:$B$87,PrevisaoGD[[#This Row],[Mês/Ano]])*SUMIFS(RelPotInst[PU_PI],RelPotInst[Barra],PrevisaoGD[[#This Row],[Nº Barra]])</f>
        <v>0.52278113175584029</v>
      </c>
      <c r="H2609" s="136">
        <f>$G2609*SUMIFS(FatorHorario[Fator],FatorHorario[Meses],TEXT($D2609,"MMM"),FatorHorario[UF],'Curva Tipica'!$E$1,FatorHorario[Hora],$F2609)</f>
        <v>4.9389009402580529E-2</v>
      </c>
      <c r="I2609" s="45">
        <v>0.92</v>
      </c>
    </row>
    <row r="2610" spans="1:9" x14ac:dyDescent="0.25">
      <c r="A2610" s="32">
        <v>8033</v>
      </c>
      <c r="B2610" s="32">
        <v>2</v>
      </c>
      <c r="C2610" s="134" t="s">
        <v>92</v>
      </c>
      <c r="D2610" s="33">
        <v>44621</v>
      </c>
      <c r="E2610" s="43" t="s">
        <v>68</v>
      </c>
      <c r="F2610" s="44">
        <f>SUMIFS(HoraCondCarga[Hora],HoraCondCarga[Condição de Carga],PrevisaoGD[[#This Row],[Condição de Carga]],HoraCondCarga[Mês],MONTH(PrevisaoGD[[#This Row],[Mês/Ano]]))</f>
        <v>7</v>
      </c>
      <c r="G2610" s="258">
        <f>SUMIFS('Previsão Potência Instalada'!$C$4:$C$87,'Previsão Potência Instalada'!$B$4:$B$87,PrevisaoGD[[#This Row],[Mês/Ano]])*SUMIFS(RelPotInst[PU_PI],RelPotInst[Barra],PrevisaoGD[[#This Row],[Nº Barra]])</f>
        <v>0.54497856985503268</v>
      </c>
      <c r="H2610" s="136">
        <f>$G2610*SUMIFS(FatorHorario[Fator],FatorHorario[Meses],TEXT($D2610,"MMM"),FatorHorario[UF],'Curva Tipica'!$E$1,FatorHorario[Hora],$F2610)</f>
        <v>5.5495855580741368E-2</v>
      </c>
      <c r="I2610" s="45">
        <v>0.92</v>
      </c>
    </row>
    <row r="2611" spans="1:9" x14ac:dyDescent="0.25">
      <c r="A2611" s="32">
        <v>8033</v>
      </c>
      <c r="B2611" s="32">
        <v>2</v>
      </c>
      <c r="C2611" s="134" t="s">
        <v>92</v>
      </c>
      <c r="D2611" s="33">
        <v>44652</v>
      </c>
      <c r="E2611" s="43" t="s">
        <v>68</v>
      </c>
      <c r="F2611" s="44">
        <f>SUMIFS(HoraCondCarga[Hora],HoraCondCarga[Condição de Carga],PrevisaoGD[[#This Row],[Condição de Carga]],HoraCondCarga[Mês],MONTH(PrevisaoGD[[#This Row],[Mês/Ano]]))</f>
        <v>7</v>
      </c>
      <c r="G2611" s="258">
        <f>SUMIFS('Previsão Potência Instalada'!$C$4:$C$87,'Previsão Potência Instalada'!$B$4:$B$87,PrevisaoGD[[#This Row],[Mês/Ano]])*SUMIFS(RelPotInst[PU_PI],RelPotInst[Barra],PrevisaoGD[[#This Row],[Nº Barra]])</f>
        <v>0.56734663472122049</v>
      </c>
      <c r="H2611" s="136">
        <f>$G2611*SUMIFS(FatorHorario[Fator],FatorHorario[Meses],TEXT($D2611,"MMM"),FatorHorario[UF],'Curva Tipica'!$E$1,FatorHorario[Hora],$F2611)</f>
        <v>5.0756314315070723E-2</v>
      </c>
      <c r="I2611" s="45">
        <v>0.92</v>
      </c>
    </row>
    <row r="2612" spans="1:9" x14ac:dyDescent="0.25">
      <c r="A2612" s="32">
        <v>8033</v>
      </c>
      <c r="B2612" s="32">
        <v>2</v>
      </c>
      <c r="C2612" s="134" t="s">
        <v>92</v>
      </c>
      <c r="D2612" s="33">
        <v>44682</v>
      </c>
      <c r="E2612" s="43" t="s">
        <v>68</v>
      </c>
      <c r="F2612" s="44">
        <f>SUMIFS(HoraCondCarga[Hora],HoraCondCarga[Condição de Carga],PrevisaoGD[[#This Row],[Condição de Carga]],HoraCondCarga[Mês],MONTH(PrevisaoGD[[#This Row],[Mês/Ano]]))</f>
        <v>7</v>
      </c>
      <c r="G2612" s="258">
        <f>SUMIFS('Previsão Potência Instalada'!$C$4:$C$87,'Previsão Potência Instalada'!$B$4:$B$87,PrevisaoGD[[#This Row],[Mês/Ano]])*SUMIFS(RelPotInst[PU_PI],RelPotInst[Barra],PrevisaoGD[[#This Row],[Nº Barra]])</f>
        <v>0.59156017285902895</v>
      </c>
      <c r="H2612" s="136">
        <f>$G2612*SUMIFS(FatorHorario[Fator],FatorHorario[Meses],TEXT($D2612,"MMM"),FatorHorario[UF],'Curva Tipica'!$E$1,FatorHorario[Hora],$F2612)</f>
        <v>4.4116560884899125E-2</v>
      </c>
      <c r="I2612" s="45">
        <v>0.92</v>
      </c>
    </row>
    <row r="2613" spans="1:9" x14ac:dyDescent="0.25">
      <c r="A2613" s="32">
        <v>8033</v>
      </c>
      <c r="B2613" s="32">
        <v>2</v>
      </c>
      <c r="C2613" s="134" t="s">
        <v>92</v>
      </c>
      <c r="D2613" s="33">
        <v>44713</v>
      </c>
      <c r="E2613" s="43" t="s">
        <v>68</v>
      </c>
      <c r="F2613" s="44">
        <f>SUMIFS(HoraCondCarga[Hora],HoraCondCarga[Condição de Carga],PrevisaoGD[[#This Row],[Condição de Carga]],HoraCondCarga[Mês],MONTH(PrevisaoGD[[#This Row],[Mês/Ano]]))</f>
        <v>7</v>
      </c>
      <c r="G2613" s="258">
        <f>SUMIFS('Previsão Potência Instalada'!$C$4:$C$87,'Previsão Potência Instalada'!$B$4:$B$87,PrevisaoGD[[#This Row],[Mês/Ano]])*SUMIFS(RelPotInst[PU_PI],RelPotInst[Barra],PrevisaoGD[[#This Row],[Nº Barra]])</f>
        <v>0.61526774135638274</v>
      </c>
      <c r="H2613" s="136">
        <f>$G2613*SUMIFS(FatorHorario[Fator],FatorHorario[Meses],TEXT($D2613,"MMM"),FatorHorario[UF],'Curva Tipica'!$E$1,FatorHorario[Hora],$F2613)</f>
        <v>4.537265717331506E-2</v>
      </c>
      <c r="I2613" s="45">
        <v>0.92</v>
      </c>
    </row>
    <row r="2614" spans="1:9" x14ac:dyDescent="0.25">
      <c r="A2614" s="32">
        <v>8033</v>
      </c>
      <c r="B2614" s="32">
        <v>2</v>
      </c>
      <c r="C2614" s="134" t="s">
        <v>92</v>
      </c>
      <c r="D2614" s="33">
        <v>44743</v>
      </c>
      <c r="E2614" s="43" t="s">
        <v>68</v>
      </c>
      <c r="F2614" s="44">
        <f>SUMIFS(HoraCondCarga[Hora],HoraCondCarga[Condição de Carga],PrevisaoGD[[#This Row],[Condição de Carga]],HoraCondCarga[Mês],MONTH(PrevisaoGD[[#This Row],[Mês/Ano]]))</f>
        <v>7</v>
      </c>
      <c r="G2614" s="258">
        <f>SUMIFS('Previsão Potência Instalada'!$C$4:$C$87,'Previsão Potência Instalada'!$B$4:$B$87,PrevisaoGD[[#This Row],[Mês/Ano]])*SUMIFS(RelPotInst[PU_PI],RelPotInst[Barra],PrevisaoGD[[#This Row],[Nº Barra]])</f>
        <v>0.63779691421169116</v>
      </c>
      <c r="H2614" s="136">
        <f>$G2614*SUMIFS(FatorHorario[Fator],FatorHorario[Meses],TEXT($D2614,"MMM"),FatorHorario[UF],'Curva Tipica'!$E$1,FatorHorario[Hora],$F2614)</f>
        <v>5.1819460727588071E-2</v>
      </c>
      <c r="I2614" s="45">
        <v>0.92</v>
      </c>
    </row>
    <row r="2615" spans="1:9" x14ac:dyDescent="0.25">
      <c r="A2615" s="32">
        <v>8033</v>
      </c>
      <c r="B2615" s="32">
        <v>2</v>
      </c>
      <c r="C2615" s="134" t="s">
        <v>92</v>
      </c>
      <c r="D2615" s="33">
        <v>44774</v>
      </c>
      <c r="E2615" s="43" t="s">
        <v>68</v>
      </c>
      <c r="F2615" s="44">
        <f>SUMIFS(HoraCondCarga[Hora],HoraCondCarga[Condição de Carga],PrevisaoGD[[#This Row],[Condição de Carga]],HoraCondCarga[Mês],MONTH(PrevisaoGD[[#This Row],[Mês/Ano]]))</f>
        <v>7</v>
      </c>
      <c r="G2615" s="258">
        <f>SUMIFS('Previsão Potência Instalada'!$C$4:$C$87,'Previsão Potência Instalada'!$B$4:$B$87,PrevisaoGD[[#This Row],[Mês/Ano]])*SUMIFS(RelPotInst[PU_PI],RelPotInst[Barra],PrevisaoGD[[#This Row],[Nº Barra]])</f>
        <v>0.6597503746052964</v>
      </c>
      <c r="H2615" s="136">
        <f>$G2615*SUMIFS(FatorHorario[Fator],FatorHorario[Meses],TEXT($D2615,"MMM"),FatorHorario[UF],'Curva Tipica'!$E$1,FatorHorario[Hora],$F2615)</f>
        <v>5.9820647030442479E-2</v>
      </c>
      <c r="I2615" s="45">
        <v>0.92</v>
      </c>
    </row>
    <row r="2616" spans="1:9" x14ac:dyDescent="0.25">
      <c r="A2616" s="32">
        <v>8033</v>
      </c>
      <c r="B2616" s="32">
        <v>2</v>
      </c>
      <c r="C2616" s="134" t="s">
        <v>92</v>
      </c>
      <c r="D2616" s="33">
        <v>44805</v>
      </c>
      <c r="E2616" s="43" t="s">
        <v>68</v>
      </c>
      <c r="F2616" s="44">
        <f>SUMIFS(HoraCondCarga[Hora],HoraCondCarga[Condição de Carga],PrevisaoGD[[#This Row],[Condição de Carga]],HoraCondCarga[Mês],MONTH(PrevisaoGD[[#This Row],[Mês/Ano]]))</f>
        <v>6</v>
      </c>
      <c r="G2616" s="258">
        <f>SUMIFS('Previsão Potência Instalada'!$C$4:$C$87,'Previsão Potência Instalada'!$B$4:$B$87,PrevisaoGD[[#This Row],[Mês/Ano]])*SUMIFS(RelPotInst[PU_PI],RelPotInst[Barra],PrevisaoGD[[#This Row],[Nº Barra]])</f>
        <v>0.68160368607607891</v>
      </c>
      <c r="H2616" s="136">
        <f>$G2616*SUMIFS(FatorHorario[Fator],FatorHorario[Meses],TEXT($D2616,"MMM"),FatorHorario[UF],'Curva Tipica'!$E$1,FatorHorario[Hora],$F2616)</f>
        <v>4.4013124590730366E-3</v>
      </c>
      <c r="I2616" s="45">
        <v>0.92</v>
      </c>
    </row>
    <row r="2617" spans="1:9" x14ac:dyDescent="0.25">
      <c r="A2617" s="32">
        <v>8033</v>
      </c>
      <c r="B2617" s="32">
        <v>2</v>
      </c>
      <c r="C2617" s="134" t="s">
        <v>92</v>
      </c>
      <c r="D2617" s="33">
        <v>44835</v>
      </c>
      <c r="E2617" s="43" t="s">
        <v>68</v>
      </c>
      <c r="F2617" s="44">
        <f>SUMIFS(HoraCondCarga[Hora],HoraCondCarga[Condição de Carga],PrevisaoGD[[#This Row],[Condição de Carga]],HoraCondCarga[Mês],MONTH(PrevisaoGD[[#This Row],[Mês/Ano]]))</f>
        <v>6</v>
      </c>
      <c r="G2617" s="258">
        <f>SUMIFS('Previsão Potência Instalada'!$C$4:$C$87,'Previsão Potência Instalada'!$B$4:$B$87,PrevisaoGD[[#This Row],[Mês/Ano]])*SUMIFS(RelPotInst[PU_PI],RelPotInst[Barra],PrevisaoGD[[#This Row],[Nº Barra]])</f>
        <v>0.7023826381855538</v>
      </c>
      <c r="H2617" s="136">
        <f>$G2617*SUMIFS(FatorHorario[Fator],FatorHorario[Meses],TEXT($D2617,"MMM"),FatorHorario[UF],'Curva Tipica'!$E$1,FatorHorario[Hora],$F2617)</f>
        <v>7.8273749469262594E-3</v>
      </c>
      <c r="I2617" s="45">
        <v>0.92</v>
      </c>
    </row>
    <row r="2618" spans="1:9" x14ac:dyDescent="0.25">
      <c r="A2618" s="32">
        <v>8033</v>
      </c>
      <c r="B2618" s="32">
        <v>2</v>
      </c>
      <c r="C2618" s="134" t="s">
        <v>92</v>
      </c>
      <c r="D2618" s="33">
        <v>44866</v>
      </c>
      <c r="E2618" s="43" t="s">
        <v>68</v>
      </c>
      <c r="F2618" s="44">
        <f>SUMIFS(HoraCondCarga[Hora],HoraCondCarga[Condição de Carga],PrevisaoGD[[#This Row],[Condição de Carga]],HoraCondCarga[Mês],MONTH(PrevisaoGD[[#This Row],[Mês/Ano]]))</f>
        <v>6</v>
      </c>
      <c r="G2618" s="258">
        <f>SUMIFS('Previsão Potência Instalada'!$C$4:$C$87,'Previsão Potência Instalada'!$B$4:$B$87,PrevisaoGD[[#This Row],[Mês/Ano]])*SUMIFS(RelPotInst[PU_PI],RelPotInst[Barra],PrevisaoGD[[#This Row],[Nº Barra]])</f>
        <v>0.72316546856478081</v>
      </c>
      <c r="H2618" s="136">
        <f>$G2618*SUMIFS(FatorHorario[Fator],FatorHorario[Meses],TEXT($D2618,"MMM"),FatorHorario[UF],'Curva Tipica'!$E$1,FatorHorario[Hora],$F2618)</f>
        <v>1.2099145318023637E-2</v>
      </c>
      <c r="I2618" s="45">
        <v>0.92</v>
      </c>
    </row>
    <row r="2619" spans="1:9" x14ac:dyDescent="0.25">
      <c r="A2619" s="32">
        <v>8033</v>
      </c>
      <c r="B2619" s="32">
        <v>2</v>
      </c>
      <c r="C2619" s="134" t="s">
        <v>92</v>
      </c>
      <c r="D2619" s="33">
        <v>44896</v>
      </c>
      <c r="E2619" s="43" t="s">
        <v>68</v>
      </c>
      <c r="F2619" s="44">
        <f>SUMIFS(HoraCondCarga[Hora],HoraCondCarga[Condição de Carga],PrevisaoGD[[#This Row],[Condição de Carga]],HoraCondCarga[Mês],MONTH(PrevisaoGD[[#This Row],[Mês/Ano]]))</f>
        <v>6</v>
      </c>
      <c r="G2619" s="258">
        <f>SUMIFS('Previsão Potência Instalada'!$C$4:$C$87,'Previsão Potência Instalada'!$B$4:$B$87,PrevisaoGD[[#This Row],[Mês/Ano]])*SUMIFS(RelPotInst[PU_PI],RelPotInst[Barra],PrevisaoGD[[#This Row],[Nº Barra]])</f>
        <v>0.74493560908348055</v>
      </c>
      <c r="H2619" s="136">
        <f>$G2619*SUMIFS(FatorHorario[Fator],FatorHorario[Meses],TEXT($D2619,"MMM"),FatorHorario[UF],'Curva Tipica'!$E$1,FatorHorario[Hora],$F2619)</f>
        <v>8.5635436633910971E-3</v>
      </c>
      <c r="I2619" s="45">
        <v>0.92</v>
      </c>
    </row>
    <row r="2620" spans="1:9" x14ac:dyDescent="0.25">
      <c r="A2620" s="32">
        <v>8033</v>
      </c>
      <c r="B2620" s="32">
        <v>2</v>
      </c>
      <c r="C2620" s="134" t="s">
        <v>92</v>
      </c>
      <c r="D2620" s="33">
        <v>44927</v>
      </c>
      <c r="E2620" s="43" t="s">
        <v>68</v>
      </c>
      <c r="F2620" s="44">
        <f>SUMIFS(HoraCondCarga[Hora],HoraCondCarga[Condição de Carga],PrevisaoGD[[#This Row],[Condição de Carga]],HoraCondCarga[Mês],MONTH(PrevisaoGD[[#This Row],[Mês/Ano]]))</f>
        <v>6</v>
      </c>
      <c r="G2620" s="258">
        <f>SUMIFS('Previsão Potência Instalada'!$C$4:$C$87,'Previsão Potência Instalada'!$B$4:$B$87,PrevisaoGD[[#This Row],[Mês/Ano]])*SUMIFS(RelPotInst[PU_PI],RelPotInst[Barra],PrevisaoGD[[#This Row],[Nº Barra]])</f>
        <v>0.75239897156715163</v>
      </c>
      <c r="H2620" s="136">
        <f>$G2620*SUMIFS(FatorHorario[Fator],FatorHorario[Meses],TEXT($D2620,"MMM"),FatorHorario[UF],'Curva Tipica'!$E$1,FatorHorario[Hora],$F2620)</f>
        <v>7.3904387841031236E-3</v>
      </c>
      <c r="I2620" s="45">
        <v>0.92</v>
      </c>
    </row>
    <row r="2621" spans="1:9" x14ac:dyDescent="0.25">
      <c r="A2621" s="32">
        <v>8033</v>
      </c>
      <c r="B2621" s="32">
        <v>2</v>
      </c>
      <c r="C2621" s="134" t="s">
        <v>92</v>
      </c>
      <c r="D2621" s="33">
        <v>44958</v>
      </c>
      <c r="E2621" s="43" t="s">
        <v>68</v>
      </c>
      <c r="F2621" s="44">
        <f>SUMIFS(HoraCondCarga[Hora],HoraCondCarga[Condição de Carga],PrevisaoGD[[#This Row],[Condição de Carga]],HoraCondCarga[Mês],MONTH(PrevisaoGD[[#This Row],[Mês/Ano]]))</f>
        <v>7</v>
      </c>
      <c r="G2621" s="258">
        <f>SUMIFS('Previsão Potência Instalada'!$C$4:$C$87,'Previsão Potência Instalada'!$B$4:$B$87,PrevisaoGD[[#This Row],[Mês/Ano]])*SUMIFS(RelPotInst[PU_PI],RelPotInst[Barra],PrevisaoGD[[#This Row],[Nº Barra]])</f>
        <v>0.75969969506265311</v>
      </c>
      <c r="H2621" s="136">
        <f>$G2621*SUMIFS(FatorHorario[Fator],FatorHorario[Meses],TEXT($D2621,"MMM"),FatorHorario[UF],'Curva Tipica'!$E$1,FatorHorario[Hora],$F2621)</f>
        <v>7.1771556208556242E-2</v>
      </c>
      <c r="I2621" s="45">
        <v>0.92</v>
      </c>
    </row>
    <row r="2622" spans="1:9" x14ac:dyDescent="0.25">
      <c r="A2622" s="32">
        <v>8033</v>
      </c>
      <c r="B2622" s="32">
        <v>2</v>
      </c>
      <c r="C2622" s="134" t="s">
        <v>92</v>
      </c>
      <c r="D2622" s="33">
        <v>44986</v>
      </c>
      <c r="E2622" s="43" t="s">
        <v>68</v>
      </c>
      <c r="F2622" s="44">
        <f>SUMIFS(HoraCondCarga[Hora],HoraCondCarga[Condição de Carga],PrevisaoGD[[#This Row],[Condição de Carga]],HoraCondCarga[Mês],MONTH(PrevisaoGD[[#This Row],[Mês/Ano]]))</f>
        <v>7</v>
      </c>
      <c r="G2622" s="258">
        <f>SUMIFS('Previsão Potência Instalada'!$C$4:$C$87,'Previsão Potência Instalada'!$B$4:$B$87,PrevisaoGD[[#This Row],[Mês/Ano]])*SUMIFS(RelPotInst[PU_PI],RelPotInst[Barra],PrevisaoGD[[#This Row],[Nº Barra]])</f>
        <v>0.76706606845804903</v>
      </c>
      <c r="H2622" s="136">
        <f>$G2622*SUMIFS(FatorHorario[Fator],FatorHorario[Meses],TEXT($D2622,"MMM"),FatorHorario[UF],'Curva Tipica'!$E$1,FatorHorario[Hora],$F2622)</f>
        <v>7.8111305858060712E-2</v>
      </c>
      <c r="I2622" s="45">
        <v>0.92</v>
      </c>
    </row>
    <row r="2623" spans="1:9" x14ac:dyDescent="0.25">
      <c r="A2623" s="32">
        <v>8033</v>
      </c>
      <c r="B2623" s="32">
        <v>2</v>
      </c>
      <c r="C2623" s="134" t="s">
        <v>92</v>
      </c>
      <c r="D2623" s="33">
        <v>45017</v>
      </c>
      <c r="E2623" s="43" t="s">
        <v>68</v>
      </c>
      <c r="F2623" s="44">
        <f>SUMIFS(HoraCondCarga[Hora],HoraCondCarga[Condição de Carga],PrevisaoGD[[#This Row],[Condição de Carga]],HoraCondCarga[Mês],MONTH(PrevisaoGD[[#This Row],[Mês/Ano]]))</f>
        <v>7</v>
      </c>
      <c r="G2623" s="258">
        <f>SUMIFS('Previsão Potência Instalada'!$C$4:$C$87,'Previsão Potência Instalada'!$B$4:$B$87,PrevisaoGD[[#This Row],[Mês/Ano]])*SUMIFS(RelPotInst[PU_PI],RelPotInst[Barra],PrevisaoGD[[#This Row],[Nº Barra]])</f>
        <v>0.77448906552647045</v>
      </c>
      <c r="H2623" s="136">
        <f>$G2623*SUMIFS(FatorHorario[Fator],FatorHorario[Meses],TEXT($D2623,"MMM"),FatorHorario[UF],'Curva Tipica'!$E$1,FatorHorario[Hora],$F2623)</f>
        <v>6.9287818130379791E-2</v>
      </c>
      <c r="I2623" s="45">
        <v>0.92</v>
      </c>
    </row>
    <row r="2624" spans="1:9" x14ac:dyDescent="0.25">
      <c r="A2624" s="32">
        <v>8033</v>
      </c>
      <c r="B2624" s="32">
        <v>2</v>
      </c>
      <c r="C2624" s="134" t="s">
        <v>92</v>
      </c>
      <c r="D2624" s="33">
        <v>45047</v>
      </c>
      <c r="E2624" s="43" t="s">
        <v>68</v>
      </c>
      <c r="F2624" s="44">
        <f>SUMIFS(HoraCondCarga[Hora],HoraCondCarga[Condição de Carga],PrevisaoGD[[#This Row],[Condição de Carga]],HoraCondCarga[Mês],MONTH(PrevisaoGD[[#This Row],[Mês/Ano]]))</f>
        <v>7</v>
      </c>
      <c r="G2624" s="258">
        <f>SUMIFS('Previsão Potência Instalada'!$C$4:$C$87,'Previsão Potência Instalada'!$B$4:$B$87,PrevisaoGD[[#This Row],[Mês/Ano]])*SUMIFS(RelPotInst[PU_PI],RelPotInst[Barra],PrevisaoGD[[#This Row],[Nº Barra]])</f>
        <v>0.78252449566708848</v>
      </c>
      <c r="H2624" s="136">
        <f>$G2624*SUMIFS(FatorHorario[Fator],FatorHorario[Meses],TEXT($D2624,"MMM"),FatorHorario[UF],'Curva Tipica'!$E$1,FatorHorario[Hora],$F2624)</f>
        <v>5.8358035481284647E-2</v>
      </c>
      <c r="I2624" s="45">
        <v>0.92</v>
      </c>
    </row>
    <row r="2625" spans="1:9" x14ac:dyDescent="0.25">
      <c r="A2625" s="32">
        <v>8033</v>
      </c>
      <c r="B2625" s="32">
        <v>2</v>
      </c>
      <c r="C2625" s="134" t="s">
        <v>92</v>
      </c>
      <c r="D2625" s="33">
        <v>45078</v>
      </c>
      <c r="E2625" s="43" t="s">
        <v>68</v>
      </c>
      <c r="F2625" s="44">
        <f>SUMIFS(HoraCondCarga[Hora],HoraCondCarga[Condição de Carga],PrevisaoGD[[#This Row],[Condição de Carga]],HoraCondCarga[Mês],MONTH(PrevisaoGD[[#This Row],[Mês/Ano]]))</f>
        <v>7</v>
      </c>
      <c r="G2625" s="258">
        <f>SUMIFS('Previsão Potência Instalada'!$C$4:$C$87,'Previsão Potência Instalada'!$B$4:$B$87,PrevisaoGD[[#This Row],[Mês/Ano]])*SUMIFS(RelPotInst[PU_PI],RelPotInst[Barra],PrevisaoGD[[#This Row],[Nº Barra]])</f>
        <v>0.79039201628221678</v>
      </c>
      <c r="H2625" s="136">
        <f>$G2625*SUMIFS(FatorHorario[Fator],FatorHorario[Meses],TEXT($D2625,"MMM"),FatorHorario[UF],'Curva Tipica'!$E$1,FatorHorario[Hora],$F2625)</f>
        <v>5.8287122136841805E-2</v>
      </c>
      <c r="I2625" s="45">
        <v>0.92</v>
      </c>
    </row>
    <row r="2626" spans="1:9" x14ac:dyDescent="0.25">
      <c r="A2626" s="32">
        <v>8033</v>
      </c>
      <c r="B2626" s="32">
        <v>2</v>
      </c>
      <c r="C2626" s="134" t="s">
        <v>92</v>
      </c>
      <c r="D2626" s="33">
        <v>45108</v>
      </c>
      <c r="E2626" s="43" t="s">
        <v>68</v>
      </c>
      <c r="F2626" s="44">
        <f>SUMIFS(HoraCondCarga[Hora],HoraCondCarga[Condição de Carga],PrevisaoGD[[#This Row],[Condição de Carga]],HoraCondCarga[Mês],MONTH(PrevisaoGD[[#This Row],[Mês/Ano]]))</f>
        <v>7</v>
      </c>
      <c r="G2626" s="258">
        <f>SUMIFS('Previsão Potência Instalada'!$C$4:$C$87,'Previsão Potência Instalada'!$B$4:$B$87,PrevisaoGD[[#This Row],[Mês/Ano]])*SUMIFS(RelPotInst[PU_PI],RelPotInst[Barra],PrevisaoGD[[#This Row],[Nº Barra]])</f>
        <v>0.79786847815137518</v>
      </c>
      <c r="H2626" s="136">
        <f>$G2626*SUMIFS(FatorHorario[Fator],FatorHorario[Meses],TEXT($D2626,"MMM"),FatorHorario[UF],'Curva Tipica'!$E$1,FatorHorario[Hora],$F2626)</f>
        <v>6.4824889158405036E-2</v>
      </c>
      <c r="I2626" s="45">
        <v>0.92</v>
      </c>
    </row>
    <row r="2627" spans="1:9" x14ac:dyDescent="0.25">
      <c r="A2627" s="32">
        <v>8033</v>
      </c>
      <c r="B2627" s="32">
        <v>2</v>
      </c>
      <c r="C2627" s="134" t="s">
        <v>92</v>
      </c>
      <c r="D2627" s="33">
        <v>45139</v>
      </c>
      <c r="E2627" s="43" t="s">
        <v>68</v>
      </c>
      <c r="F2627" s="44">
        <f>SUMIFS(HoraCondCarga[Hora],HoraCondCarga[Condição de Carga],PrevisaoGD[[#This Row],[Condição de Carga]],HoraCondCarga[Mês],MONTH(PrevisaoGD[[#This Row],[Mês/Ano]]))</f>
        <v>7</v>
      </c>
      <c r="G2627" s="258">
        <f>SUMIFS('Previsão Potência Instalada'!$C$4:$C$87,'Previsão Potência Instalada'!$B$4:$B$87,PrevisaoGD[[#This Row],[Mês/Ano]])*SUMIFS(RelPotInst[PU_PI],RelPotInst[Barra],PrevisaoGD[[#This Row],[Nº Barra]])</f>
        <v>0.80515388585733083</v>
      </c>
      <c r="H2627" s="136">
        <f>$G2627*SUMIFS(FatorHorario[Fator],FatorHorario[Meses],TEXT($D2627,"MMM"),FatorHorario[UF],'Curva Tipica'!$E$1,FatorHorario[Hora],$F2627)</f>
        <v>7.3004621543224971E-2</v>
      </c>
      <c r="I2627" s="45">
        <v>0.92</v>
      </c>
    </row>
    <row r="2628" spans="1:9" x14ac:dyDescent="0.25">
      <c r="A2628" s="32">
        <v>8033</v>
      </c>
      <c r="B2628" s="32">
        <v>2</v>
      </c>
      <c r="C2628" s="134" t="s">
        <v>92</v>
      </c>
      <c r="D2628" s="33">
        <v>45170</v>
      </c>
      <c r="E2628" s="43" t="s">
        <v>68</v>
      </c>
      <c r="F2628" s="44">
        <f>SUMIFS(HoraCondCarga[Hora],HoraCondCarga[Condição de Carga],PrevisaoGD[[#This Row],[Condição de Carga]],HoraCondCarga[Mês],MONTH(PrevisaoGD[[#This Row],[Mês/Ano]]))</f>
        <v>6</v>
      </c>
      <c r="G2628" s="258">
        <f>SUMIFS('Previsão Potência Instalada'!$C$4:$C$87,'Previsão Potência Instalada'!$B$4:$B$87,PrevisaoGD[[#This Row],[Mês/Ano]])*SUMIFS(RelPotInst[PU_PI],RelPotInst[Barra],PrevisaoGD[[#This Row],[Nº Barra]])</f>
        <v>0.81240605845041602</v>
      </c>
      <c r="H2628" s="136">
        <f>$G2628*SUMIFS(FatorHorario[Fator],FatorHorario[Meses],TEXT($D2628,"MMM"),FatorHorario[UF],'Curva Tipica'!$E$1,FatorHorario[Hora],$F2628)</f>
        <v>5.2459412704601019E-3</v>
      </c>
      <c r="I2628" s="45">
        <v>0.92</v>
      </c>
    </row>
    <row r="2629" spans="1:9" x14ac:dyDescent="0.25">
      <c r="A2629" s="32">
        <v>8033</v>
      </c>
      <c r="B2629" s="32">
        <v>2</v>
      </c>
      <c r="C2629" s="134" t="s">
        <v>92</v>
      </c>
      <c r="D2629" s="33">
        <v>45200</v>
      </c>
      <c r="E2629" s="43" t="s">
        <v>68</v>
      </c>
      <c r="F2629" s="44">
        <f>SUMIFS(HoraCondCarga[Hora],HoraCondCarga[Condição de Carga],PrevisaoGD[[#This Row],[Condição de Carga]],HoraCondCarga[Mês],MONTH(PrevisaoGD[[#This Row],[Mês/Ano]]))</f>
        <v>6</v>
      </c>
      <c r="G2629" s="258">
        <f>SUMIFS('Previsão Potência Instalada'!$C$4:$C$87,'Previsão Potência Instalada'!$B$4:$B$87,PrevisaoGD[[#This Row],[Mês/Ano]])*SUMIFS(RelPotInst[PU_PI],RelPotInst[Barra],PrevisaoGD[[#This Row],[Nº Barra]])</f>
        <v>0.81930169745701864</v>
      </c>
      <c r="H2629" s="136">
        <f>$G2629*SUMIFS(FatorHorario[Fator],FatorHorario[Meses],TEXT($D2629,"MMM"),FatorHorario[UF],'Curva Tipica'!$E$1,FatorHorario[Hora],$F2629)</f>
        <v>9.1303247432421002E-3</v>
      </c>
      <c r="I2629" s="45">
        <v>0.92</v>
      </c>
    </row>
    <row r="2630" spans="1:9" x14ac:dyDescent="0.25">
      <c r="A2630" s="32">
        <v>8033</v>
      </c>
      <c r="B2630" s="32">
        <v>2</v>
      </c>
      <c r="C2630" s="134" t="s">
        <v>92</v>
      </c>
      <c r="D2630" s="33">
        <v>45231</v>
      </c>
      <c r="E2630" s="43" t="s">
        <v>68</v>
      </c>
      <c r="F2630" s="44">
        <f>SUMIFS(HoraCondCarga[Hora],HoraCondCarga[Condição de Carga],PrevisaoGD[[#This Row],[Condição de Carga]],HoraCondCarga[Mês],MONTH(PrevisaoGD[[#This Row],[Mês/Ano]]))</f>
        <v>6</v>
      </c>
      <c r="G2630" s="258">
        <f>SUMIFS('Previsão Potência Instalada'!$C$4:$C$87,'Previsão Potência Instalada'!$B$4:$B$87,PrevisaoGD[[#This Row],[Mês/Ano]])*SUMIFS(RelPotInst[PU_PI],RelPotInst[Barra],PrevisaoGD[[#This Row],[Nº Barra]])</f>
        <v>0.82619862349426842</v>
      </c>
      <c r="H2630" s="136">
        <f>$G2630*SUMIFS(FatorHorario[Fator],FatorHorario[Meses],TEXT($D2630,"MMM"),FatorHorario[UF],'Curva Tipica'!$E$1,FatorHorario[Hora],$F2630)</f>
        <v>1.3822973637067115E-2</v>
      </c>
      <c r="I2630" s="45">
        <v>0.92</v>
      </c>
    </row>
    <row r="2631" spans="1:9" x14ac:dyDescent="0.25">
      <c r="A2631" s="32">
        <v>8033</v>
      </c>
      <c r="B2631" s="32">
        <v>2</v>
      </c>
      <c r="C2631" s="134" t="s">
        <v>92</v>
      </c>
      <c r="D2631" s="33">
        <v>45261</v>
      </c>
      <c r="E2631" s="43" t="s">
        <v>68</v>
      </c>
      <c r="F2631" s="44">
        <f>SUMIFS(HoraCondCarga[Hora],HoraCondCarga[Condição de Carga],PrevisaoGD[[#This Row],[Condição de Carga]],HoraCondCarga[Mês],MONTH(PrevisaoGD[[#This Row],[Mês/Ano]]))</f>
        <v>6</v>
      </c>
      <c r="G2631" s="258">
        <f>SUMIFS('Previsão Potência Instalada'!$C$4:$C$87,'Previsão Potência Instalada'!$B$4:$B$87,PrevisaoGD[[#This Row],[Mês/Ano]])*SUMIFS(RelPotInst[PU_PI],RelPotInst[Barra],PrevisaoGD[[#This Row],[Nº Barra]])</f>
        <v>0.8334231952315273</v>
      </c>
      <c r="H2631" s="136">
        <f>$G2631*SUMIFS(FatorHorario[Fator],FatorHorario[Meses],TEXT($D2631,"MMM"),FatorHorario[UF],'Curva Tipica'!$E$1,FatorHorario[Hora],$F2631)</f>
        <v>9.5807689086430826E-3</v>
      </c>
      <c r="I2631" s="45">
        <v>0.92</v>
      </c>
    </row>
    <row r="2632" spans="1:9" x14ac:dyDescent="0.25">
      <c r="A2632" s="32">
        <v>8033</v>
      </c>
      <c r="B2632" s="32">
        <v>2</v>
      </c>
      <c r="C2632" s="134" t="s">
        <v>92</v>
      </c>
      <c r="D2632" s="33">
        <v>45292</v>
      </c>
      <c r="E2632" s="43" t="s">
        <v>68</v>
      </c>
      <c r="F2632" s="44">
        <f>SUMIFS(HoraCondCarga[Hora],HoraCondCarga[Condição de Carga],PrevisaoGD[[#This Row],[Condição de Carga]],HoraCondCarga[Mês],MONTH(PrevisaoGD[[#This Row],[Mês/Ano]]))</f>
        <v>6</v>
      </c>
      <c r="G2632" s="258">
        <f>SUMIFS('Previsão Potência Instalada'!$C$4:$C$87,'Previsão Potência Instalada'!$B$4:$B$87,PrevisaoGD[[#This Row],[Mês/Ano]])*SUMIFS(RelPotInst[PU_PI],RelPotInst[Barra],PrevisaoGD[[#This Row],[Nº Barra]])</f>
        <v>0.84824160685651084</v>
      </c>
      <c r="H2632" s="136">
        <f>$G2632*SUMIFS(FatorHorario[Fator],FatorHorario[Meses],TEXT($D2632,"MMM"),FatorHorario[UF],'Curva Tipica'!$E$1,FatorHorario[Hora],$F2632)</f>
        <v>8.3318530546965461E-3</v>
      </c>
      <c r="I2632" s="45">
        <v>0.92</v>
      </c>
    </row>
    <row r="2633" spans="1:9" x14ac:dyDescent="0.25">
      <c r="A2633" s="32">
        <v>8033</v>
      </c>
      <c r="B2633" s="32">
        <v>2</v>
      </c>
      <c r="C2633" s="134" t="s">
        <v>92</v>
      </c>
      <c r="D2633" s="33">
        <v>45323</v>
      </c>
      <c r="E2633" s="43" t="s">
        <v>68</v>
      </c>
      <c r="F2633" s="44">
        <f>SUMIFS(HoraCondCarga[Hora],HoraCondCarga[Condição de Carga],PrevisaoGD[[#This Row],[Condição de Carga]],HoraCondCarga[Mês],MONTH(PrevisaoGD[[#This Row],[Mês/Ano]]))</f>
        <v>7</v>
      </c>
      <c r="G2633" s="258">
        <f>SUMIFS('Previsão Potência Instalada'!$C$4:$C$87,'Previsão Potência Instalada'!$B$4:$B$87,PrevisaoGD[[#This Row],[Mês/Ano]])*SUMIFS(RelPotInst[PU_PI],RelPotInst[Barra],PrevisaoGD[[#This Row],[Nº Barra]])</f>
        <v>0.86273710083167654</v>
      </c>
      <c r="H2633" s="136">
        <f>$G2633*SUMIFS(FatorHorario[Fator],FatorHorario[Meses],TEXT($D2633,"MMM"),FatorHorario[UF],'Curva Tipica'!$E$1,FatorHorario[Hora],$F2633)</f>
        <v>8.1505869658722099E-2</v>
      </c>
      <c r="I2633" s="45">
        <v>0.92</v>
      </c>
    </row>
    <row r="2634" spans="1:9" x14ac:dyDescent="0.25">
      <c r="A2634" s="32">
        <v>8033</v>
      </c>
      <c r="B2634" s="32">
        <v>2</v>
      </c>
      <c r="C2634" s="134" t="s">
        <v>92</v>
      </c>
      <c r="D2634" s="33">
        <v>45352</v>
      </c>
      <c r="E2634" s="43" t="s">
        <v>68</v>
      </c>
      <c r="F2634" s="44">
        <f>SUMIFS(HoraCondCarga[Hora],HoraCondCarga[Condição de Carga],PrevisaoGD[[#This Row],[Condição de Carga]],HoraCondCarga[Mês],MONTH(PrevisaoGD[[#This Row],[Mês/Ano]]))</f>
        <v>7</v>
      </c>
      <c r="G2634" s="258">
        <f>SUMIFS('Previsão Potência Instalada'!$C$4:$C$87,'Previsão Potência Instalada'!$B$4:$B$87,PrevisaoGD[[#This Row],[Mês/Ano]])*SUMIFS(RelPotInst[PU_PI],RelPotInst[Barra],PrevisaoGD[[#This Row],[Nº Barra]])</f>
        <v>0.87736294185107344</v>
      </c>
      <c r="H2634" s="136">
        <f>$G2634*SUMIFS(FatorHorario[Fator],FatorHorario[Meses],TEXT($D2634,"MMM"),FatorHorario[UF],'Curva Tipica'!$E$1,FatorHorario[Hora],$F2634)</f>
        <v>8.9342975680334308E-2</v>
      </c>
      <c r="I2634" s="45">
        <v>0.92</v>
      </c>
    </row>
    <row r="2635" spans="1:9" x14ac:dyDescent="0.25">
      <c r="A2635" s="32">
        <v>8033</v>
      </c>
      <c r="B2635" s="32">
        <v>2</v>
      </c>
      <c r="C2635" s="134" t="s">
        <v>92</v>
      </c>
      <c r="D2635" s="33">
        <v>45383</v>
      </c>
      <c r="E2635" s="43" t="s">
        <v>68</v>
      </c>
      <c r="F2635" s="44">
        <f>SUMIFS(HoraCondCarga[Hora],HoraCondCarga[Condição de Carga],PrevisaoGD[[#This Row],[Condição de Carga]],HoraCondCarga[Mês],MONTH(PrevisaoGD[[#This Row],[Mês/Ano]]))</f>
        <v>7</v>
      </c>
      <c r="G2635" s="258">
        <f>SUMIFS('Previsão Potência Instalada'!$C$4:$C$87,'Previsão Potência Instalada'!$B$4:$B$87,PrevisaoGD[[#This Row],[Mês/Ano]])*SUMIFS(RelPotInst[PU_PI],RelPotInst[Barra],PrevisaoGD[[#This Row],[Nº Barra]])</f>
        <v>0.89210120845564722</v>
      </c>
      <c r="H2635" s="136">
        <f>$G2635*SUMIFS(FatorHorario[Fator],FatorHorario[Meses],TEXT($D2635,"MMM"),FatorHorario[UF],'Curva Tipica'!$E$1,FatorHorario[Hora],$F2635)</f>
        <v>7.9809708150430064E-2</v>
      </c>
      <c r="I2635" s="45">
        <v>0.92</v>
      </c>
    </row>
    <row r="2636" spans="1:9" x14ac:dyDescent="0.25">
      <c r="A2636" s="32">
        <v>8033</v>
      </c>
      <c r="B2636" s="32">
        <v>2</v>
      </c>
      <c r="C2636" s="134" t="s">
        <v>92</v>
      </c>
      <c r="D2636" s="33">
        <v>45413</v>
      </c>
      <c r="E2636" s="43" t="s">
        <v>68</v>
      </c>
      <c r="F2636" s="44">
        <f>SUMIFS(HoraCondCarga[Hora],HoraCondCarga[Condição de Carga],PrevisaoGD[[#This Row],[Condição de Carga]],HoraCondCarga[Mês],MONTH(PrevisaoGD[[#This Row],[Mês/Ano]]))</f>
        <v>7</v>
      </c>
      <c r="G2636" s="258">
        <f>SUMIFS('Previsão Potência Instalada'!$C$4:$C$87,'Previsão Potência Instalada'!$B$4:$B$87,PrevisaoGD[[#This Row],[Mês/Ano]])*SUMIFS(RelPotInst[PU_PI],RelPotInst[Barra],PrevisaoGD[[#This Row],[Nº Barra]])</f>
        <v>0.90805545316344405</v>
      </c>
      <c r="H2636" s="136">
        <f>$G2636*SUMIFS(FatorHorario[Fator],FatorHorario[Meses],TEXT($D2636,"MMM"),FatorHorario[UF],'Curva Tipica'!$E$1,FatorHorario[Hora],$F2636)</f>
        <v>6.7719710562557198E-2</v>
      </c>
      <c r="I2636" s="45">
        <v>0.92</v>
      </c>
    </row>
    <row r="2637" spans="1:9" x14ac:dyDescent="0.25">
      <c r="A2637" s="32">
        <v>8033</v>
      </c>
      <c r="B2637" s="32">
        <v>2</v>
      </c>
      <c r="C2637" s="134" t="s">
        <v>92</v>
      </c>
      <c r="D2637" s="33">
        <v>45444</v>
      </c>
      <c r="E2637" s="43" t="s">
        <v>68</v>
      </c>
      <c r="F2637" s="44">
        <f>SUMIFS(HoraCondCarga[Hora],HoraCondCarga[Condição de Carga],PrevisaoGD[[#This Row],[Condição de Carga]],HoraCondCarga[Mês],MONTH(PrevisaoGD[[#This Row],[Mês/Ano]]))</f>
        <v>7</v>
      </c>
      <c r="G2637" s="258">
        <f>SUMIFS('Previsão Potência Instalada'!$C$4:$C$87,'Previsão Potência Instalada'!$B$4:$B$87,PrevisaoGD[[#This Row],[Mês/Ano]])*SUMIFS(RelPotInst[PU_PI],RelPotInst[Barra],PrevisaoGD[[#This Row],[Nº Barra]])</f>
        <v>0.92367631563636932</v>
      </c>
      <c r="H2637" s="136">
        <f>$G2637*SUMIFS(FatorHorario[Fator],FatorHorario[Meses],TEXT($D2637,"MMM"),FatorHorario[UF],'Curva Tipica'!$E$1,FatorHorario[Hora],$F2637)</f>
        <v>6.811611594667423E-2</v>
      </c>
      <c r="I2637" s="45">
        <v>0.92</v>
      </c>
    </row>
    <row r="2638" spans="1:9" x14ac:dyDescent="0.25">
      <c r="A2638" s="32">
        <v>8033</v>
      </c>
      <c r="B2638" s="32">
        <v>2</v>
      </c>
      <c r="C2638" s="134" t="s">
        <v>92</v>
      </c>
      <c r="D2638" s="33">
        <v>45474</v>
      </c>
      <c r="E2638" s="43" t="s">
        <v>68</v>
      </c>
      <c r="F2638" s="44">
        <f>SUMIFS(HoraCondCarga[Hora],HoraCondCarga[Condição de Carga],PrevisaoGD[[#This Row],[Condição de Carga]],HoraCondCarga[Mês],MONTH(PrevisaoGD[[#This Row],[Mês/Ano]]))</f>
        <v>7</v>
      </c>
      <c r="G2638" s="258">
        <f>SUMIFS('Previsão Potência Instalada'!$C$4:$C$87,'Previsão Potência Instalada'!$B$4:$B$87,PrevisaoGD[[#This Row],[Mês/Ano]])*SUMIFS(RelPotInst[PU_PI],RelPotInst[Barra],PrevisaoGD[[#This Row],[Nº Barra]])</f>
        <v>0.93852073592522423</v>
      </c>
      <c r="H2638" s="136">
        <f>$G2638*SUMIFS(FatorHorario[Fator],FatorHorario[Meses],TEXT($D2638,"MMM"),FatorHorario[UF],'Curva Tipica'!$E$1,FatorHorario[Hora],$F2638)</f>
        <v>7.6252545808276243E-2</v>
      </c>
      <c r="I2638" s="45">
        <v>0.92</v>
      </c>
    </row>
    <row r="2639" spans="1:9" x14ac:dyDescent="0.25">
      <c r="A2639" s="32">
        <v>8033</v>
      </c>
      <c r="B2639" s="32">
        <v>2</v>
      </c>
      <c r="C2639" s="134" t="s">
        <v>92</v>
      </c>
      <c r="D2639" s="33">
        <v>45505</v>
      </c>
      <c r="E2639" s="43" t="s">
        <v>68</v>
      </c>
      <c r="F2639" s="44">
        <f>SUMIFS(HoraCondCarga[Hora],HoraCondCarga[Condição de Carga],PrevisaoGD[[#This Row],[Condição de Carga]],HoraCondCarga[Mês],MONTH(PrevisaoGD[[#This Row],[Mês/Ano]]))</f>
        <v>7</v>
      </c>
      <c r="G2639" s="258">
        <f>SUMIFS('Previsão Potência Instalada'!$C$4:$C$87,'Previsão Potência Instalada'!$B$4:$B$87,PrevisaoGD[[#This Row],[Mês/Ano]])*SUMIFS(RelPotInst[PU_PI],RelPotInst[Barra],PrevisaoGD[[#This Row],[Nº Barra]])</f>
        <v>0.95298582059434989</v>
      </c>
      <c r="H2639" s="136">
        <f>$G2639*SUMIFS(FatorHorario[Fator],FatorHorario[Meses],TEXT($D2639,"MMM"),FatorHorario[UF],'Curva Tipica'!$E$1,FatorHorario[Hora],$F2639)</f>
        <v>8.6408785190758008E-2</v>
      </c>
      <c r="I2639" s="45">
        <v>0.92</v>
      </c>
    </row>
    <row r="2640" spans="1:9" x14ac:dyDescent="0.25">
      <c r="A2640" s="32">
        <v>8033</v>
      </c>
      <c r="B2640" s="32">
        <v>2</v>
      </c>
      <c r="C2640" s="134" t="s">
        <v>92</v>
      </c>
      <c r="D2640" s="33">
        <v>45536</v>
      </c>
      <c r="E2640" s="43" t="s">
        <v>68</v>
      </c>
      <c r="F2640" s="44">
        <f>SUMIFS(HoraCondCarga[Hora],HoraCondCarga[Condição de Carga],PrevisaoGD[[#This Row],[Condição de Carga]],HoraCondCarga[Mês],MONTH(PrevisaoGD[[#This Row],[Mês/Ano]]))</f>
        <v>6</v>
      </c>
      <c r="G2640" s="258">
        <f>SUMIFS('Previsão Potência Instalada'!$C$4:$C$87,'Previsão Potência Instalada'!$B$4:$B$87,PrevisaoGD[[#This Row],[Mês/Ano]])*SUMIFS(RelPotInst[PU_PI],RelPotInst[Barra],PrevisaoGD[[#This Row],[Nº Barra]])</f>
        <v>0.96738491736807419</v>
      </c>
      <c r="H2640" s="136">
        <f>$G2640*SUMIFS(FatorHorario[Fator],FatorHorario[Meses],TEXT($D2640,"MMM"),FatorHorario[UF],'Curva Tipica'!$E$1,FatorHorario[Hora],$F2640)</f>
        <v>6.2466846592965815E-3</v>
      </c>
      <c r="I2640" s="45">
        <v>0.92</v>
      </c>
    </row>
    <row r="2641" spans="1:9" x14ac:dyDescent="0.25">
      <c r="A2641" s="32">
        <v>8033</v>
      </c>
      <c r="B2641" s="32">
        <v>2</v>
      </c>
      <c r="C2641" s="134" t="s">
        <v>92</v>
      </c>
      <c r="D2641" s="33">
        <v>45566</v>
      </c>
      <c r="E2641" s="43" t="s">
        <v>68</v>
      </c>
      <c r="F2641" s="44">
        <f>SUMIFS(HoraCondCarga[Hora],HoraCondCarga[Condição de Carga],PrevisaoGD[[#This Row],[Condição de Carga]],HoraCondCarga[Mês],MONTH(PrevisaoGD[[#This Row],[Mês/Ano]]))</f>
        <v>6</v>
      </c>
      <c r="G2641" s="258">
        <f>SUMIFS('Previsão Potência Instalada'!$C$4:$C$87,'Previsão Potência Instalada'!$B$4:$B$87,PrevisaoGD[[#This Row],[Mês/Ano]])*SUMIFS(RelPotInst[PU_PI],RelPotInst[Barra],PrevisaoGD[[#This Row],[Nº Barra]])</f>
        <v>0.98107612122433807</v>
      </c>
      <c r="H2641" s="136">
        <f>$G2641*SUMIFS(FatorHorario[Fator],FatorHorario[Meses],TEXT($D2641,"MMM"),FatorHorario[UF],'Curva Tipica'!$E$1,FatorHorario[Hora],$F2641)</f>
        <v>1.0933144179270398E-2</v>
      </c>
      <c r="I2641" s="45">
        <v>0.92</v>
      </c>
    </row>
    <row r="2642" spans="1:9" x14ac:dyDescent="0.25">
      <c r="A2642" s="32">
        <v>8033</v>
      </c>
      <c r="B2642" s="32">
        <v>2</v>
      </c>
      <c r="C2642" s="134" t="s">
        <v>92</v>
      </c>
      <c r="D2642" s="33">
        <v>45597</v>
      </c>
      <c r="E2642" s="43" t="s">
        <v>68</v>
      </c>
      <c r="F2642" s="44">
        <f>SUMIFS(HoraCondCarga[Hora],HoraCondCarga[Condição de Carga],PrevisaoGD[[#This Row],[Condição de Carga]],HoraCondCarga[Mês],MONTH(PrevisaoGD[[#This Row],[Mês/Ano]]))</f>
        <v>6</v>
      </c>
      <c r="G2642" s="258">
        <f>SUMIFS('Previsão Potência Instalada'!$C$4:$C$87,'Previsão Potência Instalada'!$B$4:$B$87,PrevisaoGD[[#This Row],[Mês/Ano]])*SUMIFS(RelPotInst[PU_PI],RelPotInst[Barra],PrevisaoGD[[#This Row],[Nº Barra]])</f>
        <v>0.99476988046364068</v>
      </c>
      <c r="H2642" s="136">
        <f>$G2642*SUMIFS(FatorHorario[Fator],FatorHorario[Meses],TEXT($D2642,"MMM"),FatorHorario[UF],'Curva Tipica'!$E$1,FatorHorario[Hora],$F2642)</f>
        <v>1.6643307603734711E-2</v>
      </c>
      <c r="I2642" s="45">
        <v>0.92</v>
      </c>
    </row>
    <row r="2643" spans="1:9" x14ac:dyDescent="0.25">
      <c r="A2643" s="32">
        <v>8033</v>
      </c>
      <c r="B2643" s="32">
        <v>2</v>
      </c>
      <c r="C2643" s="134" t="s">
        <v>92</v>
      </c>
      <c r="D2643" s="33">
        <v>45627</v>
      </c>
      <c r="E2643" s="43" t="s">
        <v>68</v>
      </c>
      <c r="F2643" s="44">
        <f>SUMIFS(HoraCondCarga[Hora],HoraCondCarga[Condição de Carga],PrevisaoGD[[#This Row],[Condição de Carga]],HoraCondCarga[Mês],MONTH(PrevisaoGD[[#This Row],[Mês/Ano]]))</f>
        <v>6</v>
      </c>
      <c r="G2643" s="258">
        <f>SUMIFS('Previsão Potência Instalada'!$C$4:$C$87,'Previsão Potência Instalada'!$B$4:$B$87,PrevisaoGD[[#This Row],[Mês/Ano]])*SUMIFS(RelPotInst[PU_PI],RelPotInst[Barra],PrevisaoGD[[#This Row],[Nº Barra]])</f>
        <v>1.009114176087919</v>
      </c>
      <c r="H2643" s="136">
        <f>$G2643*SUMIFS(FatorHorario[Fator],FatorHorario[Meses],TEXT($D2643,"MMM"),FatorHorario[UF],'Curva Tipica'!$E$1,FatorHorario[Hora],$F2643)</f>
        <v>1.1600456741365702E-2</v>
      </c>
      <c r="I2643" s="45">
        <v>0.92</v>
      </c>
    </row>
    <row r="2644" spans="1:9" x14ac:dyDescent="0.25">
      <c r="A2644" s="32">
        <v>8033</v>
      </c>
      <c r="B2644" s="32">
        <v>2</v>
      </c>
      <c r="C2644" s="134" t="s">
        <v>92</v>
      </c>
      <c r="D2644" s="33">
        <v>45658</v>
      </c>
      <c r="E2644" s="43" t="s">
        <v>68</v>
      </c>
      <c r="F2644" s="44">
        <f>SUMIFS(HoraCondCarga[Hora],HoraCondCarga[Condição de Carga],PrevisaoGD[[#This Row],[Condição de Carga]],HoraCondCarga[Mês],MONTH(PrevisaoGD[[#This Row],[Mês/Ano]]))</f>
        <v>6</v>
      </c>
      <c r="G2644" s="258">
        <f>SUMIFS('Previsão Potência Instalada'!$C$4:$C$87,'Previsão Potência Instalada'!$B$4:$B$87,PrevisaoGD[[#This Row],[Mês/Ano]])*SUMIFS(RelPotInst[PU_PI],RelPotInst[Barra],PrevisaoGD[[#This Row],[Nº Barra]])</f>
        <v>1.0260839252457772</v>
      </c>
      <c r="H2644" s="136">
        <f>$G2644*SUMIFS(FatorHorario[Fator],FatorHorario[Meses],TEXT($D2644,"MMM"),FatorHorario[UF],'Curva Tipica'!$E$1,FatorHorario[Hora],$F2644)</f>
        <v>1.0078709200102037E-2</v>
      </c>
      <c r="I2644" s="45">
        <v>0.92</v>
      </c>
    </row>
    <row r="2645" spans="1:9" x14ac:dyDescent="0.25">
      <c r="A2645" s="32">
        <v>8033</v>
      </c>
      <c r="B2645" s="32">
        <v>2</v>
      </c>
      <c r="C2645" s="134" t="s">
        <v>92</v>
      </c>
      <c r="D2645" s="33">
        <v>45689</v>
      </c>
      <c r="E2645" s="43" t="s">
        <v>68</v>
      </c>
      <c r="F2645" s="44">
        <f>SUMIFS(HoraCondCarga[Hora],HoraCondCarga[Condição de Carga],PrevisaoGD[[#This Row],[Condição de Carga]],HoraCondCarga[Mês],MONTH(PrevisaoGD[[#This Row],[Mês/Ano]]))</f>
        <v>7</v>
      </c>
      <c r="G2645" s="258">
        <f>SUMIFS('Previsão Potência Instalada'!$C$4:$C$87,'Previsão Potência Instalada'!$B$4:$B$87,PrevisaoGD[[#This Row],[Mês/Ano]])*SUMIFS(RelPotInst[PU_PI],RelPotInst[Barra],PrevisaoGD[[#This Row],[Nº Barra]])</f>
        <v>1.0426838755577985</v>
      </c>
      <c r="H2645" s="136">
        <f>$G2645*SUMIFS(FatorHorario[Fator],FatorHorario[Meses],TEXT($D2645,"MMM"),FatorHorario[UF],'Curva Tipica'!$E$1,FatorHorario[Hora],$F2645)</f>
        <v>9.8506087166692999E-2</v>
      </c>
      <c r="I2645" s="45">
        <v>0.92</v>
      </c>
    </row>
    <row r="2646" spans="1:9" x14ac:dyDescent="0.25">
      <c r="A2646" s="32">
        <v>8033</v>
      </c>
      <c r="B2646" s="32">
        <v>2</v>
      </c>
      <c r="C2646" s="134" t="s">
        <v>92</v>
      </c>
      <c r="D2646" s="33">
        <v>45717</v>
      </c>
      <c r="E2646" s="43" t="s">
        <v>68</v>
      </c>
      <c r="F2646" s="44">
        <f>SUMIFS(HoraCondCarga[Hora],HoraCondCarga[Condição de Carga],PrevisaoGD[[#This Row],[Condição de Carga]],HoraCondCarga[Mês],MONTH(PrevisaoGD[[#This Row],[Mês/Ano]]))</f>
        <v>7</v>
      </c>
      <c r="G2646" s="258">
        <f>SUMIFS('Previsão Potência Instalada'!$C$4:$C$87,'Previsão Potência Instalada'!$B$4:$B$87,PrevisaoGD[[#This Row],[Mês/Ano]])*SUMIFS(RelPotInst[PU_PI],RelPotInst[Barra],PrevisaoGD[[#This Row],[Nº Barra]])</f>
        <v>1.0594330967026222</v>
      </c>
      <c r="H2646" s="136">
        <f>$G2646*SUMIFS(FatorHorario[Fator],FatorHorario[Meses],TEXT($D2646,"MMM"),FatorHorario[UF],'Curva Tipica'!$E$1,FatorHorario[Hora],$F2646)</f>
        <v>0.10788340933792295</v>
      </c>
      <c r="I2646" s="45">
        <v>0.92</v>
      </c>
    </row>
    <row r="2647" spans="1:9" x14ac:dyDescent="0.25">
      <c r="A2647" s="32">
        <v>8033</v>
      </c>
      <c r="B2647" s="32">
        <v>2</v>
      </c>
      <c r="C2647" s="134" t="s">
        <v>92</v>
      </c>
      <c r="D2647" s="33">
        <v>45748</v>
      </c>
      <c r="E2647" s="43" t="s">
        <v>68</v>
      </c>
      <c r="F2647" s="44">
        <f>SUMIFS(HoraCondCarga[Hora],HoraCondCarga[Condição de Carga],PrevisaoGD[[#This Row],[Condição de Carga]],HoraCondCarga[Mês],MONTH(PrevisaoGD[[#This Row],[Mês/Ano]]))</f>
        <v>7</v>
      </c>
      <c r="G2647" s="258">
        <f>SUMIFS('Previsão Potência Instalada'!$C$4:$C$87,'Previsão Potência Instalada'!$B$4:$B$87,PrevisaoGD[[#This Row],[Mês/Ano]])*SUMIFS(RelPotInst[PU_PI],RelPotInst[Barra],PrevisaoGD[[#This Row],[Nº Barra]])</f>
        <v>1.0763110653831238</v>
      </c>
      <c r="H2647" s="136">
        <f>$G2647*SUMIFS(FatorHorario[Fator],FatorHorario[Meses],TEXT($D2647,"MMM"),FatorHorario[UF],'Curva Tipica'!$E$1,FatorHorario[Hora],$F2647)</f>
        <v>9.6289603907174032E-2</v>
      </c>
      <c r="I2647" s="45">
        <v>0.92</v>
      </c>
    </row>
    <row r="2648" spans="1:9" x14ac:dyDescent="0.25">
      <c r="A2648" s="32">
        <v>8033</v>
      </c>
      <c r="B2648" s="32">
        <v>2</v>
      </c>
      <c r="C2648" s="134" t="s">
        <v>92</v>
      </c>
      <c r="D2648" s="33">
        <v>45778</v>
      </c>
      <c r="E2648" s="43" t="s">
        <v>68</v>
      </c>
      <c r="F2648" s="44">
        <f>SUMIFS(HoraCondCarga[Hora],HoraCondCarga[Condição de Carga],PrevisaoGD[[#This Row],[Condição de Carga]],HoraCondCarga[Mês],MONTH(PrevisaoGD[[#This Row],[Mês/Ano]]))</f>
        <v>7</v>
      </c>
      <c r="G2648" s="258">
        <f>SUMIFS('Previsão Potência Instalada'!$C$4:$C$87,'Previsão Potência Instalada'!$B$4:$B$87,PrevisaoGD[[#This Row],[Mês/Ano]])*SUMIFS(RelPotInst[PU_PI],RelPotInst[Barra],PrevisaoGD[[#This Row],[Nº Barra]])</f>
        <v>1.094581547911625</v>
      </c>
      <c r="H2648" s="136">
        <f>$G2648*SUMIFS(FatorHorario[Fator],FatorHorario[Meses],TEXT($D2648,"MMM"),FatorHorario[UF],'Curva Tipica'!$E$1,FatorHorario[Hora],$F2648)</f>
        <v>8.1630197091442508E-2</v>
      </c>
      <c r="I2648" s="45">
        <v>0.92</v>
      </c>
    </row>
    <row r="2649" spans="1:9" x14ac:dyDescent="0.25">
      <c r="A2649" s="32">
        <v>8033</v>
      </c>
      <c r="B2649" s="32">
        <v>2</v>
      </c>
      <c r="C2649" s="134" t="s">
        <v>92</v>
      </c>
      <c r="D2649" s="33">
        <v>45809</v>
      </c>
      <c r="E2649" s="43" t="s">
        <v>68</v>
      </c>
      <c r="F2649" s="44">
        <f>SUMIFS(HoraCondCarga[Hora],HoraCondCarga[Condição de Carga],PrevisaoGD[[#This Row],[Condição de Carga]],HoraCondCarga[Mês],MONTH(PrevisaoGD[[#This Row],[Mês/Ano]]))</f>
        <v>7</v>
      </c>
      <c r="G2649" s="258">
        <f>SUMIFS('Previsão Potência Instalada'!$C$4:$C$87,'Previsão Potência Instalada'!$B$4:$B$87,PrevisaoGD[[#This Row],[Mês/Ano]])*SUMIFS(RelPotInst[PU_PI],RelPotInst[Barra],PrevisaoGD[[#This Row],[Nº Barra]])</f>
        <v>1.1124702477604007</v>
      </c>
      <c r="H2649" s="136">
        <f>$G2649*SUMIFS(FatorHorario[Fator],FatorHorario[Meses],TEXT($D2649,"MMM"),FatorHorario[UF],'Curva Tipica'!$E$1,FatorHorario[Hora],$F2649)</f>
        <v>8.203864395014393E-2</v>
      </c>
      <c r="I2649" s="45">
        <v>0.92</v>
      </c>
    </row>
    <row r="2650" spans="1:9" x14ac:dyDescent="0.25">
      <c r="A2650" s="32">
        <v>8033</v>
      </c>
      <c r="B2650" s="32">
        <v>2</v>
      </c>
      <c r="C2650" s="134" t="s">
        <v>92</v>
      </c>
      <c r="D2650" s="33">
        <v>45839</v>
      </c>
      <c r="E2650" s="43" t="s">
        <v>68</v>
      </c>
      <c r="F2650" s="44">
        <f>SUMIFS(HoraCondCarga[Hora],HoraCondCarga[Condição de Carga],PrevisaoGD[[#This Row],[Condição de Carga]],HoraCondCarga[Mês],MONTH(PrevisaoGD[[#This Row],[Mês/Ano]]))</f>
        <v>7</v>
      </c>
      <c r="G2650" s="258">
        <f>SUMIFS('Previsão Potência Instalada'!$C$4:$C$87,'Previsão Potência Instalada'!$B$4:$B$87,PrevisaoGD[[#This Row],[Mês/Ano]])*SUMIFS(RelPotInst[PU_PI],RelPotInst[Barra],PrevisaoGD[[#This Row],[Nº Barra]])</f>
        <v>1.129469781520887</v>
      </c>
      <c r="H2650" s="136">
        <f>$G2650*SUMIFS(FatorHorario[Fator],FatorHorario[Meses],TEXT($D2650,"MMM"),FatorHorario[UF],'Curva Tipica'!$E$1,FatorHorario[Hora],$F2650)</f>
        <v>9.1766695138153137E-2</v>
      </c>
      <c r="I2650" s="45">
        <v>0.92</v>
      </c>
    </row>
    <row r="2651" spans="1:9" x14ac:dyDescent="0.25">
      <c r="A2651" s="32">
        <v>8033</v>
      </c>
      <c r="B2651" s="32">
        <v>2</v>
      </c>
      <c r="C2651" s="134" t="s">
        <v>92</v>
      </c>
      <c r="D2651" s="33">
        <v>45870</v>
      </c>
      <c r="E2651" s="43" t="s">
        <v>68</v>
      </c>
      <c r="F2651" s="44">
        <f>SUMIFS(HoraCondCarga[Hora],HoraCondCarga[Condição de Carga],PrevisaoGD[[#This Row],[Condição de Carga]],HoraCondCarga[Mês],MONTH(PrevisaoGD[[#This Row],[Mês/Ano]]))</f>
        <v>7</v>
      </c>
      <c r="G2651" s="258">
        <f>SUMIFS('Previsão Potência Instalada'!$C$4:$C$87,'Previsão Potência Instalada'!$B$4:$B$87,PrevisaoGD[[#This Row],[Mês/Ano]])*SUMIFS(RelPotInst[PU_PI],RelPotInst[Barra],PrevisaoGD[[#This Row],[Nº Barra]])</f>
        <v>1.1460349077027232</v>
      </c>
      <c r="H2651" s="136">
        <f>$G2651*SUMIFS(FatorHorario[Fator],FatorHorario[Meses],TEXT($D2651,"MMM"),FatorHorario[UF],'Curva Tipica'!$E$1,FatorHorario[Hora],$F2651)</f>
        <v>0.10391286210222331</v>
      </c>
      <c r="I2651" s="45">
        <v>0.92</v>
      </c>
    </row>
    <row r="2652" spans="1:9" x14ac:dyDescent="0.25">
      <c r="A2652" s="32">
        <v>8033</v>
      </c>
      <c r="B2652" s="32">
        <v>2</v>
      </c>
      <c r="C2652" s="134" t="s">
        <v>92</v>
      </c>
      <c r="D2652" s="33">
        <v>45901</v>
      </c>
      <c r="E2652" s="43" t="s">
        <v>68</v>
      </c>
      <c r="F2652" s="44">
        <f>SUMIFS(HoraCondCarga[Hora],HoraCondCarga[Condição de Carga],PrevisaoGD[[#This Row],[Condição de Carga]],HoraCondCarga[Mês],MONTH(PrevisaoGD[[#This Row],[Mês/Ano]]))</f>
        <v>6</v>
      </c>
      <c r="G2652" s="258">
        <f>SUMIFS('Previsão Potência Instalada'!$C$4:$C$87,'Previsão Potência Instalada'!$B$4:$B$87,PrevisaoGD[[#This Row],[Mês/Ano]])*SUMIFS(RelPotInst[PU_PI],RelPotInst[Barra],PrevisaoGD[[#This Row],[Nº Barra]])</f>
        <v>1.1625244658641294</v>
      </c>
      <c r="H2652" s="136">
        <f>$G2652*SUMIFS(FatorHorario[Fator],FatorHorario[Meses],TEXT($D2652,"MMM"),FatorHorario[UF],'Curva Tipica'!$E$1,FatorHorario[Hora],$F2652)</f>
        <v>7.506757255144764E-3</v>
      </c>
      <c r="I2652" s="45">
        <v>0.92</v>
      </c>
    </row>
    <row r="2653" spans="1:9" x14ac:dyDescent="0.25">
      <c r="A2653" s="32">
        <v>8033</v>
      </c>
      <c r="B2653" s="32">
        <v>2</v>
      </c>
      <c r="C2653" s="134" t="s">
        <v>92</v>
      </c>
      <c r="D2653" s="33">
        <v>45931</v>
      </c>
      <c r="E2653" s="43" t="s">
        <v>68</v>
      </c>
      <c r="F2653" s="44">
        <f>SUMIFS(HoraCondCarga[Hora],HoraCondCarga[Condição de Carga],PrevisaoGD[[#This Row],[Condição de Carga]],HoraCondCarga[Mês],MONTH(PrevisaoGD[[#This Row],[Mês/Ano]]))</f>
        <v>6</v>
      </c>
      <c r="G2653" s="258">
        <f>SUMIFS('Previsão Potência Instalada'!$C$4:$C$87,'Previsão Potência Instalada'!$B$4:$B$87,PrevisaoGD[[#This Row],[Mês/Ano]])*SUMIFS(RelPotInst[PU_PI],RelPotInst[Barra],PrevisaoGD[[#This Row],[Nº Barra]])</f>
        <v>1.1782033591888488</v>
      </c>
      <c r="H2653" s="136">
        <f>$G2653*SUMIFS(FatorHorario[Fator],FatorHorario[Meses],TEXT($D2653,"MMM"),FatorHorario[UF],'Curva Tipica'!$E$1,FatorHorario[Hora],$F2653)</f>
        <v>1.3129936525656041E-2</v>
      </c>
      <c r="I2653" s="45">
        <v>0.92</v>
      </c>
    </row>
    <row r="2654" spans="1:9" x14ac:dyDescent="0.25">
      <c r="A2654" s="32">
        <v>8033</v>
      </c>
      <c r="B2654" s="32">
        <v>2</v>
      </c>
      <c r="C2654" s="134" t="s">
        <v>92</v>
      </c>
      <c r="D2654" s="33">
        <v>45962</v>
      </c>
      <c r="E2654" s="43" t="s">
        <v>68</v>
      </c>
      <c r="F2654" s="44">
        <f>SUMIFS(HoraCondCarga[Hora],HoraCondCarga[Condição de Carga],PrevisaoGD[[#This Row],[Condição de Carga]],HoraCondCarga[Mês],MONTH(PrevisaoGD[[#This Row],[Mês/Ano]]))</f>
        <v>6</v>
      </c>
      <c r="G2654" s="258">
        <f>SUMIFS('Previsão Potência Instalada'!$C$4:$C$87,'Previsão Potência Instalada'!$B$4:$B$87,PrevisaoGD[[#This Row],[Mês/Ano]])*SUMIFS(RelPotInst[PU_PI],RelPotInst[Barra],PrevisaoGD[[#This Row],[Nº Barra]])</f>
        <v>1.1938851788872085</v>
      </c>
      <c r="H2654" s="136">
        <f>$G2654*SUMIFS(FatorHorario[Fator],FatorHorario[Meses],TEXT($D2654,"MMM"),FatorHorario[UF],'Curva Tipica'!$E$1,FatorHorario[Hora],$F2654)</f>
        <v>1.9974668178029863E-2</v>
      </c>
      <c r="I2654" s="45">
        <v>0.92</v>
      </c>
    </row>
    <row r="2655" spans="1:9" x14ac:dyDescent="0.25">
      <c r="A2655" s="32">
        <v>8033</v>
      </c>
      <c r="B2655" s="32">
        <v>2</v>
      </c>
      <c r="C2655" s="134" t="s">
        <v>92</v>
      </c>
      <c r="D2655" s="33">
        <v>45992</v>
      </c>
      <c r="E2655" s="43" t="s">
        <v>68</v>
      </c>
      <c r="F2655" s="44">
        <f>SUMIFS(HoraCondCarga[Hora],HoraCondCarga[Condição de Carga],PrevisaoGD[[#This Row],[Condição de Carga]],HoraCondCarga[Mês],MONTH(PrevisaoGD[[#This Row],[Mês/Ano]]))</f>
        <v>6</v>
      </c>
      <c r="G2655" s="258">
        <f>SUMIFS('Previsão Potência Instalada'!$C$4:$C$87,'Previsão Potência Instalada'!$B$4:$B$87,PrevisaoGD[[#This Row],[Mês/Ano]])*SUMIFS(RelPotInst[PU_PI],RelPotInst[Barra],PrevisaoGD[[#This Row],[Nº Barra]])</f>
        <v>1.2103119798663204</v>
      </c>
      <c r="H2655" s="136">
        <f>$G2655*SUMIFS(FatorHorario[Fator],FatorHorario[Meses],TEXT($D2655,"MMM"),FatorHorario[UF],'Curva Tipica'!$E$1,FatorHorario[Hora],$F2655)</f>
        <v>1.3913362926310409E-2</v>
      </c>
      <c r="I2655" s="45">
        <v>0.92</v>
      </c>
    </row>
    <row r="2656" spans="1:9" x14ac:dyDescent="0.25">
      <c r="A2656" s="32">
        <v>8033</v>
      </c>
      <c r="B2656" s="32">
        <v>2</v>
      </c>
      <c r="C2656" s="134" t="s">
        <v>92</v>
      </c>
      <c r="D2656" s="33">
        <v>46023</v>
      </c>
      <c r="E2656" s="43" t="s">
        <v>68</v>
      </c>
      <c r="F2656" s="44">
        <f>SUMIFS(HoraCondCarga[Hora],HoraCondCarga[Condição de Carga],PrevisaoGD[[#This Row],[Condição de Carga]],HoraCondCarga[Mês],MONTH(PrevisaoGD[[#This Row],[Mês/Ano]]))</f>
        <v>6</v>
      </c>
      <c r="G2656" s="258">
        <f>SUMIFS('Previsão Potência Instalada'!$C$4:$C$87,'Previsão Potência Instalada'!$B$4:$B$87,PrevisaoGD[[#This Row],[Mês/Ano]])*SUMIFS(RelPotInst[PU_PI],RelPotInst[Barra],PrevisaoGD[[#This Row],[Nº Barra]])</f>
        <v>1.2154734839164167</v>
      </c>
      <c r="H2656" s="136">
        <f>$G2656*SUMIFS(FatorHorario[Fator],FatorHorario[Meses],TEXT($D2656,"MMM"),FatorHorario[UF],'Curva Tipica'!$E$1,FatorHorario[Hora],$F2656)</f>
        <v>1.1938988111419965E-2</v>
      </c>
      <c r="I2656" s="45">
        <v>0.92</v>
      </c>
    </row>
    <row r="2657" spans="1:9" x14ac:dyDescent="0.25">
      <c r="A2657" s="32">
        <v>8033</v>
      </c>
      <c r="B2657" s="32">
        <v>2</v>
      </c>
      <c r="C2657" s="134" t="s">
        <v>92</v>
      </c>
      <c r="D2657" s="33">
        <v>46054</v>
      </c>
      <c r="E2657" s="43" t="s">
        <v>68</v>
      </c>
      <c r="F2657" s="44">
        <f>SUMIFS(HoraCondCarga[Hora],HoraCondCarga[Condição de Carga],PrevisaoGD[[#This Row],[Condição de Carga]],HoraCondCarga[Mês],MONTH(PrevisaoGD[[#This Row],[Mês/Ano]]))</f>
        <v>7</v>
      </c>
      <c r="G2657" s="258">
        <f>SUMIFS('Previsão Potência Instalada'!$C$4:$C$87,'Previsão Potência Instalada'!$B$4:$B$87,PrevisaoGD[[#This Row],[Mês/Ano]])*SUMIFS(RelPotInst[PU_PI],RelPotInst[Barra],PrevisaoGD[[#This Row],[Nº Barra]])</f>
        <v>1.2205225102732515</v>
      </c>
      <c r="H2657" s="136">
        <f>$G2657*SUMIFS(FatorHorario[Fator],FatorHorario[Meses],TEXT($D2657,"MMM"),FatorHorario[UF],'Curva Tipica'!$E$1,FatorHorario[Hora],$F2657)</f>
        <v>0.11530714112325724</v>
      </c>
      <c r="I2657" s="45">
        <v>0.92</v>
      </c>
    </row>
    <row r="2658" spans="1:9" x14ac:dyDescent="0.25">
      <c r="A2658" s="32">
        <v>8033</v>
      </c>
      <c r="B2658" s="32">
        <v>2</v>
      </c>
      <c r="C2658" s="134" t="s">
        <v>92</v>
      </c>
      <c r="D2658" s="33">
        <v>46082</v>
      </c>
      <c r="E2658" s="43" t="s">
        <v>68</v>
      </c>
      <c r="F2658" s="44">
        <f>SUMIFS(HoraCondCarga[Hora],HoraCondCarga[Condição de Carga],PrevisaoGD[[#This Row],[Condição de Carga]],HoraCondCarga[Mês],MONTH(PrevisaoGD[[#This Row],[Mês/Ano]]))</f>
        <v>7</v>
      </c>
      <c r="G2658" s="258">
        <f>SUMIFS('Previsão Potência Instalada'!$C$4:$C$87,'Previsão Potência Instalada'!$B$4:$B$87,PrevisaoGD[[#This Row],[Mês/Ano]])*SUMIFS(RelPotInst[PU_PI],RelPotInst[Barra],PrevisaoGD[[#This Row],[Nº Barra]])</f>
        <v>1.2256169387159335</v>
      </c>
      <c r="H2658" s="136">
        <f>$G2658*SUMIFS(FatorHorario[Fator],FatorHorario[Meses],TEXT($D2658,"MMM"),FatorHorario[UF],'Curva Tipica'!$E$1,FatorHorario[Hora],$F2658)</f>
        <v>0.12480611970922563</v>
      </c>
      <c r="I2658" s="45">
        <v>0.92</v>
      </c>
    </row>
    <row r="2659" spans="1:9" x14ac:dyDescent="0.25">
      <c r="A2659" s="32">
        <v>8033</v>
      </c>
      <c r="B2659" s="32">
        <v>2</v>
      </c>
      <c r="C2659" s="134" t="s">
        <v>92</v>
      </c>
      <c r="D2659" s="33">
        <v>46113</v>
      </c>
      <c r="E2659" s="43" t="s">
        <v>68</v>
      </c>
      <c r="F2659" s="44">
        <f>SUMIFS(HoraCondCarga[Hora],HoraCondCarga[Condição de Carga],PrevisaoGD[[#This Row],[Condição de Carga]],HoraCondCarga[Mês],MONTH(PrevisaoGD[[#This Row],[Mês/Ano]]))</f>
        <v>7</v>
      </c>
      <c r="G2659" s="258">
        <f>SUMIFS('Previsão Potência Instalada'!$C$4:$C$87,'Previsão Potência Instalada'!$B$4:$B$87,PrevisaoGD[[#This Row],[Mês/Ano]])*SUMIFS(RelPotInst[PU_PI],RelPotInst[Barra],PrevisaoGD[[#This Row],[Nº Barra]])</f>
        <v>1.2307505268963732</v>
      </c>
      <c r="H2659" s="136">
        <f>$G2659*SUMIFS(FatorHorario[Fator],FatorHorario[Meses],TEXT($D2659,"MMM"),FatorHorario[UF],'Curva Tipica'!$E$1,FatorHorario[Hora],$F2659)</f>
        <v>0.11010616220062108</v>
      </c>
      <c r="I2659" s="45">
        <v>0.92</v>
      </c>
    </row>
    <row r="2660" spans="1:9" x14ac:dyDescent="0.25">
      <c r="A2660" s="32">
        <v>8033</v>
      </c>
      <c r="B2660" s="32">
        <v>2</v>
      </c>
      <c r="C2660" s="134" t="s">
        <v>92</v>
      </c>
      <c r="D2660" s="33">
        <v>46143</v>
      </c>
      <c r="E2660" s="43" t="s">
        <v>68</v>
      </c>
      <c r="F2660" s="44">
        <f>SUMIFS(HoraCondCarga[Hora],HoraCondCarga[Condição de Carga],PrevisaoGD[[#This Row],[Condição de Carga]],HoraCondCarga[Mês],MONTH(PrevisaoGD[[#This Row],[Mês/Ano]]))</f>
        <v>7</v>
      </c>
      <c r="G2660" s="258">
        <f>SUMIFS('Previsão Potência Instalada'!$C$4:$C$87,'Previsão Potência Instalada'!$B$4:$B$87,PrevisaoGD[[#This Row],[Mês/Ano]])*SUMIFS(RelPotInst[PU_PI],RelPotInst[Barra],PrevisaoGD[[#This Row],[Nº Barra]])</f>
        <v>1.2363076608699419</v>
      </c>
      <c r="H2660" s="136">
        <f>$G2660*SUMIFS(FatorHorario[Fator],FatorHorario[Meses],TEXT($D2660,"MMM"),FatorHorario[UF],'Curva Tipica'!$E$1,FatorHorario[Hora],$F2660)</f>
        <v>9.2199652200442322E-2</v>
      </c>
      <c r="I2660" s="45">
        <v>0.92</v>
      </c>
    </row>
    <row r="2661" spans="1:9" x14ac:dyDescent="0.25">
      <c r="A2661" s="32">
        <v>8033</v>
      </c>
      <c r="B2661" s="32">
        <v>2</v>
      </c>
      <c r="C2661" s="134" t="s">
        <v>92</v>
      </c>
      <c r="D2661" s="33">
        <v>46174</v>
      </c>
      <c r="E2661" s="43" t="s">
        <v>68</v>
      </c>
      <c r="F2661" s="44">
        <f>SUMIFS(HoraCondCarga[Hora],HoraCondCarga[Condição de Carga],PrevisaoGD[[#This Row],[Condição de Carga]],HoraCondCarga[Mês],MONTH(PrevisaoGD[[#This Row],[Mês/Ano]]))</f>
        <v>7</v>
      </c>
      <c r="G2661" s="258">
        <f>SUMIFS('Previsão Potência Instalada'!$C$4:$C$87,'Previsão Potência Instalada'!$B$4:$B$87,PrevisaoGD[[#This Row],[Mês/Ano]])*SUMIFS(RelPotInst[PU_PI],RelPotInst[Barra],PrevisaoGD[[#This Row],[Nº Barra]])</f>
        <v>1.2417486721578233</v>
      </c>
      <c r="H2661" s="136">
        <f>$G2661*SUMIFS(FatorHorario[Fator],FatorHorario[Meses],TEXT($D2661,"MMM"),FatorHorario[UF],'Curva Tipica'!$E$1,FatorHorario[Hora],$F2661)</f>
        <v>9.1572226219806555E-2</v>
      </c>
      <c r="I2661" s="45">
        <v>0.92</v>
      </c>
    </row>
    <row r="2662" spans="1:9" x14ac:dyDescent="0.25">
      <c r="A2662" s="32">
        <v>8033</v>
      </c>
      <c r="B2662" s="32">
        <v>2</v>
      </c>
      <c r="C2662" s="134" t="s">
        <v>92</v>
      </c>
      <c r="D2662" s="33">
        <v>46204</v>
      </c>
      <c r="E2662" s="43" t="s">
        <v>68</v>
      </c>
      <c r="F2662" s="44">
        <f>SUMIFS(HoraCondCarga[Hora],HoraCondCarga[Condição de Carga],PrevisaoGD[[#This Row],[Condição de Carga]],HoraCondCarga[Mês],MONTH(PrevisaoGD[[#This Row],[Mês/Ano]]))</f>
        <v>7</v>
      </c>
      <c r="G2662" s="258">
        <f>SUMIFS('Previsão Potência Instalada'!$C$4:$C$87,'Previsão Potência Instalada'!$B$4:$B$87,PrevisaoGD[[#This Row],[Mês/Ano]])*SUMIFS(RelPotInst[PU_PI],RelPotInst[Barra],PrevisaoGD[[#This Row],[Nº Barra]])</f>
        <v>1.2469192354665841</v>
      </c>
      <c r="H2662" s="136">
        <f>$G2662*SUMIFS(FatorHorario[Fator],FatorHorario[Meses],TEXT($D2662,"MMM"),FatorHorario[UF],'Curva Tipica'!$E$1,FatorHorario[Hora],$F2662)</f>
        <v>0.10130917994891479</v>
      </c>
      <c r="I2662" s="45">
        <v>0.92</v>
      </c>
    </row>
    <row r="2663" spans="1:9" x14ac:dyDescent="0.25">
      <c r="A2663" s="32">
        <v>8033</v>
      </c>
      <c r="B2663" s="32">
        <v>2</v>
      </c>
      <c r="C2663" s="134" t="s">
        <v>92</v>
      </c>
      <c r="D2663" s="33">
        <v>46235</v>
      </c>
      <c r="E2663" s="43" t="s">
        <v>68</v>
      </c>
      <c r="F2663" s="44">
        <f>SUMIFS(HoraCondCarga[Hora],HoraCondCarga[Condição de Carga],PrevisaoGD[[#This Row],[Condição de Carga]],HoraCondCarga[Mês],MONTH(PrevisaoGD[[#This Row],[Mês/Ano]]))</f>
        <v>7</v>
      </c>
      <c r="G2663" s="258">
        <f>SUMIFS('Previsão Potência Instalada'!$C$4:$C$87,'Previsão Potência Instalada'!$B$4:$B$87,PrevisaoGD[[#This Row],[Mês/Ano]])*SUMIFS(RelPotInst[PU_PI],RelPotInst[Barra],PrevisaoGD[[#This Row],[Nº Barra]])</f>
        <v>1.2519576697464636</v>
      </c>
      <c r="H2663" s="136">
        <f>$G2663*SUMIFS(FatorHorario[Fator],FatorHorario[Meses],TEXT($D2663,"MMM"),FatorHorario[UF],'Curva Tipica'!$E$1,FatorHorario[Hora],$F2663)</f>
        <v>0.1135170524211738</v>
      </c>
      <c r="I2663" s="45">
        <v>0.92</v>
      </c>
    </row>
    <row r="2664" spans="1:9" x14ac:dyDescent="0.25">
      <c r="A2664" s="32">
        <v>8033</v>
      </c>
      <c r="B2664" s="32">
        <v>2</v>
      </c>
      <c r="C2664" s="134" t="s">
        <v>92</v>
      </c>
      <c r="D2664" s="33">
        <v>46266</v>
      </c>
      <c r="E2664" s="43" t="s">
        <v>68</v>
      </c>
      <c r="F2664" s="44">
        <f>SUMIFS(HoraCondCarga[Hora],HoraCondCarga[Condição de Carga],PrevisaoGD[[#This Row],[Condição de Carga]],HoraCondCarga[Mês],MONTH(PrevisaoGD[[#This Row],[Mês/Ano]]))</f>
        <v>6</v>
      </c>
      <c r="G2664" s="258">
        <f>SUMIFS('Previsão Potência Instalada'!$C$4:$C$87,'Previsão Potência Instalada'!$B$4:$B$87,PrevisaoGD[[#This Row],[Mês/Ano]])*SUMIFS(RelPotInst[PU_PI],RelPotInst[Barra],PrevisaoGD[[#This Row],[Nº Barra]])</f>
        <v>1.2569731193233944</v>
      </c>
      <c r="H2664" s="136">
        <f>$G2664*SUMIFS(FatorHorario[Fator],FatorHorario[Meses],TEXT($D2664,"MMM"),FatorHorario[UF],'Curva Tipica'!$E$1,FatorHorario[Hora],$F2664)</f>
        <v>8.1166395719586074E-3</v>
      </c>
      <c r="I2664" s="45">
        <v>0.92</v>
      </c>
    </row>
    <row r="2665" spans="1:9" x14ac:dyDescent="0.25">
      <c r="A2665" s="32">
        <v>8033</v>
      </c>
      <c r="B2665" s="32">
        <v>2</v>
      </c>
      <c r="C2665" s="134" t="s">
        <v>92</v>
      </c>
      <c r="D2665" s="33">
        <v>46296</v>
      </c>
      <c r="E2665" s="43" t="s">
        <v>68</v>
      </c>
      <c r="F2665" s="44">
        <f>SUMIFS(HoraCondCarga[Hora],HoraCondCarga[Condição de Carga],PrevisaoGD[[#This Row],[Condição de Carga]],HoraCondCarga[Mês],MONTH(PrevisaoGD[[#This Row],[Mês/Ano]]))</f>
        <v>6</v>
      </c>
      <c r="G2665" s="258">
        <f>SUMIFS('Previsão Potência Instalada'!$C$4:$C$87,'Previsão Potência Instalada'!$B$4:$B$87,PrevisaoGD[[#This Row],[Mês/Ano]])*SUMIFS(RelPotInst[PU_PI],RelPotInst[Barra],PrevisaoGD[[#This Row],[Nº Barra]])</f>
        <v>1.2617419977931799</v>
      </c>
      <c r="H2665" s="136">
        <f>$G2665*SUMIFS(FatorHorario[Fator],FatorHorario[Meses],TEXT($D2665,"MMM"),FatorHorario[UF],'Curva Tipica'!$E$1,FatorHorario[Hora],$F2665)</f>
        <v>1.4060893829215024E-2</v>
      </c>
      <c r="I2665" s="45">
        <v>0.92</v>
      </c>
    </row>
    <row r="2666" spans="1:9" x14ac:dyDescent="0.25">
      <c r="A2666" s="32">
        <v>8033</v>
      </c>
      <c r="B2666" s="32">
        <v>2</v>
      </c>
      <c r="C2666" s="134" t="s">
        <v>92</v>
      </c>
      <c r="D2666" s="33">
        <v>46327</v>
      </c>
      <c r="E2666" s="43" t="s">
        <v>68</v>
      </c>
      <c r="F2666" s="44">
        <f>SUMIFS(HoraCondCarga[Hora],HoraCondCarga[Condição de Carga],PrevisaoGD[[#This Row],[Condição de Carga]],HoraCondCarga[Mês],MONTH(PrevisaoGD[[#This Row],[Mês/Ano]]))</f>
        <v>6</v>
      </c>
      <c r="G2666" s="258">
        <f>SUMIFS('Previsão Potência Instalada'!$C$4:$C$87,'Previsão Potência Instalada'!$B$4:$B$87,PrevisaoGD[[#This Row],[Mês/Ano]])*SUMIFS(RelPotInst[PU_PI],RelPotInst[Barra],PrevisaoGD[[#This Row],[Nº Barra]])</f>
        <v>1.2665117663462102</v>
      </c>
      <c r="H2666" s="136">
        <f>$G2666*SUMIFS(FatorHorario[Fator],FatorHorario[Meses],TEXT($D2666,"MMM"),FatorHorario[UF],'Curva Tipica'!$E$1,FatorHorario[Hora],$F2666)</f>
        <v>2.1189769940787632E-2</v>
      </c>
      <c r="I2666" s="45">
        <v>0.92</v>
      </c>
    </row>
    <row r="2667" spans="1:9" x14ac:dyDescent="0.25">
      <c r="A2667" s="32">
        <v>8033</v>
      </c>
      <c r="B2667" s="32">
        <v>2</v>
      </c>
      <c r="C2667" s="134" t="s">
        <v>92</v>
      </c>
      <c r="D2667" s="33">
        <v>46357</v>
      </c>
      <c r="E2667" s="43" t="s">
        <v>68</v>
      </c>
      <c r="F2667" s="44">
        <f>SUMIFS(HoraCondCarga[Hora],HoraCondCarga[Condição de Carga],PrevisaoGD[[#This Row],[Condição de Carga]],HoraCondCarga[Mês],MONTH(PrevisaoGD[[#This Row],[Mês/Ano]]))</f>
        <v>6</v>
      </c>
      <c r="G2667" s="258">
        <f>SUMIFS('Previsão Potência Instalada'!$C$4:$C$87,'Previsão Potência Instalada'!$B$4:$B$87,PrevisaoGD[[#This Row],[Mês/Ano]])*SUMIFS(RelPotInst[PU_PI],RelPotInst[Barra],PrevisaoGD[[#This Row],[Nº Barra]])</f>
        <v>1.2715081277535061</v>
      </c>
      <c r="H2667" s="136">
        <f>$G2667*SUMIFS(FatorHorario[Fator],FatorHorario[Meses],TEXT($D2667,"MMM"),FatorHorario[UF],'Curva Tipica'!$E$1,FatorHorario[Hora],$F2667)</f>
        <v>1.461685444701784E-2</v>
      </c>
      <c r="I2667" s="45">
        <v>0.92</v>
      </c>
    </row>
    <row r="2668" spans="1:9" x14ac:dyDescent="0.25">
      <c r="A2668" s="32">
        <v>8033</v>
      </c>
      <c r="B2668" s="32">
        <v>2</v>
      </c>
      <c r="C2668" s="134" t="s">
        <v>92</v>
      </c>
      <c r="D2668" s="33">
        <v>46388</v>
      </c>
      <c r="E2668" s="43" t="s">
        <v>68</v>
      </c>
      <c r="F2668" s="44">
        <f>SUMIFS(HoraCondCarga[Hora],HoraCondCarga[Condição de Carga],PrevisaoGD[[#This Row],[Condição de Carga]],HoraCondCarga[Mês],MONTH(PrevisaoGD[[#This Row],[Mês/Ano]]))</f>
        <v>6</v>
      </c>
      <c r="G2668" s="258">
        <f>SUMIFS('Previsão Potência Instalada'!$C$4:$C$87,'Previsão Potência Instalada'!$B$4:$B$87,PrevisaoGD[[#This Row],[Mês/Ano]])*SUMIFS(RelPotInst[PU_PI],RelPotInst[Barra],PrevisaoGD[[#This Row],[Nº Barra]])</f>
        <v>1.2774309830183099</v>
      </c>
      <c r="H2668" s="136">
        <f>$G2668*SUMIFS(FatorHorario[Fator],FatorHorario[Meses],TEXT($D2668,"MMM"),FatorHorario[UF],'Curva Tipica'!$E$1,FatorHorario[Hora],$F2668)</f>
        <v>1.254756563695131E-2</v>
      </c>
      <c r="I2668" s="45">
        <v>0.92</v>
      </c>
    </row>
    <row r="2669" spans="1:9" x14ac:dyDescent="0.25">
      <c r="A2669" s="32">
        <v>8033</v>
      </c>
      <c r="B2669" s="32">
        <v>2</v>
      </c>
      <c r="C2669" s="134" t="s">
        <v>92</v>
      </c>
      <c r="D2669" s="33">
        <v>46419</v>
      </c>
      <c r="E2669" s="43" t="s">
        <v>68</v>
      </c>
      <c r="F2669" s="44">
        <f>SUMIFS(HoraCondCarga[Hora],HoraCondCarga[Condição de Carga],PrevisaoGD[[#This Row],[Condição de Carga]],HoraCondCarga[Mês],MONTH(PrevisaoGD[[#This Row],[Mês/Ano]]))</f>
        <v>7</v>
      </c>
      <c r="G2669" s="258">
        <f>SUMIFS('Previsão Potência Instalada'!$C$4:$C$87,'Previsão Potência Instalada'!$B$4:$B$87,PrevisaoGD[[#This Row],[Mês/Ano]])*SUMIFS(RelPotInst[PU_PI],RelPotInst[Barra],PrevisaoGD[[#This Row],[Nº Barra]])</f>
        <v>1.2832247694901338</v>
      </c>
      <c r="H2669" s="136">
        <f>$G2669*SUMIFS(FatorHorario[Fator],FatorHorario[Meses],TEXT($D2669,"MMM"),FatorHorario[UF],'Curva Tipica'!$E$1,FatorHorario[Hora],$F2669)</f>
        <v>0.121230848544802</v>
      </c>
      <c r="I2669" s="45">
        <v>0.92</v>
      </c>
    </row>
    <row r="2670" spans="1:9" x14ac:dyDescent="0.25">
      <c r="A2670" s="32">
        <v>8033</v>
      </c>
      <c r="B2670" s="32">
        <v>2</v>
      </c>
      <c r="C2670" s="134" t="s">
        <v>92</v>
      </c>
      <c r="D2670" s="33">
        <v>46447</v>
      </c>
      <c r="E2670" s="43" t="s">
        <v>68</v>
      </c>
      <c r="F2670" s="44">
        <f>SUMIFS(HoraCondCarga[Hora],HoraCondCarga[Condição de Carga],PrevisaoGD[[#This Row],[Condição de Carga]],HoraCondCarga[Mês],MONTH(PrevisaoGD[[#This Row],[Mês/Ano]]))</f>
        <v>7</v>
      </c>
      <c r="G2670" s="258">
        <f>SUMIFS('Previsão Potência Instalada'!$C$4:$C$87,'Previsão Potência Instalada'!$B$4:$B$87,PrevisaoGD[[#This Row],[Mês/Ano]])*SUMIFS(RelPotInst[PU_PI],RelPotInst[Barra],PrevisaoGD[[#This Row],[Nº Barra]])</f>
        <v>1.2890706551137907</v>
      </c>
      <c r="H2670" s="136">
        <f>$G2670*SUMIFS(FatorHorario[Fator],FatorHorario[Meses],TEXT($D2670,"MMM"),FatorHorario[UF],'Curva Tipica'!$E$1,FatorHorario[Hora],$F2670)</f>
        <v>0.13126769173436695</v>
      </c>
      <c r="I2670" s="45">
        <v>0.92</v>
      </c>
    </row>
    <row r="2671" spans="1:9" x14ac:dyDescent="0.25">
      <c r="A2671" s="32">
        <v>8033</v>
      </c>
      <c r="B2671" s="32">
        <v>2</v>
      </c>
      <c r="C2671" s="134" t="s">
        <v>92</v>
      </c>
      <c r="D2671" s="33">
        <v>46478</v>
      </c>
      <c r="E2671" s="43" t="s">
        <v>68</v>
      </c>
      <c r="F2671" s="44">
        <f>SUMIFS(HoraCondCarga[Hora],HoraCondCarga[Condição de Carga],PrevisaoGD[[#This Row],[Condição de Carga]],HoraCondCarga[Mês],MONTH(PrevisaoGD[[#This Row],[Mês/Ano]]))</f>
        <v>7</v>
      </c>
      <c r="G2671" s="258">
        <f>SUMIFS('Previsão Potência Instalada'!$C$4:$C$87,'Previsão Potência Instalada'!$B$4:$B$87,PrevisaoGD[[#This Row],[Mês/Ano]])*SUMIFS(RelPotInst[PU_PI],RelPotInst[Barra],PrevisaoGD[[#This Row],[Nº Barra]])</f>
        <v>1.2949614767593314</v>
      </c>
      <c r="H2671" s="136">
        <f>$G2671*SUMIFS(FatorHorario[Fator],FatorHorario[Meses],TEXT($D2671,"MMM"),FatorHorario[UF],'Curva Tipica'!$E$1,FatorHorario[Hora],$F2671)</f>
        <v>0.11585064177317551</v>
      </c>
      <c r="I2671" s="45">
        <v>0.92</v>
      </c>
    </row>
    <row r="2672" spans="1:9" x14ac:dyDescent="0.25">
      <c r="A2672" s="32">
        <v>8033</v>
      </c>
      <c r="B2672" s="32">
        <v>2</v>
      </c>
      <c r="C2672" s="134" t="s">
        <v>92</v>
      </c>
      <c r="D2672" s="33">
        <v>46508</v>
      </c>
      <c r="E2672" s="43" t="s">
        <v>68</v>
      </c>
      <c r="F2672" s="44">
        <f>SUMIFS(HoraCondCarga[Hora],HoraCondCarga[Condição de Carga],PrevisaoGD[[#This Row],[Condição de Carga]],HoraCondCarga[Mês],MONTH(PrevisaoGD[[#This Row],[Mês/Ano]]))</f>
        <v>7</v>
      </c>
      <c r="G2672" s="258">
        <f>SUMIFS('Previsão Potência Instalada'!$C$4:$C$87,'Previsão Potência Instalada'!$B$4:$B$87,PrevisaoGD[[#This Row],[Mês/Ano]])*SUMIFS(RelPotInst[PU_PI],RelPotInst[Barra],PrevisaoGD[[#This Row],[Nº Barra]])</f>
        <v>1.3013383196123287</v>
      </c>
      <c r="H2672" s="136">
        <f>$G2672*SUMIFS(FatorHorario[Fator],FatorHorario[Meses],TEXT($D2672,"MMM"),FatorHorario[UF],'Curva Tipica'!$E$1,FatorHorario[Hora],$F2672)</f>
        <v>9.7049419218948621E-2</v>
      </c>
      <c r="I2672" s="45">
        <v>0.92</v>
      </c>
    </row>
    <row r="2673" spans="1:9" x14ac:dyDescent="0.25">
      <c r="A2673" s="32">
        <v>8033</v>
      </c>
      <c r="B2673" s="32">
        <v>2</v>
      </c>
      <c r="C2673" s="134" t="s">
        <v>92</v>
      </c>
      <c r="D2673" s="33">
        <v>46539</v>
      </c>
      <c r="E2673" s="43" t="s">
        <v>68</v>
      </c>
      <c r="F2673" s="44">
        <f>SUMIFS(HoraCondCarga[Hora],HoraCondCarga[Condição de Carga],PrevisaoGD[[#This Row],[Condição de Carga]],HoraCondCarga[Mês],MONTH(PrevisaoGD[[#This Row],[Mês/Ano]]))</f>
        <v>7</v>
      </c>
      <c r="G2673" s="258">
        <f>SUMIFS('Previsão Potência Instalada'!$C$4:$C$87,'Previsão Potência Instalada'!$B$4:$B$87,PrevisaoGD[[#This Row],[Mês/Ano]])*SUMIFS(RelPotInst[PU_PI],RelPotInst[Barra],PrevisaoGD[[#This Row],[Nº Barra]])</f>
        <v>1.307581911022798</v>
      </c>
      <c r="H2673" s="136">
        <f>$G2673*SUMIFS(FatorHorario[Fator],FatorHorario[Meses],TEXT($D2673,"MMM"),FatorHorario[UF],'Curva Tipica'!$E$1,FatorHorario[Hora],$F2673)</f>
        <v>9.6427070341886537E-2</v>
      </c>
      <c r="I2673" s="45">
        <v>0.92</v>
      </c>
    </row>
    <row r="2674" spans="1:9" x14ac:dyDescent="0.25">
      <c r="A2674" s="32">
        <v>8033</v>
      </c>
      <c r="B2674" s="32">
        <v>2</v>
      </c>
      <c r="C2674" s="134" t="s">
        <v>92</v>
      </c>
      <c r="D2674" s="33">
        <v>46569</v>
      </c>
      <c r="E2674" s="43" t="s">
        <v>68</v>
      </c>
      <c r="F2674" s="44">
        <f>SUMIFS(HoraCondCarga[Hora],HoraCondCarga[Condição de Carga],PrevisaoGD[[#This Row],[Condição de Carga]],HoraCondCarga[Mês],MONTH(PrevisaoGD[[#This Row],[Mês/Ano]]))</f>
        <v>7</v>
      </c>
      <c r="G2674" s="258">
        <f>SUMIFS('Previsão Potência Instalada'!$C$4:$C$87,'Previsão Potência Instalada'!$B$4:$B$87,PrevisaoGD[[#This Row],[Mês/Ano]])*SUMIFS(RelPotInst[PU_PI],RelPotInst[Barra],PrevisaoGD[[#This Row],[Nº Barra]])</f>
        <v>1.313515161838464</v>
      </c>
      <c r="H2674" s="136">
        <f>$G2674*SUMIFS(FatorHorario[Fator],FatorHorario[Meses],TEXT($D2674,"MMM"),FatorHorario[UF],'Curva Tipica'!$E$1,FatorHorario[Hora],$F2674)</f>
        <v>0.10671993831783906</v>
      </c>
      <c r="I2674" s="45">
        <v>0.92</v>
      </c>
    </row>
    <row r="2675" spans="1:9" x14ac:dyDescent="0.25">
      <c r="A2675" s="32">
        <v>8033</v>
      </c>
      <c r="B2675" s="32">
        <v>2</v>
      </c>
      <c r="C2675" s="134" t="s">
        <v>92</v>
      </c>
      <c r="D2675" s="33">
        <v>46600</v>
      </c>
      <c r="E2675" s="43" t="s">
        <v>68</v>
      </c>
      <c r="F2675" s="44">
        <f>SUMIFS(HoraCondCarga[Hora],HoraCondCarga[Condição de Carga],PrevisaoGD[[#This Row],[Condição de Carga]],HoraCondCarga[Mês],MONTH(PrevisaoGD[[#This Row],[Mês/Ano]]))</f>
        <v>7</v>
      </c>
      <c r="G2675" s="258">
        <f>SUMIFS('Previsão Potência Instalada'!$C$4:$C$87,'Previsão Potência Instalada'!$B$4:$B$87,PrevisaoGD[[#This Row],[Mês/Ano]])*SUMIFS(RelPotInst[PU_PI],RelPotInst[Barra],PrevisaoGD[[#This Row],[Nº Barra]])</f>
        <v>1.3192967938417162</v>
      </c>
      <c r="H2675" s="136">
        <f>$G2675*SUMIFS(FatorHorario[Fator],FatorHorario[Meses],TEXT($D2675,"MMM"),FatorHorario[UF],'Curva Tipica'!$E$1,FatorHorario[Hora],$F2675)</f>
        <v>0.11962280109354284</v>
      </c>
      <c r="I2675" s="45">
        <v>0.92</v>
      </c>
    </row>
    <row r="2676" spans="1:9" x14ac:dyDescent="0.25">
      <c r="A2676" s="32">
        <v>8033</v>
      </c>
      <c r="B2676" s="32">
        <v>2</v>
      </c>
      <c r="C2676" s="134" t="s">
        <v>92</v>
      </c>
      <c r="D2676" s="33">
        <v>46631</v>
      </c>
      <c r="E2676" s="43" t="s">
        <v>68</v>
      </c>
      <c r="F2676" s="44">
        <f>SUMIFS(HoraCondCarga[Hora],HoraCondCarga[Condição de Carga],PrevisaoGD[[#This Row],[Condição de Carga]],HoraCondCarga[Mês],MONTH(PrevisaoGD[[#This Row],[Mês/Ano]]))</f>
        <v>6</v>
      </c>
      <c r="G2676" s="258">
        <f>SUMIFS('Previsão Potência Instalada'!$C$4:$C$87,'Previsão Potência Instalada'!$B$4:$B$87,PrevisaoGD[[#This Row],[Mês/Ano]])*SUMIFS(RelPotInst[PU_PI],RelPotInst[Barra],PrevisaoGD[[#This Row],[Nº Barra]])</f>
        <v>1.3250520507675589</v>
      </c>
      <c r="H2676" s="136">
        <f>$G2676*SUMIFS(FatorHorario[Fator],FatorHorario[Meses],TEXT($D2676,"MMM"),FatorHorario[UF],'Curva Tipica'!$E$1,FatorHorario[Hora],$F2676)</f>
        <v>8.5562449545095107E-3</v>
      </c>
      <c r="I2676" s="45">
        <v>0.92</v>
      </c>
    </row>
    <row r="2677" spans="1:9" x14ac:dyDescent="0.25">
      <c r="A2677" s="32">
        <v>8033</v>
      </c>
      <c r="B2677" s="32">
        <v>2</v>
      </c>
      <c r="C2677" s="134" t="s">
        <v>92</v>
      </c>
      <c r="D2677" s="33">
        <v>46661</v>
      </c>
      <c r="E2677" s="43" t="s">
        <v>68</v>
      </c>
      <c r="F2677" s="44">
        <f>SUMIFS(HoraCondCarga[Hora],HoraCondCarga[Condição de Carga],PrevisaoGD[[#This Row],[Condição de Carga]],HoraCondCarga[Mês],MONTH(PrevisaoGD[[#This Row],[Mês/Ano]]))</f>
        <v>6</v>
      </c>
      <c r="G2677" s="258">
        <f>SUMIFS('Previsão Potência Instalada'!$C$4:$C$87,'Previsão Potência Instalada'!$B$4:$B$87,PrevisaoGD[[#This Row],[Mês/Ano]])*SUMIFS(RelPotInst[PU_PI],RelPotInst[Barra],PrevisaoGD[[#This Row],[Nº Barra]])</f>
        <v>1.3305243659450412</v>
      </c>
      <c r="H2677" s="136">
        <f>$G2677*SUMIFS(FatorHorario[Fator],FatorHorario[Meses],TEXT($D2677,"MMM"),FatorHorario[UF],'Curva Tipica'!$E$1,FatorHorario[Hora],$F2677)</f>
        <v>1.4827406775282334E-2</v>
      </c>
      <c r="I2677" s="45">
        <v>0.92</v>
      </c>
    </row>
    <row r="2678" spans="1:9" x14ac:dyDescent="0.25">
      <c r="A2678" s="32">
        <v>8033</v>
      </c>
      <c r="B2678" s="32">
        <v>2</v>
      </c>
      <c r="C2678" s="134" t="s">
        <v>92</v>
      </c>
      <c r="D2678" s="33">
        <v>46692</v>
      </c>
      <c r="E2678" s="43" t="s">
        <v>68</v>
      </c>
      <c r="F2678" s="44">
        <f>SUMIFS(HoraCondCarga[Hora],HoraCondCarga[Condição de Carga],PrevisaoGD[[#This Row],[Condição de Carga]],HoraCondCarga[Mês],MONTH(PrevisaoGD[[#This Row],[Mês/Ano]]))</f>
        <v>6</v>
      </c>
      <c r="G2678" s="258">
        <f>SUMIFS('Previsão Potência Instalada'!$C$4:$C$87,'Previsão Potência Instalada'!$B$4:$B$87,PrevisaoGD[[#This Row],[Mês/Ano]])*SUMIFS(RelPotInst[PU_PI],RelPotInst[Barra],PrevisaoGD[[#This Row],[Nº Barra]])</f>
        <v>1.3359977024981116</v>
      </c>
      <c r="H2678" s="136">
        <f>$G2678*SUMIFS(FatorHorario[Fator],FatorHorario[Meses],TEXT($D2678,"MMM"),FatorHorario[UF],'Curva Tipica'!$E$1,FatorHorario[Hora],$F2678)</f>
        <v>2.2352326057756673E-2</v>
      </c>
      <c r="I2678" s="45">
        <v>0.92</v>
      </c>
    </row>
    <row r="2679" spans="1:9" x14ac:dyDescent="0.25">
      <c r="A2679" s="32">
        <v>8033</v>
      </c>
      <c r="B2679" s="32">
        <v>2</v>
      </c>
      <c r="C2679" s="134" t="s">
        <v>92</v>
      </c>
      <c r="D2679" s="33">
        <v>46722</v>
      </c>
      <c r="E2679" s="43" t="s">
        <v>68</v>
      </c>
      <c r="F2679" s="44">
        <f>SUMIFS(HoraCondCarga[Hora],HoraCondCarga[Condição de Carga],PrevisaoGD[[#This Row],[Condição de Carga]],HoraCondCarga[Mês],MONTH(PrevisaoGD[[#This Row],[Mês/Ano]]))</f>
        <v>6</v>
      </c>
      <c r="G2679" s="258">
        <f>SUMIFS('Previsão Potência Instalada'!$C$4:$C$87,'Previsão Potência Instalada'!$B$4:$B$87,PrevisaoGD[[#This Row],[Mês/Ano]])*SUMIFS(RelPotInst[PU_PI],RelPotInst[Barra],PrevisaoGD[[#This Row],[Nº Barra]])</f>
        <v>1.3417310556406927</v>
      </c>
      <c r="H2679" s="136">
        <f>$G2679*SUMIFS(FatorHorario[Fator],FatorHorario[Meses],TEXT($D2679,"MMM"),FatorHorario[UF],'Curva Tipica'!$E$1,FatorHorario[Hora],$F2679)</f>
        <v>1.5424114969672888E-2</v>
      </c>
      <c r="I2679" s="45">
        <v>0.92</v>
      </c>
    </row>
    <row r="2680" spans="1:9" x14ac:dyDescent="0.25">
      <c r="A2680" s="32">
        <v>8033</v>
      </c>
      <c r="B2680" s="32">
        <v>2</v>
      </c>
      <c r="C2680" s="134" t="s">
        <v>92</v>
      </c>
      <c r="D2680" s="33">
        <v>46753</v>
      </c>
      <c r="E2680" s="43" t="s">
        <v>68</v>
      </c>
      <c r="F2680" s="44">
        <f>SUMIFS(HoraCondCarga[Hora],HoraCondCarga[Condição de Carga],PrevisaoGD[[#This Row],[Condição de Carga]],HoraCondCarga[Mês],MONTH(PrevisaoGD[[#This Row],[Mês/Ano]]))</f>
        <v>6</v>
      </c>
      <c r="G2680" s="258">
        <f>SUMIFS('Previsão Potência Instalada'!$C$4:$C$87,'Previsão Potência Instalada'!$B$4:$B$87,PrevisaoGD[[#This Row],[Mês/Ano]])*SUMIFS(RelPotInst[PU_PI],RelPotInst[Barra],PrevisaoGD[[#This Row],[Nº Barra]])</f>
        <v>1.3513050367805008</v>
      </c>
      <c r="H2680" s="136">
        <f>$G2680*SUMIFS(FatorHorario[Fator],FatorHorario[Meses],TEXT($D2680,"MMM"),FatorHorario[UF],'Curva Tipica'!$E$1,FatorHorario[Hora],$F2680)</f>
        <v>1.3273193518826063E-2</v>
      </c>
      <c r="I2680" s="45">
        <v>0.92</v>
      </c>
    </row>
    <row r="2681" spans="1:9" x14ac:dyDescent="0.25">
      <c r="A2681" s="32">
        <v>8033</v>
      </c>
      <c r="B2681" s="32">
        <v>2</v>
      </c>
      <c r="C2681" s="134" t="s">
        <v>92</v>
      </c>
      <c r="D2681" s="33">
        <v>46784</v>
      </c>
      <c r="E2681" s="43" t="s">
        <v>68</v>
      </c>
      <c r="F2681" s="44">
        <f>SUMIFS(HoraCondCarga[Hora],HoraCondCarga[Condição de Carga],PrevisaoGD[[#This Row],[Condição de Carga]],HoraCondCarga[Mês],MONTH(PrevisaoGD[[#This Row],[Mês/Ano]]))</f>
        <v>7</v>
      </c>
      <c r="G2681" s="258">
        <f>SUMIFS('Previsão Potência Instalada'!$C$4:$C$87,'Previsão Potência Instalada'!$B$4:$B$87,PrevisaoGD[[#This Row],[Mês/Ano]])*SUMIFS(RelPotInst[PU_PI],RelPotInst[Barra],PrevisaoGD[[#This Row],[Nº Barra]])</f>
        <v>1.3606703850676587</v>
      </c>
      <c r="H2681" s="136">
        <f>$G2681*SUMIFS(FatorHorario[Fator],FatorHorario[Meses],TEXT($D2681,"MMM"),FatorHorario[UF],'Curva Tipica'!$E$1,FatorHorario[Hora],$F2681)</f>
        <v>0.12854741374504228</v>
      </c>
      <c r="I2681" s="45">
        <v>0.92</v>
      </c>
    </row>
    <row r="2682" spans="1:9" x14ac:dyDescent="0.25">
      <c r="A2682" s="32">
        <v>8033</v>
      </c>
      <c r="B2682" s="32">
        <v>2</v>
      </c>
      <c r="C2682" s="134" t="s">
        <v>92</v>
      </c>
      <c r="D2682" s="33">
        <v>46813</v>
      </c>
      <c r="E2682" s="43" t="s">
        <v>68</v>
      </c>
      <c r="F2682" s="44">
        <f>SUMIFS(HoraCondCarga[Hora],HoraCondCarga[Condição de Carga],PrevisaoGD[[#This Row],[Condição de Carga]],HoraCondCarga[Mês],MONTH(PrevisaoGD[[#This Row],[Mês/Ano]]))</f>
        <v>7</v>
      </c>
      <c r="G2682" s="258">
        <f>SUMIFS('Previsão Potência Instalada'!$C$4:$C$87,'Previsão Potência Instalada'!$B$4:$B$87,PrevisaoGD[[#This Row],[Mês/Ano]])*SUMIFS(RelPotInst[PU_PI],RelPotInst[Barra],PrevisaoGD[[#This Row],[Nº Barra]])</f>
        <v>1.370119948868239</v>
      </c>
      <c r="H2682" s="136">
        <f>$G2682*SUMIFS(FatorHorario[Fator],FatorHorario[Meses],TEXT($D2682,"MMM"),FatorHorario[UF],'Curva Tipica'!$E$1,FatorHorario[Hora],$F2682)</f>
        <v>0.13952104360894507</v>
      </c>
      <c r="I2682" s="45">
        <v>0.92</v>
      </c>
    </row>
    <row r="2683" spans="1:9" x14ac:dyDescent="0.25">
      <c r="A2683" s="32">
        <v>8033</v>
      </c>
      <c r="B2683" s="32">
        <v>2</v>
      </c>
      <c r="C2683" s="134" t="s">
        <v>92</v>
      </c>
      <c r="D2683" s="33">
        <v>46844</v>
      </c>
      <c r="E2683" s="43" t="s">
        <v>68</v>
      </c>
      <c r="F2683" s="44">
        <f>SUMIFS(HoraCondCarga[Hora],HoraCondCarga[Condição de Carga],PrevisaoGD[[#This Row],[Condição de Carga]],HoraCondCarga[Mês],MONTH(PrevisaoGD[[#This Row],[Mês/Ano]]))</f>
        <v>7</v>
      </c>
      <c r="G2683" s="258">
        <f>SUMIFS('Previsão Potência Instalada'!$C$4:$C$87,'Previsão Potência Instalada'!$B$4:$B$87,PrevisaoGD[[#This Row],[Mês/Ano]])*SUMIFS(RelPotInst[PU_PI],RelPotInst[Barra],PrevisaoGD[[#This Row],[Nº Barra]])</f>
        <v>1.3796421493629099</v>
      </c>
      <c r="H2683" s="136">
        <f>$G2683*SUMIFS(FatorHorario[Fator],FatorHorario[Meses],TEXT($D2683,"MMM"),FatorHorario[UF],'Curva Tipica'!$E$1,FatorHorario[Hora],$F2683)</f>
        <v>0.12342639629790411</v>
      </c>
      <c r="I2683" s="45">
        <v>0.92</v>
      </c>
    </row>
    <row r="2684" spans="1:9" x14ac:dyDescent="0.25">
      <c r="A2684" s="32">
        <v>8033</v>
      </c>
      <c r="B2684" s="32">
        <v>2</v>
      </c>
      <c r="C2684" s="134" t="s">
        <v>92</v>
      </c>
      <c r="D2684" s="33">
        <v>46874</v>
      </c>
      <c r="E2684" s="43" t="s">
        <v>68</v>
      </c>
      <c r="F2684" s="44">
        <f>SUMIFS(HoraCondCarga[Hora],HoraCondCarga[Condição de Carga],PrevisaoGD[[#This Row],[Condição de Carga]],HoraCondCarga[Mês],MONTH(PrevisaoGD[[#This Row],[Mês/Ano]]))</f>
        <v>7</v>
      </c>
      <c r="G2684" s="258">
        <f>SUMIFS('Previsão Potência Instalada'!$C$4:$C$87,'Previsão Potência Instalada'!$B$4:$B$87,PrevisaoGD[[#This Row],[Mês/Ano]])*SUMIFS(RelPotInst[PU_PI],RelPotInst[Barra],PrevisaoGD[[#This Row],[Nº Barra]])</f>
        <v>1.3899499773405595</v>
      </c>
      <c r="H2684" s="136">
        <f>$G2684*SUMIFS(FatorHorario[Fator],FatorHorario[Meses],TEXT($D2684,"MMM"),FatorHorario[UF],'Curva Tipica'!$E$1,FatorHorario[Hora],$F2684)</f>
        <v>0.10365777754433393</v>
      </c>
      <c r="I2684" s="45">
        <v>0.92</v>
      </c>
    </row>
    <row r="2685" spans="1:9" x14ac:dyDescent="0.25">
      <c r="A2685" s="32">
        <v>8033</v>
      </c>
      <c r="B2685" s="32">
        <v>2</v>
      </c>
      <c r="C2685" s="134" t="s">
        <v>92</v>
      </c>
      <c r="D2685" s="33">
        <v>46905</v>
      </c>
      <c r="E2685" s="43" t="s">
        <v>68</v>
      </c>
      <c r="F2685" s="44">
        <f>SUMIFS(HoraCondCarga[Hora],HoraCondCarga[Condição de Carga],PrevisaoGD[[#This Row],[Condição de Carga]],HoraCondCarga[Mês],MONTH(PrevisaoGD[[#This Row],[Mês/Ano]]))</f>
        <v>7</v>
      </c>
      <c r="G2685" s="258">
        <f>SUMIFS('Previsão Potência Instalada'!$C$4:$C$87,'Previsão Potência Instalada'!$B$4:$B$87,PrevisaoGD[[#This Row],[Mês/Ano]])*SUMIFS(RelPotInst[PU_PI],RelPotInst[Barra],PrevisaoGD[[#This Row],[Nº Barra]])</f>
        <v>1.4000424114345875</v>
      </c>
      <c r="H2685" s="136">
        <f>$G2685*SUMIFS(FatorHorario[Fator],FatorHorario[Meses],TEXT($D2685,"MMM"),FatorHorario[UF],'Curva Tipica'!$E$1,FatorHorario[Hora],$F2685)</f>
        <v>0.1032455305101522</v>
      </c>
      <c r="I2685" s="45">
        <v>0.92</v>
      </c>
    </row>
    <row r="2686" spans="1:9" x14ac:dyDescent="0.25">
      <c r="A2686" s="32">
        <v>8033</v>
      </c>
      <c r="B2686" s="32">
        <v>2</v>
      </c>
      <c r="C2686" s="134" t="s">
        <v>92</v>
      </c>
      <c r="D2686" s="33">
        <v>46935</v>
      </c>
      <c r="E2686" s="43" t="s">
        <v>68</v>
      </c>
      <c r="F2686" s="44">
        <f>SUMIFS(HoraCondCarga[Hora],HoraCondCarga[Condição de Carga],PrevisaoGD[[#This Row],[Condição de Carga]],HoraCondCarga[Mês],MONTH(PrevisaoGD[[#This Row],[Mês/Ano]]))</f>
        <v>7</v>
      </c>
      <c r="G2686" s="258">
        <f>SUMIFS('Previsão Potência Instalada'!$C$4:$C$87,'Previsão Potência Instalada'!$B$4:$B$87,PrevisaoGD[[#This Row],[Mês/Ano]])*SUMIFS(RelPotInst[PU_PI],RelPotInst[Barra],PrevisaoGD[[#This Row],[Nº Barra]])</f>
        <v>1.4096331964305497</v>
      </c>
      <c r="H2686" s="136">
        <f>$G2686*SUMIFS(FatorHorario[Fator],FatorHorario[Meses],TEXT($D2686,"MMM"),FatorHorario[UF],'Curva Tipica'!$E$1,FatorHorario[Hora],$F2686)</f>
        <v>0.11452929676372262</v>
      </c>
      <c r="I2686" s="45">
        <v>0.92</v>
      </c>
    </row>
    <row r="2687" spans="1:9" x14ac:dyDescent="0.25">
      <c r="A2687" s="32">
        <v>8033</v>
      </c>
      <c r="B2687" s="32">
        <v>2</v>
      </c>
      <c r="C2687" s="134" t="s">
        <v>92</v>
      </c>
      <c r="D2687" s="33">
        <v>46966</v>
      </c>
      <c r="E2687" s="43" t="s">
        <v>68</v>
      </c>
      <c r="F2687" s="44">
        <f>SUMIFS(HoraCondCarga[Hora],HoraCondCarga[Condição de Carga],PrevisaoGD[[#This Row],[Condição de Carga]],HoraCondCarga[Mês],MONTH(PrevisaoGD[[#This Row],[Mês/Ano]]))</f>
        <v>7</v>
      </c>
      <c r="G2687" s="258">
        <f>SUMIFS('Previsão Potência Instalada'!$C$4:$C$87,'Previsão Potência Instalada'!$B$4:$B$87,PrevisaoGD[[#This Row],[Mês/Ano]])*SUMIFS(RelPotInst[PU_PI],RelPotInst[Barra],PrevisaoGD[[#This Row],[Nº Barra]])</f>
        <v>1.4189788976644426</v>
      </c>
      <c r="H2687" s="136">
        <f>$G2687*SUMIFS(FatorHorario[Fator],FatorHorario[Meses],TEXT($D2687,"MMM"),FatorHorario[UF],'Curva Tipica'!$E$1,FatorHorario[Hora],$F2687)</f>
        <v>0.12866114071039975</v>
      </c>
      <c r="I2687" s="45">
        <v>0.92</v>
      </c>
    </row>
    <row r="2688" spans="1:9" x14ac:dyDescent="0.25">
      <c r="A2688" s="32">
        <v>8033</v>
      </c>
      <c r="B2688" s="32">
        <v>2</v>
      </c>
      <c r="C2688" s="134" t="s">
        <v>92</v>
      </c>
      <c r="D2688" s="33">
        <v>46997</v>
      </c>
      <c r="E2688" s="43" t="s">
        <v>68</v>
      </c>
      <c r="F2688" s="44">
        <f>SUMIFS(HoraCondCarga[Hora],HoraCondCarga[Condição de Carga],PrevisaoGD[[#This Row],[Condição de Carga]],HoraCondCarga[Mês],MONTH(PrevisaoGD[[#This Row],[Mês/Ano]]))</f>
        <v>6</v>
      </c>
      <c r="G2688" s="258">
        <f>SUMIFS('Previsão Potência Instalada'!$C$4:$C$87,'Previsão Potência Instalada'!$B$4:$B$87,PrevisaoGD[[#This Row],[Mês/Ano]])*SUMIFS(RelPotInst[PU_PI],RelPotInst[Barra],PrevisaoGD[[#This Row],[Nº Barra]])</f>
        <v>1.4282819649857392</v>
      </c>
      <c r="H2688" s="136">
        <f>$G2688*SUMIFS(FatorHorario[Fator],FatorHorario[Meses],TEXT($D2688,"MMM"),FatorHorario[UF],'Curva Tipica'!$E$1,FatorHorario[Hora],$F2688)</f>
        <v>9.2228304159426011E-3</v>
      </c>
      <c r="I2688" s="45">
        <v>0.92</v>
      </c>
    </row>
    <row r="2689" spans="1:9" x14ac:dyDescent="0.25">
      <c r="A2689" s="32">
        <v>8033</v>
      </c>
      <c r="B2689" s="32">
        <v>2</v>
      </c>
      <c r="C2689" s="134" t="s">
        <v>92</v>
      </c>
      <c r="D2689" s="33">
        <v>47027</v>
      </c>
      <c r="E2689" s="43" t="s">
        <v>68</v>
      </c>
      <c r="F2689" s="44">
        <f>SUMIFS(HoraCondCarga[Hora],HoraCondCarga[Condição de Carga],PrevisaoGD[[#This Row],[Condição de Carga]],HoraCondCarga[Mês],MONTH(PrevisaoGD[[#This Row],[Mês/Ano]]))</f>
        <v>6</v>
      </c>
      <c r="G2689" s="258">
        <f>SUMIFS('Previsão Potência Instalada'!$C$4:$C$87,'Previsão Potência Instalada'!$B$4:$B$87,PrevisaoGD[[#This Row],[Mês/Ano]])*SUMIFS(RelPotInst[PU_PI],RelPotInst[Barra],PrevisaoGD[[#This Row],[Nº Barra]])</f>
        <v>1.4371276719898654</v>
      </c>
      <c r="H2689" s="136">
        <f>$G2689*SUMIFS(FatorHorario[Fator],FatorHorario[Meses],TEXT($D2689,"MMM"),FatorHorario[UF],'Curva Tipica'!$E$1,FatorHorario[Hora],$F2689)</f>
        <v>1.6015397482385112E-2</v>
      </c>
      <c r="I2689" s="45">
        <v>0.92</v>
      </c>
    </row>
    <row r="2690" spans="1:9" x14ac:dyDescent="0.25">
      <c r="A2690" s="32">
        <v>8033</v>
      </c>
      <c r="B2690" s="32">
        <v>2</v>
      </c>
      <c r="C2690" s="134" t="s">
        <v>92</v>
      </c>
      <c r="D2690" s="33">
        <v>47058</v>
      </c>
      <c r="E2690" s="43" t="s">
        <v>68</v>
      </c>
      <c r="F2690" s="44">
        <f>SUMIFS(HoraCondCarga[Hora],HoraCondCarga[Condição de Carga],PrevisaoGD[[#This Row],[Condição de Carga]],HoraCondCarga[Mês],MONTH(PrevisaoGD[[#This Row],[Mês/Ano]]))</f>
        <v>6</v>
      </c>
      <c r="G2690" s="258">
        <f>SUMIFS('Previsão Potência Instalada'!$C$4:$C$87,'Previsão Potência Instalada'!$B$4:$B$87,PrevisaoGD[[#This Row],[Mês/Ano]])*SUMIFS(RelPotInst[PU_PI],RelPotInst[Barra],PrevisaoGD[[#This Row],[Nº Barra]])</f>
        <v>1.4459750299934129</v>
      </c>
      <c r="H2690" s="136">
        <f>$G2690*SUMIFS(FatorHorario[Fator],FatorHorario[Meses],TEXT($D2690,"MMM"),FatorHorario[UF],'Curva Tipica'!$E$1,FatorHorario[Hora],$F2690)</f>
        <v>2.41923360207522E-2</v>
      </c>
      <c r="I2690" s="45">
        <v>0.92</v>
      </c>
    </row>
    <row r="2691" spans="1:9" x14ac:dyDescent="0.25">
      <c r="A2691" s="32">
        <v>8033</v>
      </c>
      <c r="B2691" s="32">
        <v>2</v>
      </c>
      <c r="C2691" s="134" t="s">
        <v>92</v>
      </c>
      <c r="D2691" s="33">
        <v>47088</v>
      </c>
      <c r="E2691" s="43" t="s">
        <v>68</v>
      </c>
      <c r="F2691" s="44">
        <f>SUMIFS(HoraCondCarga[Hora],HoraCondCarga[Condição de Carga],PrevisaoGD[[#This Row],[Condição de Carga]],HoraCondCarga[Mês],MONTH(PrevisaoGD[[#This Row],[Mês/Ano]]))</f>
        <v>6</v>
      </c>
      <c r="G2691" s="258">
        <f>SUMIFS('Previsão Potência Instalada'!$C$4:$C$87,'Previsão Potência Instalada'!$B$4:$B$87,PrevisaoGD[[#This Row],[Mês/Ano]])*SUMIFS(RelPotInst[PU_PI],RelPotInst[Barra],PrevisaoGD[[#This Row],[Nº Barra]])</f>
        <v>1.4552426910117595</v>
      </c>
      <c r="H2691" s="136">
        <f>$G2691*SUMIFS(FatorHorario[Fator],FatorHorario[Meses],TEXT($D2691,"MMM"),FatorHorario[UF],'Curva Tipica'!$E$1,FatorHorario[Hora],$F2691)</f>
        <v>1.6729008753712853E-2</v>
      </c>
      <c r="I2691" s="45">
        <v>0.92</v>
      </c>
    </row>
    <row r="2692" spans="1:9" x14ac:dyDescent="0.25">
      <c r="A2692" s="32">
        <v>8710</v>
      </c>
      <c r="B2692" s="32">
        <v>2</v>
      </c>
      <c r="C2692" s="134" t="s">
        <v>92</v>
      </c>
      <c r="D2692" s="33">
        <v>44562</v>
      </c>
      <c r="E2692" s="43" t="s">
        <v>66</v>
      </c>
      <c r="F2692" s="44">
        <f>SUMIFS(HoraCondCarga[Hora],HoraCondCarga[Condição de Carga],PrevisaoGD[[#This Row],[Condição de Carga]],HoraCondCarga[Mês],MONTH(PrevisaoGD[[#This Row],[Mês/Ano]]))</f>
        <v>22</v>
      </c>
      <c r="G2692" s="258">
        <f>SUMIFS('Previsão Potência Instalada'!$C$4:$C$87,'Previsão Potência Instalada'!$B$4:$B$87,PrevisaoGD[[#This Row],[Mês/Ano]])*SUMIFS(RelPotInst[PU_PI],RelPotInst[Barra],PrevisaoGD[[#This Row],[Nº Barra]])</f>
        <v>0.50078151957598449</v>
      </c>
      <c r="H2692" s="136">
        <f>$G2692*SUMIFS(FatorHorario[Fator],FatorHorario[Meses],TEXT($D2692,"MMM"),FatorHorario[UF],'Curva Tipica'!$E$1,FatorHorario[Hora],$F2692)</f>
        <v>0</v>
      </c>
      <c r="I2692" s="45">
        <v>0.92</v>
      </c>
    </row>
    <row r="2693" spans="1:9" x14ac:dyDescent="0.25">
      <c r="A2693" s="32">
        <v>8710</v>
      </c>
      <c r="B2693" s="32">
        <v>2</v>
      </c>
      <c r="C2693" s="134" t="s">
        <v>92</v>
      </c>
      <c r="D2693" s="33">
        <v>44593</v>
      </c>
      <c r="E2693" s="43" t="s">
        <v>66</v>
      </c>
      <c r="F2693" s="44">
        <f>SUMIFS(HoraCondCarga[Hora],HoraCondCarga[Condição de Carga],PrevisaoGD[[#This Row],[Condição de Carga]],HoraCondCarga[Mês],MONTH(PrevisaoGD[[#This Row],[Mês/Ano]]))</f>
        <v>22</v>
      </c>
      <c r="G2693" s="258">
        <f>SUMIFS('Previsão Potência Instalada'!$C$4:$C$87,'Previsão Potência Instalada'!$B$4:$B$87,PrevisaoGD[[#This Row],[Mês/Ano]])*SUMIFS(RelPotInst[PU_PI],RelPotInst[Barra],PrevisaoGD[[#This Row],[Nº Barra]])</f>
        <v>0.52278113175584029</v>
      </c>
      <c r="H2693" s="136">
        <f>$G2693*SUMIFS(FatorHorario[Fator],FatorHorario[Meses],TEXT($D2693,"MMM"),FatorHorario[UF],'Curva Tipica'!$E$1,FatorHorario[Hora],$F2693)</f>
        <v>0</v>
      </c>
      <c r="I2693" s="45">
        <v>0.92</v>
      </c>
    </row>
    <row r="2694" spans="1:9" x14ac:dyDescent="0.25">
      <c r="A2694" s="32">
        <v>8710</v>
      </c>
      <c r="B2694" s="32">
        <v>2</v>
      </c>
      <c r="C2694" s="134" t="s">
        <v>92</v>
      </c>
      <c r="D2694" s="33">
        <v>44621</v>
      </c>
      <c r="E2694" s="43" t="s">
        <v>66</v>
      </c>
      <c r="F2694" s="44">
        <f>SUMIFS(HoraCondCarga[Hora],HoraCondCarga[Condição de Carga],PrevisaoGD[[#This Row],[Condição de Carga]],HoraCondCarga[Mês],MONTH(PrevisaoGD[[#This Row],[Mês/Ano]]))</f>
        <v>22</v>
      </c>
      <c r="G2694" s="258">
        <f>SUMIFS('Previsão Potência Instalada'!$C$4:$C$87,'Previsão Potência Instalada'!$B$4:$B$87,PrevisaoGD[[#This Row],[Mês/Ano]])*SUMIFS(RelPotInst[PU_PI],RelPotInst[Barra],PrevisaoGD[[#This Row],[Nº Barra]])</f>
        <v>0.54497856985503268</v>
      </c>
      <c r="H2694" s="136">
        <f>$G2694*SUMIFS(FatorHorario[Fator],FatorHorario[Meses],TEXT($D2694,"MMM"),FatorHorario[UF],'Curva Tipica'!$E$1,FatorHorario[Hora],$F2694)</f>
        <v>0</v>
      </c>
      <c r="I2694" s="45">
        <v>0.92</v>
      </c>
    </row>
    <row r="2695" spans="1:9" x14ac:dyDescent="0.25">
      <c r="A2695" s="32">
        <v>8710</v>
      </c>
      <c r="B2695" s="32">
        <v>2</v>
      </c>
      <c r="C2695" s="134" t="s">
        <v>92</v>
      </c>
      <c r="D2695" s="33">
        <v>44652</v>
      </c>
      <c r="E2695" s="43" t="s">
        <v>66</v>
      </c>
      <c r="F2695" s="44">
        <f>SUMIFS(HoraCondCarga[Hora],HoraCondCarga[Condição de Carga],PrevisaoGD[[#This Row],[Condição de Carga]],HoraCondCarga[Mês],MONTH(PrevisaoGD[[#This Row],[Mês/Ano]]))</f>
        <v>22</v>
      </c>
      <c r="G2695" s="258">
        <f>SUMIFS('Previsão Potência Instalada'!$C$4:$C$87,'Previsão Potência Instalada'!$B$4:$B$87,PrevisaoGD[[#This Row],[Mês/Ano]])*SUMIFS(RelPotInst[PU_PI],RelPotInst[Barra],PrevisaoGD[[#This Row],[Nº Barra]])</f>
        <v>0.56734663472122049</v>
      </c>
      <c r="H2695" s="136">
        <f>$G2695*SUMIFS(FatorHorario[Fator],FatorHorario[Meses],TEXT($D2695,"MMM"),FatorHorario[UF],'Curva Tipica'!$E$1,FatorHorario[Hora],$F2695)</f>
        <v>0</v>
      </c>
      <c r="I2695" s="45">
        <v>0.92</v>
      </c>
    </row>
    <row r="2696" spans="1:9" x14ac:dyDescent="0.25">
      <c r="A2696" s="32">
        <v>8710</v>
      </c>
      <c r="B2696" s="32">
        <v>2</v>
      </c>
      <c r="C2696" s="134" t="s">
        <v>92</v>
      </c>
      <c r="D2696" s="33">
        <v>44682</v>
      </c>
      <c r="E2696" s="43" t="s">
        <v>66</v>
      </c>
      <c r="F2696" s="44">
        <f>SUMIFS(HoraCondCarga[Hora],HoraCondCarga[Condição de Carga],PrevisaoGD[[#This Row],[Condição de Carga]],HoraCondCarga[Mês],MONTH(PrevisaoGD[[#This Row],[Mês/Ano]]))</f>
        <v>22</v>
      </c>
      <c r="G2696" s="258">
        <f>SUMIFS('Previsão Potência Instalada'!$C$4:$C$87,'Previsão Potência Instalada'!$B$4:$B$87,PrevisaoGD[[#This Row],[Mês/Ano]])*SUMIFS(RelPotInst[PU_PI],RelPotInst[Barra],PrevisaoGD[[#This Row],[Nº Barra]])</f>
        <v>0.59156017285902895</v>
      </c>
      <c r="H2696" s="136">
        <f>$G2696*SUMIFS(FatorHorario[Fator],FatorHorario[Meses],TEXT($D2696,"MMM"),FatorHorario[UF],'Curva Tipica'!$E$1,FatorHorario[Hora],$F2696)</f>
        <v>0</v>
      </c>
      <c r="I2696" s="45">
        <v>0.92</v>
      </c>
    </row>
    <row r="2697" spans="1:9" x14ac:dyDescent="0.25">
      <c r="A2697" s="32">
        <v>8710</v>
      </c>
      <c r="B2697" s="32">
        <v>2</v>
      </c>
      <c r="C2697" s="134" t="s">
        <v>92</v>
      </c>
      <c r="D2697" s="33">
        <v>44713</v>
      </c>
      <c r="E2697" s="43" t="s">
        <v>66</v>
      </c>
      <c r="F2697" s="44">
        <f>SUMIFS(HoraCondCarga[Hora],HoraCondCarga[Condição de Carga],PrevisaoGD[[#This Row],[Condição de Carga]],HoraCondCarga[Mês],MONTH(PrevisaoGD[[#This Row],[Mês/Ano]]))</f>
        <v>19</v>
      </c>
      <c r="G2697" s="258">
        <f>SUMIFS('Previsão Potência Instalada'!$C$4:$C$87,'Previsão Potência Instalada'!$B$4:$B$87,PrevisaoGD[[#This Row],[Mês/Ano]])*SUMIFS(RelPotInst[PU_PI],RelPotInst[Barra],PrevisaoGD[[#This Row],[Nº Barra]])</f>
        <v>0.61526774135638274</v>
      </c>
      <c r="H2697" s="136">
        <f>$G2697*SUMIFS(FatorHorario[Fator],FatorHorario[Meses],TEXT($D2697,"MMM"),FatorHorario[UF],'Curva Tipica'!$E$1,FatorHorario[Hora],$F2697)</f>
        <v>0</v>
      </c>
      <c r="I2697" s="45">
        <v>0.92</v>
      </c>
    </row>
    <row r="2698" spans="1:9" x14ac:dyDescent="0.25">
      <c r="A2698" s="32">
        <v>8710</v>
      </c>
      <c r="B2698" s="32">
        <v>2</v>
      </c>
      <c r="C2698" s="134" t="s">
        <v>92</v>
      </c>
      <c r="D2698" s="33">
        <v>44743</v>
      </c>
      <c r="E2698" s="43" t="s">
        <v>66</v>
      </c>
      <c r="F2698" s="44">
        <f>SUMIFS(HoraCondCarga[Hora],HoraCondCarga[Condição de Carga],PrevisaoGD[[#This Row],[Condição de Carga]],HoraCondCarga[Mês],MONTH(PrevisaoGD[[#This Row],[Mês/Ano]]))</f>
        <v>22</v>
      </c>
      <c r="G2698" s="258">
        <f>SUMIFS('Previsão Potência Instalada'!$C$4:$C$87,'Previsão Potência Instalada'!$B$4:$B$87,PrevisaoGD[[#This Row],[Mês/Ano]])*SUMIFS(RelPotInst[PU_PI],RelPotInst[Barra],PrevisaoGD[[#This Row],[Nº Barra]])</f>
        <v>0.63779691421169116</v>
      </c>
      <c r="H2698" s="136">
        <f>$G2698*SUMIFS(FatorHorario[Fator],FatorHorario[Meses],TEXT($D2698,"MMM"),FatorHorario[UF],'Curva Tipica'!$E$1,FatorHorario[Hora],$F2698)</f>
        <v>0</v>
      </c>
      <c r="I2698" s="45">
        <v>0.92</v>
      </c>
    </row>
    <row r="2699" spans="1:9" x14ac:dyDescent="0.25">
      <c r="A2699" s="32">
        <v>8710</v>
      </c>
      <c r="B2699" s="32">
        <v>2</v>
      </c>
      <c r="C2699" s="134" t="s">
        <v>92</v>
      </c>
      <c r="D2699" s="33">
        <v>44774</v>
      </c>
      <c r="E2699" s="43" t="s">
        <v>66</v>
      </c>
      <c r="F2699" s="44">
        <f>SUMIFS(HoraCondCarga[Hora],HoraCondCarga[Condição de Carga],PrevisaoGD[[#This Row],[Condição de Carga]],HoraCondCarga[Mês],MONTH(PrevisaoGD[[#This Row],[Mês/Ano]]))</f>
        <v>22</v>
      </c>
      <c r="G2699" s="258">
        <f>SUMIFS('Previsão Potência Instalada'!$C$4:$C$87,'Previsão Potência Instalada'!$B$4:$B$87,PrevisaoGD[[#This Row],[Mês/Ano]])*SUMIFS(RelPotInst[PU_PI],RelPotInst[Barra],PrevisaoGD[[#This Row],[Nº Barra]])</f>
        <v>0.6597503746052964</v>
      </c>
      <c r="H2699" s="136">
        <f>$G2699*SUMIFS(FatorHorario[Fator],FatorHorario[Meses],TEXT($D2699,"MMM"),FatorHorario[UF],'Curva Tipica'!$E$1,FatorHorario[Hora],$F2699)</f>
        <v>0</v>
      </c>
      <c r="I2699" s="45">
        <v>0.92</v>
      </c>
    </row>
    <row r="2700" spans="1:9" x14ac:dyDescent="0.25">
      <c r="A2700" s="32">
        <v>8710</v>
      </c>
      <c r="B2700" s="32">
        <v>2</v>
      </c>
      <c r="C2700" s="134" t="s">
        <v>92</v>
      </c>
      <c r="D2700" s="33">
        <v>44805</v>
      </c>
      <c r="E2700" s="43" t="s">
        <v>66</v>
      </c>
      <c r="F2700" s="44">
        <f>SUMIFS(HoraCondCarga[Hora],HoraCondCarga[Condição de Carga],PrevisaoGD[[#This Row],[Condição de Carga]],HoraCondCarga[Mês],MONTH(PrevisaoGD[[#This Row],[Mês/Ano]]))</f>
        <v>22</v>
      </c>
      <c r="G2700" s="258">
        <f>SUMIFS('Previsão Potência Instalada'!$C$4:$C$87,'Previsão Potência Instalada'!$B$4:$B$87,PrevisaoGD[[#This Row],[Mês/Ano]])*SUMIFS(RelPotInst[PU_PI],RelPotInst[Barra],PrevisaoGD[[#This Row],[Nº Barra]])</f>
        <v>0.68160368607607891</v>
      </c>
      <c r="H2700" s="136">
        <f>$G2700*SUMIFS(FatorHorario[Fator],FatorHorario[Meses],TEXT($D2700,"MMM"),FatorHorario[UF],'Curva Tipica'!$E$1,FatorHorario[Hora],$F2700)</f>
        <v>0</v>
      </c>
      <c r="I2700" s="45">
        <v>0.92</v>
      </c>
    </row>
    <row r="2701" spans="1:9" x14ac:dyDescent="0.25">
      <c r="A2701" s="32">
        <v>8710</v>
      </c>
      <c r="B2701" s="32">
        <v>2</v>
      </c>
      <c r="C2701" s="134" t="s">
        <v>92</v>
      </c>
      <c r="D2701" s="33">
        <v>44835</v>
      </c>
      <c r="E2701" s="43" t="s">
        <v>66</v>
      </c>
      <c r="F2701" s="44">
        <f>SUMIFS(HoraCondCarga[Hora],HoraCondCarga[Condição de Carga],PrevisaoGD[[#This Row],[Condição de Carga]],HoraCondCarga[Mês],MONTH(PrevisaoGD[[#This Row],[Mês/Ano]]))</f>
        <v>22</v>
      </c>
      <c r="G2701" s="258">
        <f>SUMIFS('Previsão Potência Instalada'!$C$4:$C$87,'Previsão Potência Instalada'!$B$4:$B$87,PrevisaoGD[[#This Row],[Mês/Ano]])*SUMIFS(RelPotInst[PU_PI],RelPotInst[Barra],PrevisaoGD[[#This Row],[Nº Barra]])</f>
        <v>0.7023826381855538</v>
      </c>
      <c r="H2701" s="136">
        <f>$G2701*SUMIFS(FatorHorario[Fator],FatorHorario[Meses],TEXT($D2701,"MMM"),FatorHorario[UF],'Curva Tipica'!$E$1,FatorHorario[Hora],$F2701)</f>
        <v>0</v>
      </c>
      <c r="I2701" s="45">
        <v>0.92</v>
      </c>
    </row>
    <row r="2702" spans="1:9" x14ac:dyDescent="0.25">
      <c r="A2702" s="32">
        <v>8710</v>
      </c>
      <c r="B2702" s="32">
        <v>2</v>
      </c>
      <c r="C2702" s="134" t="s">
        <v>92</v>
      </c>
      <c r="D2702" s="33">
        <v>44866</v>
      </c>
      <c r="E2702" s="43" t="s">
        <v>66</v>
      </c>
      <c r="F2702" s="44">
        <f>SUMIFS(HoraCondCarga[Hora],HoraCondCarga[Condição de Carga],PrevisaoGD[[#This Row],[Condição de Carga]],HoraCondCarga[Mês],MONTH(PrevisaoGD[[#This Row],[Mês/Ano]]))</f>
        <v>22</v>
      </c>
      <c r="G2702" s="258">
        <f>SUMIFS('Previsão Potência Instalada'!$C$4:$C$87,'Previsão Potência Instalada'!$B$4:$B$87,PrevisaoGD[[#This Row],[Mês/Ano]])*SUMIFS(RelPotInst[PU_PI],RelPotInst[Barra],PrevisaoGD[[#This Row],[Nº Barra]])</f>
        <v>0.72316546856478081</v>
      </c>
      <c r="H2702" s="136">
        <f>$G2702*SUMIFS(FatorHorario[Fator],FatorHorario[Meses],TEXT($D2702,"MMM"),FatorHorario[UF],'Curva Tipica'!$E$1,FatorHorario[Hora],$F2702)</f>
        <v>0</v>
      </c>
      <c r="I2702" s="45">
        <v>0.92</v>
      </c>
    </row>
    <row r="2703" spans="1:9" x14ac:dyDescent="0.25">
      <c r="A2703" s="32">
        <v>8710</v>
      </c>
      <c r="B2703" s="32">
        <v>2</v>
      </c>
      <c r="C2703" s="134" t="s">
        <v>92</v>
      </c>
      <c r="D2703" s="33">
        <v>44896</v>
      </c>
      <c r="E2703" s="43" t="s">
        <v>66</v>
      </c>
      <c r="F2703" s="44">
        <f>SUMIFS(HoraCondCarga[Hora],HoraCondCarga[Condição de Carga],PrevisaoGD[[#This Row],[Condição de Carga]],HoraCondCarga[Mês],MONTH(PrevisaoGD[[#This Row],[Mês/Ano]]))</f>
        <v>22</v>
      </c>
      <c r="G2703" s="258">
        <f>SUMIFS('Previsão Potência Instalada'!$C$4:$C$87,'Previsão Potência Instalada'!$B$4:$B$87,PrevisaoGD[[#This Row],[Mês/Ano]])*SUMIFS(RelPotInst[PU_PI],RelPotInst[Barra],PrevisaoGD[[#This Row],[Nº Barra]])</f>
        <v>0.74493560908348055</v>
      </c>
      <c r="H2703" s="136">
        <f>$G2703*SUMIFS(FatorHorario[Fator],FatorHorario[Meses],TEXT($D2703,"MMM"),FatorHorario[UF],'Curva Tipica'!$E$1,FatorHorario[Hora],$F2703)</f>
        <v>0</v>
      </c>
      <c r="I2703" s="45">
        <v>0.92</v>
      </c>
    </row>
    <row r="2704" spans="1:9" x14ac:dyDescent="0.25">
      <c r="A2704" s="32">
        <v>8710</v>
      </c>
      <c r="B2704" s="32">
        <v>2</v>
      </c>
      <c r="C2704" s="134" t="s">
        <v>92</v>
      </c>
      <c r="D2704" s="33">
        <v>44927</v>
      </c>
      <c r="E2704" s="43" t="s">
        <v>66</v>
      </c>
      <c r="F2704" s="44">
        <f>SUMIFS(HoraCondCarga[Hora],HoraCondCarga[Condição de Carga],PrevisaoGD[[#This Row],[Condição de Carga]],HoraCondCarga[Mês],MONTH(PrevisaoGD[[#This Row],[Mês/Ano]]))</f>
        <v>22</v>
      </c>
      <c r="G2704" s="258">
        <f>SUMIFS('Previsão Potência Instalada'!$C$4:$C$87,'Previsão Potência Instalada'!$B$4:$B$87,PrevisaoGD[[#This Row],[Mês/Ano]])*SUMIFS(RelPotInst[PU_PI],RelPotInst[Barra],PrevisaoGD[[#This Row],[Nº Barra]])</f>
        <v>0.75239897156715163</v>
      </c>
      <c r="H2704" s="136">
        <f>$G2704*SUMIFS(FatorHorario[Fator],FatorHorario[Meses],TEXT($D2704,"MMM"),FatorHorario[UF],'Curva Tipica'!$E$1,FatorHorario[Hora],$F2704)</f>
        <v>0</v>
      </c>
      <c r="I2704" s="45">
        <v>0.92</v>
      </c>
    </row>
    <row r="2705" spans="1:9" x14ac:dyDescent="0.25">
      <c r="A2705" s="32">
        <v>8710</v>
      </c>
      <c r="B2705" s="32">
        <v>2</v>
      </c>
      <c r="C2705" s="134" t="s">
        <v>92</v>
      </c>
      <c r="D2705" s="33">
        <v>44958</v>
      </c>
      <c r="E2705" s="43" t="s">
        <v>66</v>
      </c>
      <c r="F2705" s="44">
        <f>SUMIFS(HoraCondCarga[Hora],HoraCondCarga[Condição de Carga],PrevisaoGD[[#This Row],[Condição de Carga]],HoraCondCarga[Mês],MONTH(PrevisaoGD[[#This Row],[Mês/Ano]]))</f>
        <v>22</v>
      </c>
      <c r="G2705" s="258">
        <f>SUMIFS('Previsão Potência Instalada'!$C$4:$C$87,'Previsão Potência Instalada'!$B$4:$B$87,PrevisaoGD[[#This Row],[Mês/Ano]])*SUMIFS(RelPotInst[PU_PI],RelPotInst[Barra],PrevisaoGD[[#This Row],[Nº Barra]])</f>
        <v>0.75969969506265311</v>
      </c>
      <c r="H2705" s="136">
        <f>$G2705*SUMIFS(FatorHorario[Fator],FatorHorario[Meses],TEXT($D2705,"MMM"),FatorHorario[UF],'Curva Tipica'!$E$1,FatorHorario[Hora],$F2705)</f>
        <v>0</v>
      </c>
      <c r="I2705" s="45">
        <v>0.92</v>
      </c>
    </row>
    <row r="2706" spans="1:9" x14ac:dyDescent="0.25">
      <c r="A2706" s="32">
        <v>8710</v>
      </c>
      <c r="B2706" s="32">
        <v>2</v>
      </c>
      <c r="C2706" s="134" t="s">
        <v>92</v>
      </c>
      <c r="D2706" s="33">
        <v>44986</v>
      </c>
      <c r="E2706" s="43" t="s">
        <v>66</v>
      </c>
      <c r="F2706" s="44">
        <f>SUMIFS(HoraCondCarga[Hora],HoraCondCarga[Condição de Carga],PrevisaoGD[[#This Row],[Condição de Carga]],HoraCondCarga[Mês],MONTH(PrevisaoGD[[#This Row],[Mês/Ano]]))</f>
        <v>22</v>
      </c>
      <c r="G2706" s="258">
        <f>SUMIFS('Previsão Potência Instalada'!$C$4:$C$87,'Previsão Potência Instalada'!$B$4:$B$87,PrevisaoGD[[#This Row],[Mês/Ano]])*SUMIFS(RelPotInst[PU_PI],RelPotInst[Barra],PrevisaoGD[[#This Row],[Nº Barra]])</f>
        <v>0.76706606845804903</v>
      </c>
      <c r="H2706" s="136">
        <f>$G2706*SUMIFS(FatorHorario[Fator],FatorHorario[Meses],TEXT($D2706,"MMM"),FatorHorario[UF],'Curva Tipica'!$E$1,FatorHorario[Hora],$F2706)</f>
        <v>0</v>
      </c>
      <c r="I2706" s="45">
        <v>0.92</v>
      </c>
    </row>
    <row r="2707" spans="1:9" x14ac:dyDescent="0.25">
      <c r="A2707" s="32">
        <v>8710</v>
      </c>
      <c r="B2707" s="32">
        <v>2</v>
      </c>
      <c r="C2707" s="134" t="s">
        <v>92</v>
      </c>
      <c r="D2707" s="33">
        <v>45017</v>
      </c>
      <c r="E2707" s="43" t="s">
        <v>66</v>
      </c>
      <c r="F2707" s="44">
        <f>SUMIFS(HoraCondCarga[Hora],HoraCondCarga[Condição de Carga],PrevisaoGD[[#This Row],[Condição de Carga]],HoraCondCarga[Mês],MONTH(PrevisaoGD[[#This Row],[Mês/Ano]]))</f>
        <v>22</v>
      </c>
      <c r="G2707" s="258">
        <f>SUMIFS('Previsão Potência Instalada'!$C$4:$C$87,'Previsão Potência Instalada'!$B$4:$B$87,PrevisaoGD[[#This Row],[Mês/Ano]])*SUMIFS(RelPotInst[PU_PI],RelPotInst[Barra],PrevisaoGD[[#This Row],[Nº Barra]])</f>
        <v>0.77448906552647045</v>
      </c>
      <c r="H2707" s="136">
        <f>$G2707*SUMIFS(FatorHorario[Fator],FatorHorario[Meses],TEXT($D2707,"MMM"),FatorHorario[UF],'Curva Tipica'!$E$1,FatorHorario[Hora],$F2707)</f>
        <v>0</v>
      </c>
      <c r="I2707" s="45">
        <v>0.92</v>
      </c>
    </row>
    <row r="2708" spans="1:9" x14ac:dyDescent="0.25">
      <c r="A2708" s="32">
        <v>8710</v>
      </c>
      <c r="B2708" s="32">
        <v>2</v>
      </c>
      <c r="C2708" s="134" t="s">
        <v>92</v>
      </c>
      <c r="D2708" s="33">
        <v>45047</v>
      </c>
      <c r="E2708" s="43" t="s">
        <v>66</v>
      </c>
      <c r="F2708" s="44">
        <f>SUMIFS(HoraCondCarga[Hora],HoraCondCarga[Condição de Carga],PrevisaoGD[[#This Row],[Condição de Carga]],HoraCondCarga[Mês],MONTH(PrevisaoGD[[#This Row],[Mês/Ano]]))</f>
        <v>22</v>
      </c>
      <c r="G2708" s="258">
        <f>SUMIFS('Previsão Potência Instalada'!$C$4:$C$87,'Previsão Potência Instalada'!$B$4:$B$87,PrevisaoGD[[#This Row],[Mês/Ano]])*SUMIFS(RelPotInst[PU_PI],RelPotInst[Barra],PrevisaoGD[[#This Row],[Nº Barra]])</f>
        <v>0.78252449566708848</v>
      </c>
      <c r="H2708" s="136">
        <f>$G2708*SUMIFS(FatorHorario[Fator],FatorHorario[Meses],TEXT($D2708,"MMM"),FatorHorario[UF],'Curva Tipica'!$E$1,FatorHorario[Hora],$F2708)</f>
        <v>0</v>
      </c>
      <c r="I2708" s="45">
        <v>0.92</v>
      </c>
    </row>
    <row r="2709" spans="1:9" x14ac:dyDescent="0.25">
      <c r="A2709" s="32">
        <v>8710</v>
      </c>
      <c r="B2709" s="32">
        <v>2</v>
      </c>
      <c r="C2709" s="134" t="s">
        <v>92</v>
      </c>
      <c r="D2709" s="33">
        <v>45078</v>
      </c>
      <c r="E2709" s="43" t="s">
        <v>66</v>
      </c>
      <c r="F2709" s="44">
        <f>SUMIFS(HoraCondCarga[Hora],HoraCondCarga[Condição de Carga],PrevisaoGD[[#This Row],[Condição de Carga]],HoraCondCarga[Mês],MONTH(PrevisaoGD[[#This Row],[Mês/Ano]]))</f>
        <v>19</v>
      </c>
      <c r="G2709" s="258">
        <f>SUMIFS('Previsão Potência Instalada'!$C$4:$C$87,'Previsão Potência Instalada'!$B$4:$B$87,PrevisaoGD[[#This Row],[Mês/Ano]])*SUMIFS(RelPotInst[PU_PI],RelPotInst[Barra],PrevisaoGD[[#This Row],[Nº Barra]])</f>
        <v>0.79039201628221678</v>
      </c>
      <c r="H2709" s="136">
        <f>$G2709*SUMIFS(FatorHorario[Fator],FatorHorario[Meses],TEXT($D2709,"MMM"),FatorHorario[UF],'Curva Tipica'!$E$1,FatorHorario[Hora],$F2709)</f>
        <v>0</v>
      </c>
      <c r="I2709" s="45">
        <v>0.92</v>
      </c>
    </row>
    <row r="2710" spans="1:9" x14ac:dyDescent="0.25">
      <c r="A2710" s="32">
        <v>8710</v>
      </c>
      <c r="B2710" s="32">
        <v>2</v>
      </c>
      <c r="C2710" s="134" t="s">
        <v>92</v>
      </c>
      <c r="D2710" s="33">
        <v>45108</v>
      </c>
      <c r="E2710" s="43" t="s">
        <v>66</v>
      </c>
      <c r="F2710" s="44">
        <f>SUMIFS(HoraCondCarga[Hora],HoraCondCarga[Condição de Carga],PrevisaoGD[[#This Row],[Condição de Carga]],HoraCondCarga[Mês],MONTH(PrevisaoGD[[#This Row],[Mês/Ano]]))</f>
        <v>22</v>
      </c>
      <c r="G2710" s="258">
        <f>SUMIFS('Previsão Potência Instalada'!$C$4:$C$87,'Previsão Potência Instalada'!$B$4:$B$87,PrevisaoGD[[#This Row],[Mês/Ano]])*SUMIFS(RelPotInst[PU_PI],RelPotInst[Barra],PrevisaoGD[[#This Row],[Nº Barra]])</f>
        <v>0.79786847815137518</v>
      </c>
      <c r="H2710" s="136">
        <f>$G2710*SUMIFS(FatorHorario[Fator],FatorHorario[Meses],TEXT($D2710,"MMM"),FatorHorario[UF],'Curva Tipica'!$E$1,FatorHorario[Hora],$F2710)</f>
        <v>0</v>
      </c>
      <c r="I2710" s="45">
        <v>0.92</v>
      </c>
    </row>
    <row r="2711" spans="1:9" x14ac:dyDescent="0.25">
      <c r="A2711" s="32">
        <v>8710</v>
      </c>
      <c r="B2711" s="32">
        <v>2</v>
      </c>
      <c r="C2711" s="134" t="s">
        <v>92</v>
      </c>
      <c r="D2711" s="33">
        <v>45139</v>
      </c>
      <c r="E2711" s="43" t="s">
        <v>66</v>
      </c>
      <c r="F2711" s="44">
        <f>SUMIFS(HoraCondCarga[Hora],HoraCondCarga[Condição de Carga],PrevisaoGD[[#This Row],[Condição de Carga]],HoraCondCarga[Mês],MONTH(PrevisaoGD[[#This Row],[Mês/Ano]]))</f>
        <v>22</v>
      </c>
      <c r="G2711" s="258">
        <f>SUMIFS('Previsão Potência Instalada'!$C$4:$C$87,'Previsão Potência Instalada'!$B$4:$B$87,PrevisaoGD[[#This Row],[Mês/Ano]])*SUMIFS(RelPotInst[PU_PI],RelPotInst[Barra],PrevisaoGD[[#This Row],[Nº Barra]])</f>
        <v>0.80515388585733083</v>
      </c>
      <c r="H2711" s="136">
        <f>$G2711*SUMIFS(FatorHorario[Fator],FatorHorario[Meses],TEXT($D2711,"MMM"),FatorHorario[UF],'Curva Tipica'!$E$1,FatorHorario[Hora],$F2711)</f>
        <v>0</v>
      </c>
      <c r="I2711" s="45">
        <v>0.92</v>
      </c>
    </row>
    <row r="2712" spans="1:9" x14ac:dyDescent="0.25">
      <c r="A2712" s="32">
        <v>8710</v>
      </c>
      <c r="B2712" s="32">
        <v>2</v>
      </c>
      <c r="C2712" s="134" t="s">
        <v>92</v>
      </c>
      <c r="D2712" s="33">
        <v>45170</v>
      </c>
      <c r="E2712" s="43" t="s">
        <v>66</v>
      </c>
      <c r="F2712" s="44">
        <f>SUMIFS(HoraCondCarga[Hora],HoraCondCarga[Condição de Carga],PrevisaoGD[[#This Row],[Condição de Carga]],HoraCondCarga[Mês],MONTH(PrevisaoGD[[#This Row],[Mês/Ano]]))</f>
        <v>22</v>
      </c>
      <c r="G2712" s="258">
        <f>SUMIFS('Previsão Potência Instalada'!$C$4:$C$87,'Previsão Potência Instalada'!$B$4:$B$87,PrevisaoGD[[#This Row],[Mês/Ano]])*SUMIFS(RelPotInst[PU_PI],RelPotInst[Barra],PrevisaoGD[[#This Row],[Nº Barra]])</f>
        <v>0.81240605845041602</v>
      </c>
      <c r="H2712" s="136">
        <f>$G2712*SUMIFS(FatorHorario[Fator],FatorHorario[Meses],TEXT($D2712,"MMM"),FatorHorario[UF],'Curva Tipica'!$E$1,FatorHorario[Hora],$F2712)</f>
        <v>0</v>
      </c>
      <c r="I2712" s="45">
        <v>0.92</v>
      </c>
    </row>
    <row r="2713" spans="1:9" x14ac:dyDescent="0.25">
      <c r="A2713" s="32">
        <v>8710</v>
      </c>
      <c r="B2713" s="32">
        <v>2</v>
      </c>
      <c r="C2713" s="134" t="s">
        <v>92</v>
      </c>
      <c r="D2713" s="33">
        <v>45200</v>
      </c>
      <c r="E2713" s="43" t="s">
        <v>66</v>
      </c>
      <c r="F2713" s="44">
        <f>SUMIFS(HoraCondCarga[Hora],HoraCondCarga[Condição de Carga],PrevisaoGD[[#This Row],[Condição de Carga]],HoraCondCarga[Mês],MONTH(PrevisaoGD[[#This Row],[Mês/Ano]]))</f>
        <v>22</v>
      </c>
      <c r="G2713" s="258">
        <f>SUMIFS('Previsão Potência Instalada'!$C$4:$C$87,'Previsão Potência Instalada'!$B$4:$B$87,PrevisaoGD[[#This Row],[Mês/Ano]])*SUMIFS(RelPotInst[PU_PI],RelPotInst[Barra],PrevisaoGD[[#This Row],[Nº Barra]])</f>
        <v>0.81930169745701864</v>
      </c>
      <c r="H2713" s="136">
        <f>$G2713*SUMIFS(FatorHorario[Fator],FatorHorario[Meses],TEXT($D2713,"MMM"),FatorHorario[UF],'Curva Tipica'!$E$1,FatorHorario[Hora],$F2713)</f>
        <v>0</v>
      </c>
      <c r="I2713" s="45">
        <v>0.92</v>
      </c>
    </row>
    <row r="2714" spans="1:9" x14ac:dyDescent="0.25">
      <c r="A2714" s="32">
        <v>8710</v>
      </c>
      <c r="B2714" s="32">
        <v>2</v>
      </c>
      <c r="C2714" s="134" t="s">
        <v>92</v>
      </c>
      <c r="D2714" s="33">
        <v>45231</v>
      </c>
      <c r="E2714" s="43" t="s">
        <v>66</v>
      </c>
      <c r="F2714" s="44">
        <f>SUMIFS(HoraCondCarga[Hora],HoraCondCarga[Condição de Carga],PrevisaoGD[[#This Row],[Condição de Carga]],HoraCondCarga[Mês],MONTH(PrevisaoGD[[#This Row],[Mês/Ano]]))</f>
        <v>22</v>
      </c>
      <c r="G2714" s="258">
        <f>SUMIFS('Previsão Potência Instalada'!$C$4:$C$87,'Previsão Potência Instalada'!$B$4:$B$87,PrevisaoGD[[#This Row],[Mês/Ano]])*SUMIFS(RelPotInst[PU_PI],RelPotInst[Barra],PrevisaoGD[[#This Row],[Nº Barra]])</f>
        <v>0.82619862349426842</v>
      </c>
      <c r="H2714" s="136">
        <f>$G2714*SUMIFS(FatorHorario[Fator],FatorHorario[Meses],TEXT($D2714,"MMM"),FatorHorario[UF],'Curva Tipica'!$E$1,FatorHorario[Hora],$F2714)</f>
        <v>0</v>
      </c>
      <c r="I2714" s="45">
        <v>0.92</v>
      </c>
    </row>
    <row r="2715" spans="1:9" x14ac:dyDescent="0.25">
      <c r="A2715" s="32">
        <v>8710</v>
      </c>
      <c r="B2715" s="32">
        <v>2</v>
      </c>
      <c r="C2715" s="134" t="s">
        <v>92</v>
      </c>
      <c r="D2715" s="33">
        <v>45261</v>
      </c>
      <c r="E2715" s="43" t="s">
        <v>66</v>
      </c>
      <c r="F2715" s="44">
        <f>SUMIFS(HoraCondCarga[Hora],HoraCondCarga[Condição de Carga],PrevisaoGD[[#This Row],[Condição de Carga]],HoraCondCarga[Mês],MONTH(PrevisaoGD[[#This Row],[Mês/Ano]]))</f>
        <v>22</v>
      </c>
      <c r="G2715" s="258">
        <f>SUMIFS('Previsão Potência Instalada'!$C$4:$C$87,'Previsão Potência Instalada'!$B$4:$B$87,PrevisaoGD[[#This Row],[Mês/Ano]])*SUMIFS(RelPotInst[PU_PI],RelPotInst[Barra],PrevisaoGD[[#This Row],[Nº Barra]])</f>
        <v>0.8334231952315273</v>
      </c>
      <c r="H2715" s="136">
        <f>$G2715*SUMIFS(FatorHorario[Fator],FatorHorario[Meses],TEXT($D2715,"MMM"),FatorHorario[UF],'Curva Tipica'!$E$1,FatorHorario[Hora],$F2715)</f>
        <v>0</v>
      </c>
      <c r="I2715" s="45">
        <v>0.92</v>
      </c>
    </row>
    <row r="2716" spans="1:9" x14ac:dyDescent="0.25">
      <c r="A2716" s="32">
        <v>8710</v>
      </c>
      <c r="B2716" s="32">
        <v>2</v>
      </c>
      <c r="C2716" s="134" t="s">
        <v>92</v>
      </c>
      <c r="D2716" s="33">
        <v>45292</v>
      </c>
      <c r="E2716" s="43" t="s">
        <v>66</v>
      </c>
      <c r="F2716" s="44">
        <f>SUMIFS(HoraCondCarga[Hora],HoraCondCarga[Condição de Carga],PrevisaoGD[[#This Row],[Condição de Carga]],HoraCondCarga[Mês],MONTH(PrevisaoGD[[#This Row],[Mês/Ano]]))</f>
        <v>22</v>
      </c>
      <c r="G2716" s="258">
        <f>SUMIFS('Previsão Potência Instalada'!$C$4:$C$87,'Previsão Potência Instalada'!$B$4:$B$87,PrevisaoGD[[#This Row],[Mês/Ano]])*SUMIFS(RelPotInst[PU_PI],RelPotInst[Barra],PrevisaoGD[[#This Row],[Nº Barra]])</f>
        <v>0.84824160685651084</v>
      </c>
      <c r="H2716" s="136">
        <f>$G2716*SUMIFS(FatorHorario[Fator],FatorHorario[Meses],TEXT($D2716,"MMM"),FatorHorario[UF],'Curva Tipica'!$E$1,FatorHorario[Hora],$F2716)</f>
        <v>0</v>
      </c>
      <c r="I2716" s="45">
        <v>0.92</v>
      </c>
    </row>
    <row r="2717" spans="1:9" x14ac:dyDescent="0.25">
      <c r="A2717" s="32">
        <v>8710</v>
      </c>
      <c r="B2717" s="32">
        <v>2</v>
      </c>
      <c r="C2717" s="134" t="s">
        <v>92</v>
      </c>
      <c r="D2717" s="33">
        <v>45323</v>
      </c>
      <c r="E2717" s="43" t="s">
        <v>66</v>
      </c>
      <c r="F2717" s="44">
        <f>SUMIFS(HoraCondCarga[Hora],HoraCondCarga[Condição de Carga],PrevisaoGD[[#This Row],[Condição de Carga]],HoraCondCarga[Mês],MONTH(PrevisaoGD[[#This Row],[Mês/Ano]]))</f>
        <v>22</v>
      </c>
      <c r="G2717" s="258">
        <f>SUMIFS('Previsão Potência Instalada'!$C$4:$C$87,'Previsão Potência Instalada'!$B$4:$B$87,PrevisaoGD[[#This Row],[Mês/Ano]])*SUMIFS(RelPotInst[PU_PI],RelPotInst[Barra],PrevisaoGD[[#This Row],[Nº Barra]])</f>
        <v>0.86273710083167654</v>
      </c>
      <c r="H2717" s="136">
        <f>$G2717*SUMIFS(FatorHorario[Fator],FatorHorario[Meses],TEXT($D2717,"MMM"),FatorHorario[UF],'Curva Tipica'!$E$1,FatorHorario[Hora],$F2717)</f>
        <v>0</v>
      </c>
      <c r="I2717" s="45">
        <v>0.92</v>
      </c>
    </row>
    <row r="2718" spans="1:9" x14ac:dyDescent="0.25">
      <c r="A2718" s="32">
        <v>8710</v>
      </c>
      <c r="B2718" s="32">
        <v>2</v>
      </c>
      <c r="C2718" s="134" t="s">
        <v>92</v>
      </c>
      <c r="D2718" s="33">
        <v>45352</v>
      </c>
      <c r="E2718" s="43" t="s">
        <v>66</v>
      </c>
      <c r="F2718" s="44">
        <f>SUMIFS(HoraCondCarga[Hora],HoraCondCarga[Condição de Carga],PrevisaoGD[[#This Row],[Condição de Carga]],HoraCondCarga[Mês],MONTH(PrevisaoGD[[#This Row],[Mês/Ano]]))</f>
        <v>22</v>
      </c>
      <c r="G2718" s="258">
        <f>SUMIFS('Previsão Potência Instalada'!$C$4:$C$87,'Previsão Potência Instalada'!$B$4:$B$87,PrevisaoGD[[#This Row],[Mês/Ano]])*SUMIFS(RelPotInst[PU_PI],RelPotInst[Barra],PrevisaoGD[[#This Row],[Nº Barra]])</f>
        <v>0.87736294185107344</v>
      </c>
      <c r="H2718" s="136">
        <f>$G2718*SUMIFS(FatorHorario[Fator],FatorHorario[Meses],TEXT($D2718,"MMM"),FatorHorario[UF],'Curva Tipica'!$E$1,FatorHorario[Hora],$F2718)</f>
        <v>0</v>
      </c>
      <c r="I2718" s="45">
        <v>0.92</v>
      </c>
    </row>
    <row r="2719" spans="1:9" x14ac:dyDescent="0.25">
      <c r="A2719" s="32">
        <v>8710</v>
      </c>
      <c r="B2719" s="32">
        <v>2</v>
      </c>
      <c r="C2719" s="134" t="s">
        <v>92</v>
      </c>
      <c r="D2719" s="33">
        <v>45383</v>
      </c>
      <c r="E2719" s="43" t="s">
        <v>66</v>
      </c>
      <c r="F2719" s="44">
        <f>SUMIFS(HoraCondCarga[Hora],HoraCondCarga[Condição de Carga],PrevisaoGD[[#This Row],[Condição de Carga]],HoraCondCarga[Mês],MONTH(PrevisaoGD[[#This Row],[Mês/Ano]]))</f>
        <v>22</v>
      </c>
      <c r="G2719" s="258">
        <f>SUMIFS('Previsão Potência Instalada'!$C$4:$C$87,'Previsão Potência Instalada'!$B$4:$B$87,PrevisaoGD[[#This Row],[Mês/Ano]])*SUMIFS(RelPotInst[PU_PI],RelPotInst[Barra],PrevisaoGD[[#This Row],[Nº Barra]])</f>
        <v>0.89210120845564722</v>
      </c>
      <c r="H2719" s="136">
        <f>$G2719*SUMIFS(FatorHorario[Fator],FatorHorario[Meses],TEXT($D2719,"MMM"),FatorHorario[UF],'Curva Tipica'!$E$1,FatorHorario[Hora],$F2719)</f>
        <v>0</v>
      </c>
      <c r="I2719" s="45">
        <v>0.92</v>
      </c>
    </row>
    <row r="2720" spans="1:9" x14ac:dyDescent="0.25">
      <c r="A2720" s="32">
        <v>8710</v>
      </c>
      <c r="B2720" s="32">
        <v>2</v>
      </c>
      <c r="C2720" s="134" t="s">
        <v>92</v>
      </c>
      <c r="D2720" s="33">
        <v>45413</v>
      </c>
      <c r="E2720" s="43" t="s">
        <v>66</v>
      </c>
      <c r="F2720" s="44">
        <f>SUMIFS(HoraCondCarga[Hora],HoraCondCarga[Condição de Carga],PrevisaoGD[[#This Row],[Condição de Carga]],HoraCondCarga[Mês],MONTH(PrevisaoGD[[#This Row],[Mês/Ano]]))</f>
        <v>22</v>
      </c>
      <c r="G2720" s="258">
        <f>SUMIFS('Previsão Potência Instalada'!$C$4:$C$87,'Previsão Potência Instalada'!$B$4:$B$87,PrevisaoGD[[#This Row],[Mês/Ano]])*SUMIFS(RelPotInst[PU_PI],RelPotInst[Barra],PrevisaoGD[[#This Row],[Nº Barra]])</f>
        <v>0.90805545316344405</v>
      </c>
      <c r="H2720" s="136">
        <f>$G2720*SUMIFS(FatorHorario[Fator],FatorHorario[Meses],TEXT($D2720,"MMM"),FatorHorario[UF],'Curva Tipica'!$E$1,FatorHorario[Hora],$F2720)</f>
        <v>0</v>
      </c>
      <c r="I2720" s="45">
        <v>0.92</v>
      </c>
    </row>
    <row r="2721" spans="1:9" x14ac:dyDescent="0.25">
      <c r="A2721" s="32">
        <v>8710</v>
      </c>
      <c r="B2721" s="32">
        <v>2</v>
      </c>
      <c r="C2721" s="134" t="s">
        <v>92</v>
      </c>
      <c r="D2721" s="33">
        <v>45444</v>
      </c>
      <c r="E2721" s="43" t="s">
        <v>66</v>
      </c>
      <c r="F2721" s="44">
        <f>SUMIFS(HoraCondCarga[Hora],HoraCondCarga[Condição de Carga],PrevisaoGD[[#This Row],[Condição de Carga]],HoraCondCarga[Mês],MONTH(PrevisaoGD[[#This Row],[Mês/Ano]]))</f>
        <v>19</v>
      </c>
      <c r="G2721" s="258">
        <f>SUMIFS('Previsão Potência Instalada'!$C$4:$C$87,'Previsão Potência Instalada'!$B$4:$B$87,PrevisaoGD[[#This Row],[Mês/Ano]])*SUMIFS(RelPotInst[PU_PI],RelPotInst[Barra],PrevisaoGD[[#This Row],[Nº Barra]])</f>
        <v>0.92367631563636932</v>
      </c>
      <c r="H2721" s="136">
        <f>$G2721*SUMIFS(FatorHorario[Fator],FatorHorario[Meses],TEXT($D2721,"MMM"),FatorHorario[UF],'Curva Tipica'!$E$1,FatorHorario[Hora],$F2721)</f>
        <v>0</v>
      </c>
      <c r="I2721" s="45">
        <v>0.92</v>
      </c>
    </row>
    <row r="2722" spans="1:9" x14ac:dyDescent="0.25">
      <c r="A2722" s="32">
        <v>8710</v>
      </c>
      <c r="B2722" s="32">
        <v>2</v>
      </c>
      <c r="C2722" s="134" t="s">
        <v>92</v>
      </c>
      <c r="D2722" s="33">
        <v>45474</v>
      </c>
      <c r="E2722" s="43" t="s">
        <v>66</v>
      </c>
      <c r="F2722" s="44">
        <f>SUMIFS(HoraCondCarga[Hora],HoraCondCarga[Condição de Carga],PrevisaoGD[[#This Row],[Condição de Carga]],HoraCondCarga[Mês],MONTH(PrevisaoGD[[#This Row],[Mês/Ano]]))</f>
        <v>22</v>
      </c>
      <c r="G2722" s="258">
        <f>SUMIFS('Previsão Potência Instalada'!$C$4:$C$87,'Previsão Potência Instalada'!$B$4:$B$87,PrevisaoGD[[#This Row],[Mês/Ano]])*SUMIFS(RelPotInst[PU_PI],RelPotInst[Barra],PrevisaoGD[[#This Row],[Nº Barra]])</f>
        <v>0.93852073592522423</v>
      </c>
      <c r="H2722" s="136">
        <f>$G2722*SUMIFS(FatorHorario[Fator],FatorHorario[Meses],TEXT($D2722,"MMM"),FatorHorario[UF],'Curva Tipica'!$E$1,FatorHorario[Hora],$F2722)</f>
        <v>0</v>
      </c>
      <c r="I2722" s="45">
        <v>0.92</v>
      </c>
    </row>
    <row r="2723" spans="1:9" x14ac:dyDescent="0.25">
      <c r="A2723" s="32">
        <v>8710</v>
      </c>
      <c r="B2723" s="32">
        <v>2</v>
      </c>
      <c r="C2723" s="134" t="s">
        <v>92</v>
      </c>
      <c r="D2723" s="33">
        <v>45505</v>
      </c>
      <c r="E2723" s="43" t="s">
        <v>66</v>
      </c>
      <c r="F2723" s="44">
        <f>SUMIFS(HoraCondCarga[Hora],HoraCondCarga[Condição de Carga],PrevisaoGD[[#This Row],[Condição de Carga]],HoraCondCarga[Mês],MONTH(PrevisaoGD[[#This Row],[Mês/Ano]]))</f>
        <v>22</v>
      </c>
      <c r="G2723" s="258">
        <f>SUMIFS('Previsão Potência Instalada'!$C$4:$C$87,'Previsão Potência Instalada'!$B$4:$B$87,PrevisaoGD[[#This Row],[Mês/Ano]])*SUMIFS(RelPotInst[PU_PI],RelPotInst[Barra],PrevisaoGD[[#This Row],[Nº Barra]])</f>
        <v>0.95298582059434989</v>
      </c>
      <c r="H2723" s="136">
        <f>$G2723*SUMIFS(FatorHorario[Fator],FatorHorario[Meses],TEXT($D2723,"MMM"),FatorHorario[UF],'Curva Tipica'!$E$1,FatorHorario[Hora],$F2723)</f>
        <v>0</v>
      </c>
      <c r="I2723" s="45">
        <v>0.92</v>
      </c>
    </row>
    <row r="2724" spans="1:9" x14ac:dyDescent="0.25">
      <c r="A2724" s="32">
        <v>8710</v>
      </c>
      <c r="B2724" s="32">
        <v>2</v>
      </c>
      <c r="C2724" s="134" t="s">
        <v>92</v>
      </c>
      <c r="D2724" s="33">
        <v>45536</v>
      </c>
      <c r="E2724" s="43" t="s">
        <v>66</v>
      </c>
      <c r="F2724" s="44">
        <f>SUMIFS(HoraCondCarga[Hora],HoraCondCarga[Condição de Carga],PrevisaoGD[[#This Row],[Condição de Carga]],HoraCondCarga[Mês],MONTH(PrevisaoGD[[#This Row],[Mês/Ano]]))</f>
        <v>22</v>
      </c>
      <c r="G2724" s="258">
        <f>SUMIFS('Previsão Potência Instalada'!$C$4:$C$87,'Previsão Potência Instalada'!$B$4:$B$87,PrevisaoGD[[#This Row],[Mês/Ano]])*SUMIFS(RelPotInst[PU_PI],RelPotInst[Barra],PrevisaoGD[[#This Row],[Nº Barra]])</f>
        <v>0.96738491736807419</v>
      </c>
      <c r="H2724" s="136">
        <f>$G2724*SUMIFS(FatorHorario[Fator],FatorHorario[Meses],TEXT($D2724,"MMM"),FatorHorario[UF],'Curva Tipica'!$E$1,FatorHorario[Hora],$F2724)</f>
        <v>0</v>
      </c>
      <c r="I2724" s="45">
        <v>0.92</v>
      </c>
    </row>
    <row r="2725" spans="1:9" x14ac:dyDescent="0.25">
      <c r="A2725" s="32">
        <v>8710</v>
      </c>
      <c r="B2725" s="32">
        <v>2</v>
      </c>
      <c r="C2725" s="134" t="s">
        <v>92</v>
      </c>
      <c r="D2725" s="33">
        <v>45566</v>
      </c>
      <c r="E2725" s="43" t="s">
        <v>66</v>
      </c>
      <c r="F2725" s="44">
        <f>SUMIFS(HoraCondCarga[Hora],HoraCondCarga[Condição de Carga],PrevisaoGD[[#This Row],[Condição de Carga]],HoraCondCarga[Mês],MONTH(PrevisaoGD[[#This Row],[Mês/Ano]]))</f>
        <v>22</v>
      </c>
      <c r="G2725" s="258">
        <f>SUMIFS('Previsão Potência Instalada'!$C$4:$C$87,'Previsão Potência Instalada'!$B$4:$B$87,PrevisaoGD[[#This Row],[Mês/Ano]])*SUMIFS(RelPotInst[PU_PI],RelPotInst[Barra],PrevisaoGD[[#This Row],[Nº Barra]])</f>
        <v>0.98107612122433807</v>
      </c>
      <c r="H2725" s="136">
        <f>$G2725*SUMIFS(FatorHorario[Fator],FatorHorario[Meses],TEXT($D2725,"MMM"),FatorHorario[UF],'Curva Tipica'!$E$1,FatorHorario[Hora],$F2725)</f>
        <v>0</v>
      </c>
      <c r="I2725" s="45">
        <v>0.92</v>
      </c>
    </row>
    <row r="2726" spans="1:9" x14ac:dyDescent="0.25">
      <c r="A2726" s="32">
        <v>8710</v>
      </c>
      <c r="B2726" s="32">
        <v>2</v>
      </c>
      <c r="C2726" s="134" t="s">
        <v>92</v>
      </c>
      <c r="D2726" s="33">
        <v>45597</v>
      </c>
      <c r="E2726" s="43" t="s">
        <v>66</v>
      </c>
      <c r="F2726" s="44">
        <f>SUMIFS(HoraCondCarga[Hora],HoraCondCarga[Condição de Carga],PrevisaoGD[[#This Row],[Condição de Carga]],HoraCondCarga[Mês],MONTH(PrevisaoGD[[#This Row],[Mês/Ano]]))</f>
        <v>22</v>
      </c>
      <c r="G2726" s="258">
        <f>SUMIFS('Previsão Potência Instalada'!$C$4:$C$87,'Previsão Potência Instalada'!$B$4:$B$87,PrevisaoGD[[#This Row],[Mês/Ano]])*SUMIFS(RelPotInst[PU_PI],RelPotInst[Barra],PrevisaoGD[[#This Row],[Nº Barra]])</f>
        <v>0.99476988046364068</v>
      </c>
      <c r="H2726" s="136">
        <f>$G2726*SUMIFS(FatorHorario[Fator],FatorHorario[Meses],TEXT($D2726,"MMM"),FatorHorario[UF],'Curva Tipica'!$E$1,FatorHorario[Hora],$F2726)</f>
        <v>0</v>
      </c>
      <c r="I2726" s="45">
        <v>0.92</v>
      </c>
    </row>
    <row r="2727" spans="1:9" x14ac:dyDescent="0.25">
      <c r="A2727" s="32">
        <v>8710</v>
      </c>
      <c r="B2727" s="32">
        <v>2</v>
      </c>
      <c r="C2727" s="134" t="s">
        <v>92</v>
      </c>
      <c r="D2727" s="33">
        <v>45627</v>
      </c>
      <c r="E2727" s="43" t="s">
        <v>66</v>
      </c>
      <c r="F2727" s="44">
        <f>SUMIFS(HoraCondCarga[Hora],HoraCondCarga[Condição de Carga],PrevisaoGD[[#This Row],[Condição de Carga]],HoraCondCarga[Mês],MONTH(PrevisaoGD[[#This Row],[Mês/Ano]]))</f>
        <v>22</v>
      </c>
      <c r="G2727" s="258">
        <f>SUMIFS('Previsão Potência Instalada'!$C$4:$C$87,'Previsão Potência Instalada'!$B$4:$B$87,PrevisaoGD[[#This Row],[Mês/Ano]])*SUMIFS(RelPotInst[PU_PI],RelPotInst[Barra],PrevisaoGD[[#This Row],[Nº Barra]])</f>
        <v>1.009114176087919</v>
      </c>
      <c r="H2727" s="136">
        <f>$G2727*SUMIFS(FatorHorario[Fator],FatorHorario[Meses],TEXT($D2727,"MMM"),FatorHorario[UF],'Curva Tipica'!$E$1,FatorHorario[Hora],$F2727)</f>
        <v>0</v>
      </c>
      <c r="I2727" s="45">
        <v>0.92</v>
      </c>
    </row>
    <row r="2728" spans="1:9" x14ac:dyDescent="0.25">
      <c r="A2728" s="32">
        <v>8710</v>
      </c>
      <c r="B2728" s="32">
        <v>2</v>
      </c>
      <c r="C2728" s="134" t="s">
        <v>92</v>
      </c>
      <c r="D2728" s="33">
        <v>45658</v>
      </c>
      <c r="E2728" s="43" t="s">
        <v>66</v>
      </c>
      <c r="F2728" s="44">
        <f>SUMIFS(HoraCondCarga[Hora],HoraCondCarga[Condição de Carga],PrevisaoGD[[#This Row],[Condição de Carga]],HoraCondCarga[Mês],MONTH(PrevisaoGD[[#This Row],[Mês/Ano]]))</f>
        <v>22</v>
      </c>
      <c r="G2728" s="258">
        <f>SUMIFS('Previsão Potência Instalada'!$C$4:$C$87,'Previsão Potência Instalada'!$B$4:$B$87,PrevisaoGD[[#This Row],[Mês/Ano]])*SUMIFS(RelPotInst[PU_PI],RelPotInst[Barra],PrevisaoGD[[#This Row],[Nº Barra]])</f>
        <v>1.0260839252457772</v>
      </c>
      <c r="H2728" s="136">
        <f>$G2728*SUMIFS(FatorHorario[Fator],FatorHorario[Meses],TEXT($D2728,"MMM"),FatorHorario[UF],'Curva Tipica'!$E$1,FatorHorario[Hora],$F2728)</f>
        <v>0</v>
      </c>
      <c r="I2728" s="45">
        <v>0.92</v>
      </c>
    </row>
    <row r="2729" spans="1:9" x14ac:dyDescent="0.25">
      <c r="A2729" s="32">
        <v>8710</v>
      </c>
      <c r="B2729" s="32">
        <v>2</v>
      </c>
      <c r="C2729" s="134" t="s">
        <v>92</v>
      </c>
      <c r="D2729" s="33">
        <v>45689</v>
      </c>
      <c r="E2729" s="43" t="s">
        <v>66</v>
      </c>
      <c r="F2729" s="44">
        <f>SUMIFS(HoraCondCarga[Hora],HoraCondCarga[Condição de Carga],PrevisaoGD[[#This Row],[Condição de Carga]],HoraCondCarga[Mês],MONTH(PrevisaoGD[[#This Row],[Mês/Ano]]))</f>
        <v>22</v>
      </c>
      <c r="G2729" s="258">
        <f>SUMIFS('Previsão Potência Instalada'!$C$4:$C$87,'Previsão Potência Instalada'!$B$4:$B$87,PrevisaoGD[[#This Row],[Mês/Ano]])*SUMIFS(RelPotInst[PU_PI],RelPotInst[Barra],PrevisaoGD[[#This Row],[Nº Barra]])</f>
        <v>1.0426838755577985</v>
      </c>
      <c r="H2729" s="136">
        <f>$G2729*SUMIFS(FatorHorario[Fator],FatorHorario[Meses],TEXT($D2729,"MMM"),FatorHorario[UF],'Curva Tipica'!$E$1,FatorHorario[Hora],$F2729)</f>
        <v>0</v>
      </c>
      <c r="I2729" s="45">
        <v>0.92</v>
      </c>
    </row>
    <row r="2730" spans="1:9" x14ac:dyDescent="0.25">
      <c r="A2730" s="32">
        <v>8710</v>
      </c>
      <c r="B2730" s="32">
        <v>2</v>
      </c>
      <c r="C2730" s="134" t="s">
        <v>92</v>
      </c>
      <c r="D2730" s="33">
        <v>45717</v>
      </c>
      <c r="E2730" s="43" t="s">
        <v>66</v>
      </c>
      <c r="F2730" s="44">
        <f>SUMIFS(HoraCondCarga[Hora],HoraCondCarga[Condição de Carga],PrevisaoGD[[#This Row],[Condição de Carga]],HoraCondCarga[Mês],MONTH(PrevisaoGD[[#This Row],[Mês/Ano]]))</f>
        <v>22</v>
      </c>
      <c r="G2730" s="258">
        <f>SUMIFS('Previsão Potência Instalada'!$C$4:$C$87,'Previsão Potência Instalada'!$B$4:$B$87,PrevisaoGD[[#This Row],[Mês/Ano]])*SUMIFS(RelPotInst[PU_PI],RelPotInst[Barra],PrevisaoGD[[#This Row],[Nº Barra]])</f>
        <v>1.0594330967026222</v>
      </c>
      <c r="H2730" s="136">
        <f>$G2730*SUMIFS(FatorHorario[Fator],FatorHorario[Meses],TEXT($D2730,"MMM"),FatorHorario[UF],'Curva Tipica'!$E$1,FatorHorario[Hora],$F2730)</f>
        <v>0</v>
      </c>
      <c r="I2730" s="45">
        <v>0.92</v>
      </c>
    </row>
    <row r="2731" spans="1:9" x14ac:dyDescent="0.25">
      <c r="A2731" s="32">
        <v>8710</v>
      </c>
      <c r="B2731" s="32">
        <v>2</v>
      </c>
      <c r="C2731" s="134" t="s">
        <v>92</v>
      </c>
      <c r="D2731" s="33">
        <v>45748</v>
      </c>
      <c r="E2731" s="43" t="s">
        <v>66</v>
      </c>
      <c r="F2731" s="44">
        <f>SUMIFS(HoraCondCarga[Hora],HoraCondCarga[Condição de Carga],PrevisaoGD[[#This Row],[Condição de Carga]],HoraCondCarga[Mês],MONTH(PrevisaoGD[[#This Row],[Mês/Ano]]))</f>
        <v>22</v>
      </c>
      <c r="G2731" s="258">
        <f>SUMIFS('Previsão Potência Instalada'!$C$4:$C$87,'Previsão Potência Instalada'!$B$4:$B$87,PrevisaoGD[[#This Row],[Mês/Ano]])*SUMIFS(RelPotInst[PU_PI],RelPotInst[Barra],PrevisaoGD[[#This Row],[Nº Barra]])</f>
        <v>1.0763110653831238</v>
      </c>
      <c r="H2731" s="136">
        <f>$G2731*SUMIFS(FatorHorario[Fator],FatorHorario[Meses],TEXT($D2731,"MMM"),FatorHorario[UF],'Curva Tipica'!$E$1,FatorHorario[Hora],$F2731)</f>
        <v>0</v>
      </c>
      <c r="I2731" s="45">
        <v>0.92</v>
      </c>
    </row>
    <row r="2732" spans="1:9" x14ac:dyDescent="0.25">
      <c r="A2732" s="32">
        <v>8710</v>
      </c>
      <c r="B2732" s="32">
        <v>2</v>
      </c>
      <c r="C2732" s="134" t="s">
        <v>92</v>
      </c>
      <c r="D2732" s="33">
        <v>45778</v>
      </c>
      <c r="E2732" s="43" t="s">
        <v>66</v>
      </c>
      <c r="F2732" s="44">
        <f>SUMIFS(HoraCondCarga[Hora],HoraCondCarga[Condição de Carga],PrevisaoGD[[#This Row],[Condição de Carga]],HoraCondCarga[Mês],MONTH(PrevisaoGD[[#This Row],[Mês/Ano]]))</f>
        <v>22</v>
      </c>
      <c r="G2732" s="258">
        <f>SUMIFS('Previsão Potência Instalada'!$C$4:$C$87,'Previsão Potência Instalada'!$B$4:$B$87,PrevisaoGD[[#This Row],[Mês/Ano]])*SUMIFS(RelPotInst[PU_PI],RelPotInst[Barra],PrevisaoGD[[#This Row],[Nº Barra]])</f>
        <v>1.094581547911625</v>
      </c>
      <c r="H2732" s="136">
        <f>$G2732*SUMIFS(FatorHorario[Fator],FatorHorario[Meses],TEXT($D2732,"MMM"),FatorHorario[UF],'Curva Tipica'!$E$1,FatorHorario[Hora],$F2732)</f>
        <v>0</v>
      </c>
      <c r="I2732" s="45">
        <v>0.92</v>
      </c>
    </row>
    <row r="2733" spans="1:9" x14ac:dyDescent="0.25">
      <c r="A2733" s="32">
        <v>8710</v>
      </c>
      <c r="B2733" s="32">
        <v>2</v>
      </c>
      <c r="C2733" s="134" t="s">
        <v>92</v>
      </c>
      <c r="D2733" s="33">
        <v>45809</v>
      </c>
      <c r="E2733" s="43" t="s">
        <v>66</v>
      </c>
      <c r="F2733" s="44">
        <f>SUMIFS(HoraCondCarga[Hora],HoraCondCarga[Condição de Carga],PrevisaoGD[[#This Row],[Condição de Carga]],HoraCondCarga[Mês],MONTH(PrevisaoGD[[#This Row],[Mês/Ano]]))</f>
        <v>19</v>
      </c>
      <c r="G2733" s="258">
        <f>SUMIFS('Previsão Potência Instalada'!$C$4:$C$87,'Previsão Potência Instalada'!$B$4:$B$87,PrevisaoGD[[#This Row],[Mês/Ano]])*SUMIFS(RelPotInst[PU_PI],RelPotInst[Barra],PrevisaoGD[[#This Row],[Nº Barra]])</f>
        <v>1.1124702477604007</v>
      </c>
      <c r="H2733" s="136">
        <f>$G2733*SUMIFS(FatorHorario[Fator],FatorHorario[Meses],TEXT($D2733,"MMM"),FatorHorario[UF],'Curva Tipica'!$E$1,FatorHorario[Hora],$F2733)</f>
        <v>0</v>
      </c>
      <c r="I2733" s="45">
        <v>0.92</v>
      </c>
    </row>
    <row r="2734" spans="1:9" x14ac:dyDescent="0.25">
      <c r="A2734" s="32">
        <v>8710</v>
      </c>
      <c r="B2734" s="32">
        <v>2</v>
      </c>
      <c r="C2734" s="134" t="s">
        <v>92</v>
      </c>
      <c r="D2734" s="33">
        <v>45839</v>
      </c>
      <c r="E2734" s="43" t="s">
        <v>66</v>
      </c>
      <c r="F2734" s="44">
        <f>SUMIFS(HoraCondCarga[Hora],HoraCondCarga[Condição de Carga],PrevisaoGD[[#This Row],[Condição de Carga]],HoraCondCarga[Mês],MONTH(PrevisaoGD[[#This Row],[Mês/Ano]]))</f>
        <v>22</v>
      </c>
      <c r="G2734" s="258">
        <f>SUMIFS('Previsão Potência Instalada'!$C$4:$C$87,'Previsão Potência Instalada'!$B$4:$B$87,PrevisaoGD[[#This Row],[Mês/Ano]])*SUMIFS(RelPotInst[PU_PI],RelPotInst[Barra],PrevisaoGD[[#This Row],[Nº Barra]])</f>
        <v>1.129469781520887</v>
      </c>
      <c r="H2734" s="136">
        <f>$G2734*SUMIFS(FatorHorario[Fator],FatorHorario[Meses],TEXT($D2734,"MMM"),FatorHorario[UF],'Curva Tipica'!$E$1,FatorHorario[Hora],$F2734)</f>
        <v>0</v>
      </c>
      <c r="I2734" s="45">
        <v>0.92</v>
      </c>
    </row>
    <row r="2735" spans="1:9" x14ac:dyDescent="0.25">
      <c r="A2735" s="32">
        <v>8710</v>
      </c>
      <c r="B2735" s="32">
        <v>2</v>
      </c>
      <c r="C2735" s="134" t="s">
        <v>92</v>
      </c>
      <c r="D2735" s="33">
        <v>45870</v>
      </c>
      <c r="E2735" s="43" t="s">
        <v>66</v>
      </c>
      <c r="F2735" s="44">
        <f>SUMIFS(HoraCondCarga[Hora],HoraCondCarga[Condição de Carga],PrevisaoGD[[#This Row],[Condição de Carga]],HoraCondCarga[Mês],MONTH(PrevisaoGD[[#This Row],[Mês/Ano]]))</f>
        <v>22</v>
      </c>
      <c r="G2735" s="258">
        <f>SUMIFS('Previsão Potência Instalada'!$C$4:$C$87,'Previsão Potência Instalada'!$B$4:$B$87,PrevisaoGD[[#This Row],[Mês/Ano]])*SUMIFS(RelPotInst[PU_PI],RelPotInst[Barra],PrevisaoGD[[#This Row],[Nº Barra]])</f>
        <v>1.1460349077027232</v>
      </c>
      <c r="H2735" s="136">
        <f>$G2735*SUMIFS(FatorHorario[Fator],FatorHorario[Meses],TEXT($D2735,"MMM"),FatorHorario[UF],'Curva Tipica'!$E$1,FatorHorario[Hora],$F2735)</f>
        <v>0</v>
      </c>
      <c r="I2735" s="45">
        <v>0.92</v>
      </c>
    </row>
    <row r="2736" spans="1:9" x14ac:dyDescent="0.25">
      <c r="A2736" s="32">
        <v>8710</v>
      </c>
      <c r="B2736" s="32">
        <v>2</v>
      </c>
      <c r="C2736" s="134" t="s">
        <v>92</v>
      </c>
      <c r="D2736" s="33">
        <v>45901</v>
      </c>
      <c r="E2736" s="43" t="s">
        <v>66</v>
      </c>
      <c r="F2736" s="44">
        <f>SUMIFS(HoraCondCarga[Hora],HoraCondCarga[Condição de Carga],PrevisaoGD[[#This Row],[Condição de Carga]],HoraCondCarga[Mês],MONTH(PrevisaoGD[[#This Row],[Mês/Ano]]))</f>
        <v>22</v>
      </c>
      <c r="G2736" s="258">
        <f>SUMIFS('Previsão Potência Instalada'!$C$4:$C$87,'Previsão Potência Instalada'!$B$4:$B$87,PrevisaoGD[[#This Row],[Mês/Ano]])*SUMIFS(RelPotInst[PU_PI],RelPotInst[Barra],PrevisaoGD[[#This Row],[Nº Barra]])</f>
        <v>1.1625244658641294</v>
      </c>
      <c r="H2736" s="136">
        <f>$G2736*SUMIFS(FatorHorario[Fator],FatorHorario[Meses],TEXT($D2736,"MMM"),FatorHorario[UF],'Curva Tipica'!$E$1,FatorHorario[Hora],$F2736)</f>
        <v>0</v>
      </c>
      <c r="I2736" s="45">
        <v>0.92</v>
      </c>
    </row>
    <row r="2737" spans="1:9" x14ac:dyDescent="0.25">
      <c r="A2737" s="32">
        <v>8710</v>
      </c>
      <c r="B2737" s="32">
        <v>2</v>
      </c>
      <c r="C2737" s="134" t="s">
        <v>92</v>
      </c>
      <c r="D2737" s="33">
        <v>45931</v>
      </c>
      <c r="E2737" s="43" t="s">
        <v>66</v>
      </c>
      <c r="F2737" s="44">
        <f>SUMIFS(HoraCondCarga[Hora],HoraCondCarga[Condição de Carga],PrevisaoGD[[#This Row],[Condição de Carga]],HoraCondCarga[Mês],MONTH(PrevisaoGD[[#This Row],[Mês/Ano]]))</f>
        <v>22</v>
      </c>
      <c r="G2737" s="258">
        <f>SUMIFS('Previsão Potência Instalada'!$C$4:$C$87,'Previsão Potência Instalada'!$B$4:$B$87,PrevisaoGD[[#This Row],[Mês/Ano]])*SUMIFS(RelPotInst[PU_PI],RelPotInst[Barra],PrevisaoGD[[#This Row],[Nº Barra]])</f>
        <v>1.1782033591888488</v>
      </c>
      <c r="H2737" s="136">
        <f>$G2737*SUMIFS(FatorHorario[Fator],FatorHorario[Meses],TEXT($D2737,"MMM"),FatorHorario[UF],'Curva Tipica'!$E$1,FatorHorario[Hora],$F2737)</f>
        <v>0</v>
      </c>
      <c r="I2737" s="45">
        <v>0.92</v>
      </c>
    </row>
    <row r="2738" spans="1:9" x14ac:dyDescent="0.25">
      <c r="A2738" s="32">
        <v>8710</v>
      </c>
      <c r="B2738" s="32">
        <v>2</v>
      </c>
      <c r="C2738" s="134" t="s">
        <v>92</v>
      </c>
      <c r="D2738" s="33">
        <v>45962</v>
      </c>
      <c r="E2738" s="43" t="s">
        <v>66</v>
      </c>
      <c r="F2738" s="44">
        <f>SUMIFS(HoraCondCarga[Hora],HoraCondCarga[Condição de Carga],PrevisaoGD[[#This Row],[Condição de Carga]],HoraCondCarga[Mês],MONTH(PrevisaoGD[[#This Row],[Mês/Ano]]))</f>
        <v>22</v>
      </c>
      <c r="G2738" s="258">
        <f>SUMIFS('Previsão Potência Instalada'!$C$4:$C$87,'Previsão Potência Instalada'!$B$4:$B$87,PrevisaoGD[[#This Row],[Mês/Ano]])*SUMIFS(RelPotInst[PU_PI],RelPotInst[Barra],PrevisaoGD[[#This Row],[Nº Barra]])</f>
        <v>1.1938851788872085</v>
      </c>
      <c r="H2738" s="136">
        <f>$G2738*SUMIFS(FatorHorario[Fator],FatorHorario[Meses],TEXT($D2738,"MMM"),FatorHorario[UF],'Curva Tipica'!$E$1,FatorHorario[Hora],$F2738)</f>
        <v>0</v>
      </c>
      <c r="I2738" s="45">
        <v>0.92</v>
      </c>
    </row>
    <row r="2739" spans="1:9" x14ac:dyDescent="0.25">
      <c r="A2739" s="32">
        <v>8710</v>
      </c>
      <c r="B2739" s="32">
        <v>2</v>
      </c>
      <c r="C2739" s="134" t="s">
        <v>92</v>
      </c>
      <c r="D2739" s="33">
        <v>45992</v>
      </c>
      <c r="E2739" s="43" t="s">
        <v>66</v>
      </c>
      <c r="F2739" s="44">
        <f>SUMIFS(HoraCondCarga[Hora],HoraCondCarga[Condição de Carga],PrevisaoGD[[#This Row],[Condição de Carga]],HoraCondCarga[Mês],MONTH(PrevisaoGD[[#This Row],[Mês/Ano]]))</f>
        <v>22</v>
      </c>
      <c r="G2739" s="258">
        <f>SUMIFS('Previsão Potência Instalada'!$C$4:$C$87,'Previsão Potência Instalada'!$B$4:$B$87,PrevisaoGD[[#This Row],[Mês/Ano]])*SUMIFS(RelPotInst[PU_PI],RelPotInst[Barra],PrevisaoGD[[#This Row],[Nº Barra]])</f>
        <v>1.2103119798663204</v>
      </c>
      <c r="H2739" s="136">
        <f>$G2739*SUMIFS(FatorHorario[Fator],FatorHorario[Meses],TEXT($D2739,"MMM"),FatorHorario[UF],'Curva Tipica'!$E$1,FatorHorario[Hora],$F2739)</f>
        <v>0</v>
      </c>
      <c r="I2739" s="45">
        <v>0.92</v>
      </c>
    </row>
    <row r="2740" spans="1:9" x14ac:dyDescent="0.25">
      <c r="A2740" s="32">
        <v>8710</v>
      </c>
      <c r="B2740" s="32">
        <v>2</v>
      </c>
      <c r="C2740" s="134" t="s">
        <v>92</v>
      </c>
      <c r="D2740" s="33">
        <v>46023</v>
      </c>
      <c r="E2740" s="43" t="s">
        <v>66</v>
      </c>
      <c r="F2740" s="44">
        <f>SUMIFS(HoraCondCarga[Hora],HoraCondCarga[Condição de Carga],PrevisaoGD[[#This Row],[Condição de Carga]],HoraCondCarga[Mês],MONTH(PrevisaoGD[[#This Row],[Mês/Ano]]))</f>
        <v>22</v>
      </c>
      <c r="G2740" s="258">
        <f>SUMIFS('Previsão Potência Instalada'!$C$4:$C$87,'Previsão Potência Instalada'!$B$4:$B$87,PrevisaoGD[[#This Row],[Mês/Ano]])*SUMIFS(RelPotInst[PU_PI],RelPotInst[Barra],PrevisaoGD[[#This Row],[Nº Barra]])</f>
        <v>1.2154734839164167</v>
      </c>
      <c r="H2740" s="136">
        <f>$G2740*SUMIFS(FatorHorario[Fator],FatorHorario[Meses],TEXT($D2740,"MMM"),FatorHorario[UF],'Curva Tipica'!$E$1,FatorHorario[Hora],$F2740)</f>
        <v>0</v>
      </c>
      <c r="I2740" s="45">
        <v>0.92</v>
      </c>
    </row>
    <row r="2741" spans="1:9" x14ac:dyDescent="0.25">
      <c r="A2741" s="32">
        <v>8710</v>
      </c>
      <c r="B2741" s="32">
        <v>2</v>
      </c>
      <c r="C2741" s="134" t="s">
        <v>92</v>
      </c>
      <c r="D2741" s="33">
        <v>46054</v>
      </c>
      <c r="E2741" s="43" t="s">
        <v>66</v>
      </c>
      <c r="F2741" s="44">
        <f>SUMIFS(HoraCondCarga[Hora],HoraCondCarga[Condição de Carga],PrevisaoGD[[#This Row],[Condição de Carga]],HoraCondCarga[Mês],MONTH(PrevisaoGD[[#This Row],[Mês/Ano]]))</f>
        <v>22</v>
      </c>
      <c r="G2741" s="258">
        <f>SUMIFS('Previsão Potência Instalada'!$C$4:$C$87,'Previsão Potência Instalada'!$B$4:$B$87,PrevisaoGD[[#This Row],[Mês/Ano]])*SUMIFS(RelPotInst[PU_PI],RelPotInst[Barra],PrevisaoGD[[#This Row],[Nº Barra]])</f>
        <v>1.2205225102732515</v>
      </c>
      <c r="H2741" s="136">
        <f>$G2741*SUMIFS(FatorHorario[Fator],FatorHorario[Meses],TEXT($D2741,"MMM"),FatorHorario[UF],'Curva Tipica'!$E$1,FatorHorario[Hora],$F2741)</f>
        <v>0</v>
      </c>
      <c r="I2741" s="45">
        <v>0.92</v>
      </c>
    </row>
    <row r="2742" spans="1:9" x14ac:dyDescent="0.25">
      <c r="A2742" s="32">
        <v>8710</v>
      </c>
      <c r="B2742" s="32">
        <v>2</v>
      </c>
      <c r="C2742" s="134" t="s">
        <v>92</v>
      </c>
      <c r="D2742" s="33">
        <v>46082</v>
      </c>
      <c r="E2742" s="43" t="s">
        <v>66</v>
      </c>
      <c r="F2742" s="44">
        <f>SUMIFS(HoraCondCarga[Hora],HoraCondCarga[Condição de Carga],PrevisaoGD[[#This Row],[Condição de Carga]],HoraCondCarga[Mês],MONTH(PrevisaoGD[[#This Row],[Mês/Ano]]))</f>
        <v>22</v>
      </c>
      <c r="G2742" s="258">
        <f>SUMIFS('Previsão Potência Instalada'!$C$4:$C$87,'Previsão Potência Instalada'!$B$4:$B$87,PrevisaoGD[[#This Row],[Mês/Ano]])*SUMIFS(RelPotInst[PU_PI],RelPotInst[Barra],PrevisaoGD[[#This Row],[Nº Barra]])</f>
        <v>1.2256169387159335</v>
      </c>
      <c r="H2742" s="136">
        <f>$G2742*SUMIFS(FatorHorario[Fator],FatorHorario[Meses],TEXT($D2742,"MMM"),FatorHorario[UF],'Curva Tipica'!$E$1,FatorHorario[Hora],$F2742)</f>
        <v>0</v>
      </c>
      <c r="I2742" s="45">
        <v>0.92</v>
      </c>
    </row>
    <row r="2743" spans="1:9" x14ac:dyDescent="0.25">
      <c r="A2743" s="32">
        <v>8710</v>
      </c>
      <c r="B2743" s="32">
        <v>2</v>
      </c>
      <c r="C2743" s="134" t="s">
        <v>92</v>
      </c>
      <c r="D2743" s="33">
        <v>46113</v>
      </c>
      <c r="E2743" s="43" t="s">
        <v>66</v>
      </c>
      <c r="F2743" s="44">
        <f>SUMIFS(HoraCondCarga[Hora],HoraCondCarga[Condição de Carga],PrevisaoGD[[#This Row],[Condição de Carga]],HoraCondCarga[Mês],MONTH(PrevisaoGD[[#This Row],[Mês/Ano]]))</f>
        <v>22</v>
      </c>
      <c r="G2743" s="258">
        <f>SUMIFS('Previsão Potência Instalada'!$C$4:$C$87,'Previsão Potência Instalada'!$B$4:$B$87,PrevisaoGD[[#This Row],[Mês/Ano]])*SUMIFS(RelPotInst[PU_PI],RelPotInst[Barra],PrevisaoGD[[#This Row],[Nº Barra]])</f>
        <v>1.2307505268963732</v>
      </c>
      <c r="H2743" s="136">
        <f>$G2743*SUMIFS(FatorHorario[Fator],FatorHorario[Meses],TEXT($D2743,"MMM"),FatorHorario[UF],'Curva Tipica'!$E$1,FatorHorario[Hora],$F2743)</f>
        <v>0</v>
      </c>
      <c r="I2743" s="45">
        <v>0.92</v>
      </c>
    </row>
    <row r="2744" spans="1:9" x14ac:dyDescent="0.25">
      <c r="A2744" s="32">
        <v>8710</v>
      </c>
      <c r="B2744" s="32">
        <v>2</v>
      </c>
      <c r="C2744" s="134" t="s">
        <v>92</v>
      </c>
      <c r="D2744" s="33">
        <v>46143</v>
      </c>
      <c r="E2744" s="43" t="s">
        <v>66</v>
      </c>
      <c r="F2744" s="44">
        <f>SUMIFS(HoraCondCarga[Hora],HoraCondCarga[Condição de Carga],PrevisaoGD[[#This Row],[Condição de Carga]],HoraCondCarga[Mês],MONTH(PrevisaoGD[[#This Row],[Mês/Ano]]))</f>
        <v>22</v>
      </c>
      <c r="G2744" s="258">
        <f>SUMIFS('Previsão Potência Instalada'!$C$4:$C$87,'Previsão Potência Instalada'!$B$4:$B$87,PrevisaoGD[[#This Row],[Mês/Ano]])*SUMIFS(RelPotInst[PU_PI],RelPotInst[Barra],PrevisaoGD[[#This Row],[Nº Barra]])</f>
        <v>1.2363076608699419</v>
      </c>
      <c r="H2744" s="136">
        <f>$G2744*SUMIFS(FatorHorario[Fator],FatorHorario[Meses],TEXT($D2744,"MMM"),FatorHorario[UF],'Curva Tipica'!$E$1,FatorHorario[Hora],$F2744)</f>
        <v>0</v>
      </c>
      <c r="I2744" s="45">
        <v>0.92</v>
      </c>
    </row>
    <row r="2745" spans="1:9" x14ac:dyDescent="0.25">
      <c r="A2745" s="32">
        <v>8710</v>
      </c>
      <c r="B2745" s="32">
        <v>2</v>
      </c>
      <c r="C2745" s="134" t="s">
        <v>92</v>
      </c>
      <c r="D2745" s="33">
        <v>46174</v>
      </c>
      <c r="E2745" s="43" t="s">
        <v>66</v>
      </c>
      <c r="F2745" s="44">
        <f>SUMIFS(HoraCondCarga[Hora],HoraCondCarga[Condição de Carga],PrevisaoGD[[#This Row],[Condição de Carga]],HoraCondCarga[Mês],MONTH(PrevisaoGD[[#This Row],[Mês/Ano]]))</f>
        <v>19</v>
      </c>
      <c r="G2745" s="258">
        <f>SUMIFS('Previsão Potência Instalada'!$C$4:$C$87,'Previsão Potência Instalada'!$B$4:$B$87,PrevisaoGD[[#This Row],[Mês/Ano]])*SUMIFS(RelPotInst[PU_PI],RelPotInst[Barra],PrevisaoGD[[#This Row],[Nº Barra]])</f>
        <v>1.2417486721578233</v>
      </c>
      <c r="H2745" s="136">
        <f>$G2745*SUMIFS(FatorHorario[Fator],FatorHorario[Meses],TEXT($D2745,"MMM"),FatorHorario[UF],'Curva Tipica'!$E$1,FatorHorario[Hora],$F2745)</f>
        <v>0</v>
      </c>
      <c r="I2745" s="45">
        <v>0.92</v>
      </c>
    </row>
    <row r="2746" spans="1:9" x14ac:dyDescent="0.25">
      <c r="A2746" s="32">
        <v>8710</v>
      </c>
      <c r="B2746" s="32">
        <v>2</v>
      </c>
      <c r="C2746" s="134" t="s">
        <v>92</v>
      </c>
      <c r="D2746" s="33">
        <v>46204</v>
      </c>
      <c r="E2746" s="43" t="s">
        <v>66</v>
      </c>
      <c r="F2746" s="44">
        <f>SUMIFS(HoraCondCarga[Hora],HoraCondCarga[Condição de Carga],PrevisaoGD[[#This Row],[Condição de Carga]],HoraCondCarga[Mês],MONTH(PrevisaoGD[[#This Row],[Mês/Ano]]))</f>
        <v>22</v>
      </c>
      <c r="G2746" s="258">
        <f>SUMIFS('Previsão Potência Instalada'!$C$4:$C$87,'Previsão Potência Instalada'!$B$4:$B$87,PrevisaoGD[[#This Row],[Mês/Ano]])*SUMIFS(RelPotInst[PU_PI],RelPotInst[Barra],PrevisaoGD[[#This Row],[Nº Barra]])</f>
        <v>1.2469192354665841</v>
      </c>
      <c r="H2746" s="136">
        <f>$G2746*SUMIFS(FatorHorario[Fator],FatorHorario[Meses],TEXT($D2746,"MMM"),FatorHorario[UF],'Curva Tipica'!$E$1,FatorHorario[Hora],$F2746)</f>
        <v>0</v>
      </c>
      <c r="I2746" s="45">
        <v>0.92</v>
      </c>
    </row>
    <row r="2747" spans="1:9" x14ac:dyDescent="0.25">
      <c r="A2747" s="32">
        <v>8710</v>
      </c>
      <c r="B2747" s="32">
        <v>2</v>
      </c>
      <c r="C2747" s="134" t="s">
        <v>92</v>
      </c>
      <c r="D2747" s="33">
        <v>46235</v>
      </c>
      <c r="E2747" s="43" t="s">
        <v>66</v>
      </c>
      <c r="F2747" s="44">
        <f>SUMIFS(HoraCondCarga[Hora],HoraCondCarga[Condição de Carga],PrevisaoGD[[#This Row],[Condição de Carga]],HoraCondCarga[Mês],MONTH(PrevisaoGD[[#This Row],[Mês/Ano]]))</f>
        <v>22</v>
      </c>
      <c r="G2747" s="258">
        <f>SUMIFS('Previsão Potência Instalada'!$C$4:$C$87,'Previsão Potência Instalada'!$B$4:$B$87,PrevisaoGD[[#This Row],[Mês/Ano]])*SUMIFS(RelPotInst[PU_PI],RelPotInst[Barra],PrevisaoGD[[#This Row],[Nº Barra]])</f>
        <v>1.2519576697464636</v>
      </c>
      <c r="H2747" s="136">
        <f>$G2747*SUMIFS(FatorHorario[Fator],FatorHorario[Meses],TEXT($D2747,"MMM"),FatorHorario[UF],'Curva Tipica'!$E$1,FatorHorario[Hora],$F2747)</f>
        <v>0</v>
      </c>
      <c r="I2747" s="45">
        <v>0.92</v>
      </c>
    </row>
    <row r="2748" spans="1:9" x14ac:dyDescent="0.25">
      <c r="A2748" s="32">
        <v>8710</v>
      </c>
      <c r="B2748" s="32">
        <v>2</v>
      </c>
      <c r="C2748" s="134" t="s">
        <v>92</v>
      </c>
      <c r="D2748" s="33">
        <v>46266</v>
      </c>
      <c r="E2748" s="43" t="s">
        <v>66</v>
      </c>
      <c r="F2748" s="44">
        <f>SUMIFS(HoraCondCarga[Hora],HoraCondCarga[Condição de Carga],PrevisaoGD[[#This Row],[Condição de Carga]],HoraCondCarga[Mês],MONTH(PrevisaoGD[[#This Row],[Mês/Ano]]))</f>
        <v>22</v>
      </c>
      <c r="G2748" s="258">
        <f>SUMIFS('Previsão Potência Instalada'!$C$4:$C$87,'Previsão Potência Instalada'!$B$4:$B$87,PrevisaoGD[[#This Row],[Mês/Ano]])*SUMIFS(RelPotInst[PU_PI],RelPotInst[Barra],PrevisaoGD[[#This Row],[Nº Barra]])</f>
        <v>1.2569731193233944</v>
      </c>
      <c r="H2748" s="136">
        <f>$G2748*SUMIFS(FatorHorario[Fator],FatorHorario[Meses],TEXT($D2748,"MMM"),FatorHorario[UF],'Curva Tipica'!$E$1,FatorHorario[Hora],$F2748)</f>
        <v>0</v>
      </c>
      <c r="I2748" s="45">
        <v>0.92</v>
      </c>
    </row>
    <row r="2749" spans="1:9" x14ac:dyDescent="0.25">
      <c r="A2749" s="32">
        <v>8710</v>
      </c>
      <c r="B2749" s="32">
        <v>2</v>
      </c>
      <c r="C2749" s="134" t="s">
        <v>92</v>
      </c>
      <c r="D2749" s="33">
        <v>46296</v>
      </c>
      <c r="E2749" s="43" t="s">
        <v>66</v>
      </c>
      <c r="F2749" s="44">
        <f>SUMIFS(HoraCondCarga[Hora],HoraCondCarga[Condição de Carga],PrevisaoGD[[#This Row],[Condição de Carga]],HoraCondCarga[Mês],MONTH(PrevisaoGD[[#This Row],[Mês/Ano]]))</f>
        <v>22</v>
      </c>
      <c r="G2749" s="258">
        <f>SUMIFS('Previsão Potência Instalada'!$C$4:$C$87,'Previsão Potência Instalada'!$B$4:$B$87,PrevisaoGD[[#This Row],[Mês/Ano]])*SUMIFS(RelPotInst[PU_PI],RelPotInst[Barra],PrevisaoGD[[#This Row],[Nº Barra]])</f>
        <v>1.2617419977931799</v>
      </c>
      <c r="H2749" s="136">
        <f>$G2749*SUMIFS(FatorHorario[Fator],FatorHorario[Meses],TEXT($D2749,"MMM"),FatorHorario[UF],'Curva Tipica'!$E$1,FatorHorario[Hora],$F2749)</f>
        <v>0</v>
      </c>
      <c r="I2749" s="45">
        <v>0.92</v>
      </c>
    </row>
    <row r="2750" spans="1:9" x14ac:dyDescent="0.25">
      <c r="A2750" s="32">
        <v>8710</v>
      </c>
      <c r="B2750" s="32">
        <v>2</v>
      </c>
      <c r="C2750" s="134" t="s">
        <v>92</v>
      </c>
      <c r="D2750" s="33">
        <v>46327</v>
      </c>
      <c r="E2750" s="43" t="s">
        <v>66</v>
      </c>
      <c r="F2750" s="44">
        <f>SUMIFS(HoraCondCarga[Hora],HoraCondCarga[Condição de Carga],PrevisaoGD[[#This Row],[Condição de Carga]],HoraCondCarga[Mês],MONTH(PrevisaoGD[[#This Row],[Mês/Ano]]))</f>
        <v>22</v>
      </c>
      <c r="G2750" s="258">
        <f>SUMIFS('Previsão Potência Instalada'!$C$4:$C$87,'Previsão Potência Instalada'!$B$4:$B$87,PrevisaoGD[[#This Row],[Mês/Ano]])*SUMIFS(RelPotInst[PU_PI],RelPotInst[Barra],PrevisaoGD[[#This Row],[Nº Barra]])</f>
        <v>1.2665117663462102</v>
      </c>
      <c r="H2750" s="136">
        <f>$G2750*SUMIFS(FatorHorario[Fator],FatorHorario[Meses],TEXT($D2750,"MMM"),FatorHorario[UF],'Curva Tipica'!$E$1,FatorHorario[Hora],$F2750)</f>
        <v>0</v>
      </c>
      <c r="I2750" s="45">
        <v>0.92</v>
      </c>
    </row>
    <row r="2751" spans="1:9" x14ac:dyDescent="0.25">
      <c r="A2751" s="32">
        <v>8710</v>
      </c>
      <c r="B2751" s="32">
        <v>2</v>
      </c>
      <c r="C2751" s="134" t="s">
        <v>92</v>
      </c>
      <c r="D2751" s="33">
        <v>46357</v>
      </c>
      <c r="E2751" s="43" t="s">
        <v>66</v>
      </c>
      <c r="F2751" s="44">
        <f>SUMIFS(HoraCondCarga[Hora],HoraCondCarga[Condição de Carga],PrevisaoGD[[#This Row],[Condição de Carga]],HoraCondCarga[Mês],MONTH(PrevisaoGD[[#This Row],[Mês/Ano]]))</f>
        <v>22</v>
      </c>
      <c r="G2751" s="258">
        <f>SUMIFS('Previsão Potência Instalada'!$C$4:$C$87,'Previsão Potência Instalada'!$B$4:$B$87,PrevisaoGD[[#This Row],[Mês/Ano]])*SUMIFS(RelPotInst[PU_PI],RelPotInst[Barra],PrevisaoGD[[#This Row],[Nº Barra]])</f>
        <v>1.2715081277535061</v>
      </c>
      <c r="H2751" s="136">
        <f>$G2751*SUMIFS(FatorHorario[Fator],FatorHorario[Meses],TEXT($D2751,"MMM"),FatorHorario[UF],'Curva Tipica'!$E$1,FatorHorario[Hora],$F2751)</f>
        <v>0</v>
      </c>
      <c r="I2751" s="45">
        <v>0.92</v>
      </c>
    </row>
    <row r="2752" spans="1:9" x14ac:dyDescent="0.25">
      <c r="A2752" s="32">
        <v>8710</v>
      </c>
      <c r="B2752" s="32">
        <v>2</v>
      </c>
      <c r="C2752" s="134" t="s">
        <v>92</v>
      </c>
      <c r="D2752" s="33">
        <v>46753</v>
      </c>
      <c r="E2752" s="43" t="s">
        <v>66</v>
      </c>
      <c r="F2752" s="44">
        <f>SUMIFS(HoraCondCarga[Hora],HoraCondCarga[Condição de Carga],PrevisaoGD[[#This Row],[Condição de Carga]],HoraCondCarga[Mês],MONTH(PrevisaoGD[[#This Row],[Mês/Ano]]))</f>
        <v>22</v>
      </c>
      <c r="G2752" s="258">
        <f>SUMIFS('Previsão Potência Instalada'!$C$4:$C$87,'Previsão Potência Instalada'!$B$4:$B$87,PrevisaoGD[[#This Row],[Mês/Ano]])*SUMIFS(RelPotInst[PU_PI],RelPotInst[Barra],PrevisaoGD[[#This Row],[Nº Barra]])</f>
        <v>1.3513050367805008</v>
      </c>
      <c r="H2752" s="136">
        <f>$G2752*SUMIFS(FatorHorario[Fator],FatorHorario[Meses],TEXT($D2752,"MMM"),FatorHorario[UF],'Curva Tipica'!$E$1,FatorHorario[Hora],$F2752)</f>
        <v>0</v>
      </c>
      <c r="I2752" s="45">
        <v>0.92</v>
      </c>
    </row>
    <row r="2753" spans="1:9" x14ac:dyDescent="0.25">
      <c r="A2753" s="32">
        <v>8710</v>
      </c>
      <c r="B2753" s="32">
        <v>2</v>
      </c>
      <c r="C2753" s="134" t="s">
        <v>92</v>
      </c>
      <c r="D2753" s="33">
        <v>46784</v>
      </c>
      <c r="E2753" s="43" t="s">
        <v>66</v>
      </c>
      <c r="F2753" s="44">
        <f>SUMIFS(HoraCondCarga[Hora],HoraCondCarga[Condição de Carga],PrevisaoGD[[#This Row],[Condição de Carga]],HoraCondCarga[Mês],MONTH(PrevisaoGD[[#This Row],[Mês/Ano]]))</f>
        <v>22</v>
      </c>
      <c r="G2753" s="258">
        <f>SUMIFS('Previsão Potência Instalada'!$C$4:$C$87,'Previsão Potência Instalada'!$B$4:$B$87,PrevisaoGD[[#This Row],[Mês/Ano]])*SUMIFS(RelPotInst[PU_PI],RelPotInst[Barra],PrevisaoGD[[#This Row],[Nº Barra]])</f>
        <v>1.3606703850676587</v>
      </c>
      <c r="H2753" s="136">
        <f>$G2753*SUMIFS(FatorHorario[Fator],FatorHorario[Meses],TEXT($D2753,"MMM"),FatorHorario[UF],'Curva Tipica'!$E$1,FatorHorario[Hora],$F2753)</f>
        <v>0</v>
      </c>
      <c r="I2753" s="45">
        <v>0.92</v>
      </c>
    </row>
    <row r="2754" spans="1:9" x14ac:dyDescent="0.25">
      <c r="A2754" s="32">
        <v>8710</v>
      </c>
      <c r="B2754" s="32">
        <v>2</v>
      </c>
      <c r="C2754" s="134" t="s">
        <v>92</v>
      </c>
      <c r="D2754" s="33">
        <v>46813</v>
      </c>
      <c r="E2754" s="43" t="s">
        <v>66</v>
      </c>
      <c r="F2754" s="44">
        <f>SUMIFS(HoraCondCarga[Hora],HoraCondCarga[Condição de Carga],PrevisaoGD[[#This Row],[Condição de Carga]],HoraCondCarga[Mês],MONTH(PrevisaoGD[[#This Row],[Mês/Ano]]))</f>
        <v>22</v>
      </c>
      <c r="G2754" s="258">
        <f>SUMIFS('Previsão Potência Instalada'!$C$4:$C$87,'Previsão Potência Instalada'!$B$4:$B$87,PrevisaoGD[[#This Row],[Mês/Ano]])*SUMIFS(RelPotInst[PU_PI],RelPotInst[Barra],PrevisaoGD[[#This Row],[Nº Barra]])</f>
        <v>1.370119948868239</v>
      </c>
      <c r="H2754" s="136">
        <f>$G2754*SUMIFS(FatorHorario[Fator],FatorHorario[Meses],TEXT($D2754,"MMM"),FatorHorario[UF],'Curva Tipica'!$E$1,FatorHorario[Hora],$F2754)</f>
        <v>0</v>
      </c>
      <c r="I2754" s="45">
        <v>0.92</v>
      </c>
    </row>
    <row r="2755" spans="1:9" x14ac:dyDescent="0.25">
      <c r="A2755" s="32">
        <v>8710</v>
      </c>
      <c r="B2755" s="32">
        <v>2</v>
      </c>
      <c r="C2755" s="134" t="s">
        <v>92</v>
      </c>
      <c r="D2755" s="33">
        <v>46844</v>
      </c>
      <c r="E2755" s="43" t="s">
        <v>66</v>
      </c>
      <c r="F2755" s="44">
        <f>SUMIFS(HoraCondCarga[Hora],HoraCondCarga[Condição de Carga],PrevisaoGD[[#This Row],[Condição de Carga]],HoraCondCarga[Mês],MONTH(PrevisaoGD[[#This Row],[Mês/Ano]]))</f>
        <v>22</v>
      </c>
      <c r="G2755" s="258">
        <f>SUMIFS('Previsão Potência Instalada'!$C$4:$C$87,'Previsão Potência Instalada'!$B$4:$B$87,PrevisaoGD[[#This Row],[Mês/Ano]])*SUMIFS(RelPotInst[PU_PI],RelPotInst[Barra],PrevisaoGD[[#This Row],[Nº Barra]])</f>
        <v>1.3796421493629099</v>
      </c>
      <c r="H2755" s="136">
        <f>$G2755*SUMIFS(FatorHorario[Fator],FatorHorario[Meses],TEXT($D2755,"MMM"),FatorHorario[UF],'Curva Tipica'!$E$1,FatorHorario[Hora],$F2755)</f>
        <v>0</v>
      </c>
      <c r="I2755" s="45">
        <v>0.92</v>
      </c>
    </row>
    <row r="2756" spans="1:9" x14ac:dyDescent="0.25">
      <c r="A2756" s="32">
        <v>8710</v>
      </c>
      <c r="B2756" s="32">
        <v>2</v>
      </c>
      <c r="C2756" s="134" t="s">
        <v>92</v>
      </c>
      <c r="D2756" s="33">
        <v>46874</v>
      </c>
      <c r="E2756" s="43" t="s">
        <v>66</v>
      </c>
      <c r="F2756" s="44">
        <f>SUMIFS(HoraCondCarga[Hora],HoraCondCarga[Condição de Carga],PrevisaoGD[[#This Row],[Condição de Carga]],HoraCondCarga[Mês],MONTH(PrevisaoGD[[#This Row],[Mês/Ano]]))</f>
        <v>22</v>
      </c>
      <c r="G2756" s="258">
        <f>SUMIFS('Previsão Potência Instalada'!$C$4:$C$87,'Previsão Potência Instalada'!$B$4:$B$87,PrevisaoGD[[#This Row],[Mês/Ano]])*SUMIFS(RelPotInst[PU_PI],RelPotInst[Barra],PrevisaoGD[[#This Row],[Nº Barra]])</f>
        <v>1.3899499773405595</v>
      </c>
      <c r="H2756" s="136">
        <f>$G2756*SUMIFS(FatorHorario[Fator],FatorHorario[Meses],TEXT($D2756,"MMM"),FatorHorario[UF],'Curva Tipica'!$E$1,FatorHorario[Hora],$F2756)</f>
        <v>0</v>
      </c>
      <c r="I2756" s="45">
        <v>0.92</v>
      </c>
    </row>
    <row r="2757" spans="1:9" x14ac:dyDescent="0.25">
      <c r="A2757" s="32">
        <v>8710</v>
      </c>
      <c r="B2757" s="32">
        <v>2</v>
      </c>
      <c r="C2757" s="134" t="s">
        <v>92</v>
      </c>
      <c r="D2757" s="33">
        <v>46905</v>
      </c>
      <c r="E2757" s="43" t="s">
        <v>66</v>
      </c>
      <c r="F2757" s="44">
        <f>SUMIFS(HoraCondCarga[Hora],HoraCondCarga[Condição de Carga],PrevisaoGD[[#This Row],[Condição de Carga]],HoraCondCarga[Mês],MONTH(PrevisaoGD[[#This Row],[Mês/Ano]]))</f>
        <v>19</v>
      </c>
      <c r="G2757" s="258">
        <f>SUMIFS('Previsão Potência Instalada'!$C$4:$C$87,'Previsão Potência Instalada'!$B$4:$B$87,PrevisaoGD[[#This Row],[Mês/Ano]])*SUMIFS(RelPotInst[PU_PI],RelPotInst[Barra],PrevisaoGD[[#This Row],[Nº Barra]])</f>
        <v>1.4000424114345875</v>
      </c>
      <c r="H2757" s="136">
        <f>$G2757*SUMIFS(FatorHorario[Fator],FatorHorario[Meses],TEXT($D2757,"MMM"),FatorHorario[UF],'Curva Tipica'!$E$1,FatorHorario[Hora],$F2757)</f>
        <v>0</v>
      </c>
      <c r="I2757" s="45">
        <v>0.92</v>
      </c>
    </row>
    <row r="2758" spans="1:9" x14ac:dyDescent="0.25">
      <c r="A2758" s="32">
        <v>8710</v>
      </c>
      <c r="B2758" s="32">
        <v>2</v>
      </c>
      <c r="C2758" s="134" t="s">
        <v>92</v>
      </c>
      <c r="D2758" s="33">
        <v>46935</v>
      </c>
      <c r="E2758" s="43" t="s">
        <v>66</v>
      </c>
      <c r="F2758" s="44">
        <f>SUMIFS(HoraCondCarga[Hora],HoraCondCarga[Condição de Carga],PrevisaoGD[[#This Row],[Condição de Carga]],HoraCondCarga[Mês],MONTH(PrevisaoGD[[#This Row],[Mês/Ano]]))</f>
        <v>22</v>
      </c>
      <c r="G2758" s="258">
        <f>SUMIFS('Previsão Potência Instalada'!$C$4:$C$87,'Previsão Potência Instalada'!$B$4:$B$87,PrevisaoGD[[#This Row],[Mês/Ano]])*SUMIFS(RelPotInst[PU_PI],RelPotInst[Barra],PrevisaoGD[[#This Row],[Nº Barra]])</f>
        <v>1.4096331964305497</v>
      </c>
      <c r="H2758" s="136">
        <f>$G2758*SUMIFS(FatorHorario[Fator],FatorHorario[Meses],TEXT($D2758,"MMM"),FatorHorario[UF],'Curva Tipica'!$E$1,FatorHorario[Hora],$F2758)</f>
        <v>0</v>
      </c>
      <c r="I2758" s="45">
        <v>0.92</v>
      </c>
    </row>
    <row r="2759" spans="1:9" x14ac:dyDescent="0.25">
      <c r="A2759" s="32">
        <v>8710</v>
      </c>
      <c r="B2759" s="32">
        <v>2</v>
      </c>
      <c r="C2759" s="134" t="s">
        <v>92</v>
      </c>
      <c r="D2759" s="33">
        <v>46966</v>
      </c>
      <c r="E2759" s="43" t="s">
        <v>66</v>
      </c>
      <c r="F2759" s="44">
        <f>SUMIFS(HoraCondCarga[Hora],HoraCondCarga[Condição de Carga],PrevisaoGD[[#This Row],[Condição de Carga]],HoraCondCarga[Mês],MONTH(PrevisaoGD[[#This Row],[Mês/Ano]]))</f>
        <v>22</v>
      </c>
      <c r="G2759" s="258">
        <f>SUMIFS('Previsão Potência Instalada'!$C$4:$C$87,'Previsão Potência Instalada'!$B$4:$B$87,PrevisaoGD[[#This Row],[Mês/Ano]])*SUMIFS(RelPotInst[PU_PI],RelPotInst[Barra],PrevisaoGD[[#This Row],[Nº Barra]])</f>
        <v>1.4189788976644426</v>
      </c>
      <c r="H2759" s="136">
        <f>$G2759*SUMIFS(FatorHorario[Fator],FatorHorario[Meses],TEXT($D2759,"MMM"),FatorHorario[UF],'Curva Tipica'!$E$1,FatorHorario[Hora],$F2759)</f>
        <v>0</v>
      </c>
      <c r="I2759" s="45">
        <v>0.92</v>
      </c>
    </row>
    <row r="2760" spans="1:9" x14ac:dyDescent="0.25">
      <c r="A2760" s="32">
        <v>8710</v>
      </c>
      <c r="B2760" s="32">
        <v>2</v>
      </c>
      <c r="C2760" s="134" t="s">
        <v>92</v>
      </c>
      <c r="D2760" s="33">
        <v>46997</v>
      </c>
      <c r="E2760" s="43" t="s">
        <v>66</v>
      </c>
      <c r="F2760" s="44">
        <f>SUMIFS(HoraCondCarga[Hora],HoraCondCarga[Condição de Carga],PrevisaoGD[[#This Row],[Condição de Carga]],HoraCondCarga[Mês],MONTH(PrevisaoGD[[#This Row],[Mês/Ano]]))</f>
        <v>22</v>
      </c>
      <c r="G2760" s="258">
        <f>SUMIFS('Previsão Potência Instalada'!$C$4:$C$87,'Previsão Potência Instalada'!$B$4:$B$87,PrevisaoGD[[#This Row],[Mês/Ano]])*SUMIFS(RelPotInst[PU_PI],RelPotInst[Barra],PrevisaoGD[[#This Row],[Nº Barra]])</f>
        <v>1.4282819649857392</v>
      </c>
      <c r="H2760" s="136">
        <f>$G2760*SUMIFS(FatorHorario[Fator],FatorHorario[Meses],TEXT($D2760,"MMM"),FatorHorario[UF],'Curva Tipica'!$E$1,FatorHorario[Hora],$F2760)</f>
        <v>0</v>
      </c>
      <c r="I2760" s="45">
        <v>0.92</v>
      </c>
    </row>
    <row r="2761" spans="1:9" x14ac:dyDescent="0.25">
      <c r="A2761" s="32">
        <v>8710</v>
      </c>
      <c r="B2761" s="32">
        <v>2</v>
      </c>
      <c r="C2761" s="134" t="s">
        <v>92</v>
      </c>
      <c r="D2761" s="33">
        <v>47027</v>
      </c>
      <c r="E2761" s="43" t="s">
        <v>66</v>
      </c>
      <c r="F2761" s="44">
        <f>SUMIFS(HoraCondCarga[Hora],HoraCondCarga[Condição de Carga],PrevisaoGD[[#This Row],[Condição de Carga]],HoraCondCarga[Mês],MONTH(PrevisaoGD[[#This Row],[Mês/Ano]]))</f>
        <v>22</v>
      </c>
      <c r="G2761" s="258">
        <f>SUMIFS('Previsão Potência Instalada'!$C$4:$C$87,'Previsão Potência Instalada'!$B$4:$B$87,PrevisaoGD[[#This Row],[Mês/Ano]])*SUMIFS(RelPotInst[PU_PI],RelPotInst[Barra],PrevisaoGD[[#This Row],[Nº Barra]])</f>
        <v>1.4371276719898654</v>
      </c>
      <c r="H2761" s="136">
        <f>$G2761*SUMIFS(FatorHorario[Fator],FatorHorario[Meses],TEXT($D2761,"MMM"),FatorHorario[UF],'Curva Tipica'!$E$1,FatorHorario[Hora],$F2761)</f>
        <v>0</v>
      </c>
      <c r="I2761" s="45">
        <v>0.92</v>
      </c>
    </row>
    <row r="2762" spans="1:9" x14ac:dyDescent="0.25">
      <c r="A2762" s="32">
        <v>8710</v>
      </c>
      <c r="B2762" s="32">
        <v>2</v>
      </c>
      <c r="C2762" s="134" t="s">
        <v>92</v>
      </c>
      <c r="D2762" s="33">
        <v>47058</v>
      </c>
      <c r="E2762" s="43" t="s">
        <v>66</v>
      </c>
      <c r="F2762" s="44">
        <f>SUMIFS(HoraCondCarga[Hora],HoraCondCarga[Condição de Carga],PrevisaoGD[[#This Row],[Condição de Carga]],HoraCondCarga[Mês],MONTH(PrevisaoGD[[#This Row],[Mês/Ano]]))</f>
        <v>22</v>
      </c>
      <c r="G2762" s="258">
        <f>SUMIFS('Previsão Potência Instalada'!$C$4:$C$87,'Previsão Potência Instalada'!$B$4:$B$87,PrevisaoGD[[#This Row],[Mês/Ano]])*SUMIFS(RelPotInst[PU_PI],RelPotInst[Barra],PrevisaoGD[[#This Row],[Nº Barra]])</f>
        <v>1.4459750299934129</v>
      </c>
      <c r="H2762" s="136">
        <f>$G2762*SUMIFS(FatorHorario[Fator],FatorHorario[Meses],TEXT($D2762,"MMM"),FatorHorario[UF],'Curva Tipica'!$E$1,FatorHorario[Hora],$F2762)</f>
        <v>0</v>
      </c>
      <c r="I2762" s="45">
        <v>0.92</v>
      </c>
    </row>
    <row r="2763" spans="1:9" x14ac:dyDescent="0.25">
      <c r="A2763" s="32">
        <v>8710</v>
      </c>
      <c r="B2763" s="32">
        <v>2</v>
      </c>
      <c r="C2763" s="134" t="s">
        <v>92</v>
      </c>
      <c r="D2763" s="33">
        <v>47088</v>
      </c>
      <c r="E2763" s="43" t="s">
        <v>66</v>
      </c>
      <c r="F2763" s="44">
        <f>SUMIFS(HoraCondCarga[Hora],HoraCondCarga[Condição de Carga],PrevisaoGD[[#This Row],[Condição de Carga]],HoraCondCarga[Mês],MONTH(PrevisaoGD[[#This Row],[Mês/Ano]]))</f>
        <v>22</v>
      </c>
      <c r="G2763" s="258">
        <f>SUMIFS('Previsão Potência Instalada'!$C$4:$C$87,'Previsão Potência Instalada'!$B$4:$B$87,PrevisaoGD[[#This Row],[Mês/Ano]])*SUMIFS(RelPotInst[PU_PI],RelPotInst[Barra],PrevisaoGD[[#This Row],[Nº Barra]])</f>
        <v>1.4552426910117595</v>
      </c>
      <c r="H2763" s="136">
        <f>$G2763*SUMIFS(FatorHorario[Fator],FatorHorario[Meses],TEXT($D2763,"MMM"),FatorHorario[UF],'Curva Tipica'!$E$1,FatorHorario[Hora],$F2763)</f>
        <v>0</v>
      </c>
      <c r="I2763" s="45">
        <v>0.92</v>
      </c>
    </row>
    <row r="2764" spans="1:9" x14ac:dyDescent="0.25">
      <c r="A2764" s="32">
        <v>8710</v>
      </c>
      <c r="B2764" s="32">
        <v>2</v>
      </c>
      <c r="C2764" s="134" t="s">
        <v>92</v>
      </c>
      <c r="D2764" s="33">
        <v>44562</v>
      </c>
      <c r="E2764" s="43" t="s">
        <v>67</v>
      </c>
      <c r="F2764" s="44">
        <f>SUMIFS(HoraCondCarga[Hora],HoraCondCarga[Condição de Carga],PrevisaoGD[[#This Row],[Condição de Carga]],HoraCondCarga[Mês],MONTH(PrevisaoGD[[#This Row],[Mês/Ano]]))</f>
        <v>12</v>
      </c>
      <c r="G2764" s="258">
        <f>SUMIFS('Previsão Potência Instalada'!$C$4:$C$87,'Previsão Potência Instalada'!$B$4:$B$87,PrevisaoGD[[#This Row],[Mês/Ano]])*SUMIFS(RelPotInst[PU_PI],RelPotInst[Barra],PrevisaoGD[[#This Row],[Nº Barra]])</f>
        <v>0.50078151957598449</v>
      </c>
      <c r="H2764" s="136">
        <f>$G2764*SUMIFS(FatorHorario[Fator],FatorHorario[Meses],TEXT($D2764,"MMM"),FatorHorario[UF],'Curva Tipica'!$E$1,FatorHorario[Hora],$F2764)</f>
        <v>0.29658490746047828</v>
      </c>
      <c r="I2764" s="45">
        <v>0.92</v>
      </c>
    </row>
    <row r="2765" spans="1:9" x14ac:dyDescent="0.25">
      <c r="A2765" s="32">
        <v>8710</v>
      </c>
      <c r="B2765" s="32">
        <v>2</v>
      </c>
      <c r="C2765" s="134" t="s">
        <v>92</v>
      </c>
      <c r="D2765" s="33">
        <v>44593</v>
      </c>
      <c r="E2765" s="43" t="s">
        <v>67</v>
      </c>
      <c r="F2765" s="44">
        <f>SUMIFS(HoraCondCarga[Hora],HoraCondCarga[Condição de Carga],PrevisaoGD[[#This Row],[Condição de Carga]],HoraCondCarga[Mês],MONTH(PrevisaoGD[[#This Row],[Mês/Ano]]))</f>
        <v>12</v>
      </c>
      <c r="G2765" s="258">
        <f>SUMIFS('Previsão Potência Instalada'!$C$4:$C$87,'Previsão Potência Instalada'!$B$4:$B$87,PrevisaoGD[[#This Row],[Mês/Ano]])*SUMIFS(RelPotInst[PU_PI],RelPotInst[Barra],PrevisaoGD[[#This Row],[Nº Barra]])</f>
        <v>0.52278113175584029</v>
      </c>
      <c r="H2765" s="136">
        <f>$G2765*SUMIFS(FatorHorario[Fator],FatorHorario[Meses],TEXT($D2765,"MMM"),FatorHorario[UF],'Curva Tipica'!$E$1,FatorHorario[Hora],$F2765)</f>
        <v>0.3114990439242255</v>
      </c>
      <c r="I2765" s="45">
        <v>0.92</v>
      </c>
    </row>
    <row r="2766" spans="1:9" x14ac:dyDescent="0.25">
      <c r="A2766" s="32">
        <v>8710</v>
      </c>
      <c r="B2766" s="32">
        <v>2</v>
      </c>
      <c r="C2766" s="134" t="s">
        <v>92</v>
      </c>
      <c r="D2766" s="33">
        <v>44621</v>
      </c>
      <c r="E2766" s="43" t="s">
        <v>67</v>
      </c>
      <c r="F2766" s="44">
        <f>SUMIFS(HoraCondCarga[Hora],HoraCondCarga[Condição de Carga],PrevisaoGD[[#This Row],[Condição de Carga]],HoraCondCarga[Mês],MONTH(PrevisaoGD[[#This Row],[Mês/Ano]]))</f>
        <v>12</v>
      </c>
      <c r="G2766" s="258">
        <f>SUMIFS('Previsão Potência Instalada'!$C$4:$C$87,'Previsão Potência Instalada'!$B$4:$B$87,PrevisaoGD[[#This Row],[Mês/Ano]])*SUMIFS(RelPotInst[PU_PI],RelPotInst[Barra],PrevisaoGD[[#This Row],[Nº Barra]])</f>
        <v>0.54497856985503268</v>
      </c>
      <c r="H2766" s="136">
        <f>$G2766*SUMIFS(FatorHorario[Fator],FatorHorario[Meses],TEXT($D2766,"MMM"),FatorHorario[UF],'Curva Tipica'!$E$1,FatorHorario[Hora],$F2766)</f>
        <v>0.33086597622083841</v>
      </c>
      <c r="I2766" s="45">
        <v>0.92</v>
      </c>
    </row>
    <row r="2767" spans="1:9" x14ac:dyDescent="0.25">
      <c r="A2767" s="32">
        <v>8710</v>
      </c>
      <c r="B2767" s="32">
        <v>2</v>
      </c>
      <c r="C2767" s="134" t="s">
        <v>92</v>
      </c>
      <c r="D2767" s="33">
        <v>44652</v>
      </c>
      <c r="E2767" s="43" t="s">
        <v>67</v>
      </c>
      <c r="F2767" s="44">
        <f>SUMIFS(HoraCondCarga[Hora],HoraCondCarga[Condição de Carga],PrevisaoGD[[#This Row],[Condição de Carga]],HoraCondCarga[Mês],MONTH(PrevisaoGD[[#This Row],[Mês/Ano]]))</f>
        <v>12</v>
      </c>
      <c r="G2767" s="258">
        <f>SUMIFS('Previsão Potência Instalada'!$C$4:$C$87,'Previsão Potência Instalada'!$B$4:$B$87,PrevisaoGD[[#This Row],[Mês/Ano]])*SUMIFS(RelPotInst[PU_PI],RelPotInst[Barra],PrevisaoGD[[#This Row],[Nº Barra]])</f>
        <v>0.56734663472122049</v>
      </c>
      <c r="H2767" s="136">
        <f>$G2767*SUMIFS(FatorHorario[Fator],FatorHorario[Meses],TEXT($D2767,"MMM"),FatorHorario[UF],'Curva Tipica'!$E$1,FatorHorario[Hora],$F2767)</f>
        <v>0.30857712904228041</v>
      </c>
      <c r="I2767" s="45">
        <v>0.92</v>
      </c>
    </row>
    <row r="2768" spans="1:9" x14ac:dyDescent="0.25">
      <c r="A2768" s="32">
        <v>8710</v>
      </c>
      <c r="B2768" s="32">
        <v>2</v>
      </c>
      <c r="C2768" s="134" t="s">
        <v>92</v>
      </c>
      <c r="D2768" s="33">
        <v>44682</v>
      </c>
      <c r="E2768" s="43" t="s">
        <v>67</v>
      </c>
      <c r="F2768" s="44">
        <f>SUMIFS(HoraCondCarga[Hora],HoraCondCarga[Condição de Carga],PrevisaoGD[[#This Row],[Condição de Carga]],HoraCondCarga[Mês],MONTH(PrevisaoGD[[#This Row],[Mês/Ano]]))</f>
        <v>12</v>
      </c>
      <c r="G2768" s="258">
        <f>SUMIFS('Previsão Potência Instalada'!$C$4:$C$87,'Previsão Potência Instalada'!$B$4:$B$87,PrevisaoGD[[#This Row],[Mês/Ano]])*SUMIFS(RelPotInst[PU_PI],RelPotInst[Barra],PrevisaoGD[[#This Row],[Nº Barra]])</f>
        <v>0.59156017285902895</v>
      </c>
      <c r="H2768" s="136">
        <f>$G2768*SUMIFS(FatorHorario[Fator],FatorHorario[Meses],TEXT($D2768,"MMM"),FatorHorario[UF],'Curva Tipica'!$E$1,FatorHorario[Hora],$F2768)</f>
        <v>0.27934279809297641</v>
      </c>
      <c r="I2768" s="45">
        <v>0.92</v>
      </c>
    </row>
    <row r="2769" spans="1:9" x14ac:dyDescent="0.25">
      <c r="A2769" s="32">
        <v>8710</v>
      </c>
      <c r="B2769" s="32">
        <v>2</v>
      </c>
      <c r="C2769" s="134" t="s">
        <v>92</v>
      </c>
      <c r="D2769" s="33">
        <v>44713</v>
      </c>
      <c r="E2769" s="43" t="s">
        <v>67</v>
      </c>
      <c r="F2769" s="44">
        <f>SUMIFS(HoraCondCarga[Hora],HoraCondCarga[Condição de Carga],PrevisaoGD[[#This Row],[Condição de Carga]],HoraCondCarga[Mês],MONTH(PrevisaoGD[[#This Row],[Mês/Ano]]))</f>
        <v>12</v>
      </c>
      <c r="G2769" s="258">
        <f>SUMIFS('Previsão Potência Instalada'!$C$4:$C$87,'Previsão Potência Instalada'!$B$4:$B$87,PrevisaoGD[[#This Row],[Mês/Ano]])*SUMIFS(RelPotInst[PU_PI],RelPotInst[Barra],PrevisaoGD[[#This Row],[Nº Barra]])</f>
        <v>0.61526774135638274</v>
      </c>
      <c r="H2769" s="136">
        <f>$G2769*SUMIFS(FatorHorario[Fator],FatorHorario[Meses],TEXT($D2769,"MMM"),FatorHorario[UF],'Curva Tipica'!$E$1,FatorHorario[Hora],$F2769)</f>
        <v>0.27476878793918924</v>
      </c>
      <c r="I2769" s="45">
        <v>0.92</v>
      </c>
    </row>
    <row r="2770" spans="1:9" x14ac:dyDescent="0.25">
      <c r="A2770" s="32">
        <v>8710</v>
      </c>
      <c r="B2770" s="32">
        <v>2</v>
      </c>
      <c r="C2770" s="134" t="s">
        <v>92</v>
      </c>
      <c r="D2770" s="33">
        <v>44743</v>
      </c>
      <c r="E2770" s="43" t="s">
        <v>67</v>
      </c>
      <c r="F2770" s="44">
        <f>SUMIFS(HoraCondCarga[Hora],HoraCondCarga[Condição de Carga],PrevisaoGD[[#This Row],[Condição de Carga]],HoraCondCarga[Mês],MONTH(PrevisaoGD[[#This Row],[Mês/Ano]]))</f>
        <v>12</v>
      </c>
      <c r="G2770" s="258">
        <f>SUMIFS('Previsão Potência Instalada'!$C$4:$C$87,'Previsão Potência Instalada'!$B$4:$B$87,PrevisaoGD[[#This Row],[Mês/Ano]])*SUMIFS(RelPotInst[PU_PI],RelPotInst[Barra],PrevisaoGD[[#This Row],[Nº Barra]])</f>
        <v>0.63779691421169116</v>
      </c>
      <c r="H2770" s="136">
        <f>$G2770*SUMIFS(FatorHorario[Fator],FatorHorario[Meses],TEXT($D2770,"MMM"),FatorHorario[UF],'Curva Tipica'!$E$1,FatorHorario[Hora],$F2770)</f>
        <v>0.28728056323544116</v>
      </c>
      <c r="I2770" s="45">
        <v>0.92</v>
      </c>
    </row>
    <row r="2771" spans="1:9" x14ac:dyDescent="0.25">
      <c r="A2771" s="32">
        <v>8710</v>
      </c>
      <c r="B2771" s="32">
        <v>2</v>
      </c>
      <c r="C2771" s="134" t="s">
        <v>92</v>
      </c>
      <c r="D2771" s="33">
        <v>44774</v>
      </c>
      <c r="E2771" s="43" t="s">
        <v>67</v>
      </c>
      <c r="F2771" s="44">
        <f>SUMIFS(HoraCondCarga[Hora],HoraCondCarga[Condição de Carga],PrevisaoGD[[#This Row],[Condição de Carga]],HoraCondCarga[Mês],MONTH(PrevisaoGD[[#This Row],[Mês/Ano]]))</f>
        <v>12</v>
      </c>
      <c r="G2771" s="258">
        <f>SUMIFS('Previsão Potência Instalada'!$C$4:$C$87,'Previsão Potência Instalada'!$B$4:$B$87,PrevisaoGD[[#This Row],[Mês/Ano]])*SUMIFS(RelPotInst[PU_PI],RelPotInst[Barra],PrevisaoGD[[#This Row],[Nº Barra]])</f>
        <v>0.6597503746052964</v>
      </c>
      <c r="H2771" s="136">
        <f>$G2771*SUMIFS(FatorHorario[Fator],FatorHorario[Meses],TEXT($D2771,"MMM"),FatorHorario[UF],'Curva Tipica'!$E$1,FatorHorario[Hora],$F2771)</f>
        <v>0.32521898262853044</v>
      </c>
      <c r="I2771" s="45">
        <v>0.92</v>
      </c>
    </row>
    <row r="2772" spans="1:9" x14ac:dyDescent="0.25">
      <c r="A2772" s="32">
        <v>8710</v>
      </c>
      <c r="B2772" s="32">
        <v>2</v>
      </c>
      <c r="C2772" s="134" t="s">
        <v>92</v>
      </c>
      <c r="D2772" s="33">
        <v>44805</v>
      </c>
      <c r="E2772" s="43" t="s">
        <v>67</v>
      </c>
      <c r="F2772" s="44">
        <f>SUMIFS(HoraCondCarga[Hora],HoraCondCarga[Condição de Carga],PrevisaoGD[[#This Row],[Condição de Carga]],HoraCondCarga[Mês],MONTH(PrevisaoGD[[#This Row],[Mês/Ano]]))</f>
        <v>12</v>
      </c>
      <c r="G2772" s="258">
        <f>SUMIFS('Previsão Potência Instalada'!$C$4:$C$87,'Previsão Potência Instalada'!$B$4:$B$87,PrevisaoGD[[#This Row],[Mês/Ano]])*SUMIFS(RelPotInst[PU_PI],RelPotInst[Barra],PrevisaoGD[[#This Row],[Nº Barra]])</f>
        <v>0.68160368607607891</v>
      </c>
      <c r="H2772" s="136">
        <f>$G2772*SUMIFS(FatorHorario[Fator],FatorHorario[Meses],TEXT($D2772,"MMM"),FatorHorario[UF],'Curva Tipica'!$E$1,FatorHorario[Hora],$F2772)</f>
        <v>0.37565846433032768</v>
      </c>
      <c r="I2772" s="45">
        <v>0.92</v>
      </c>
    </row>
    <row r="2773" spans="1:9" x14ac:dyDescent="0.25">
      <c r="A2773" s="32">
        <v>8710</v>
      </c>
      <c r="B2773" s="32">
        <v>2</v>
      </c>
      <c r="C2773" s="134" t="s">
        <v>92</v>
      </c>
      <c r="D2773" s="33">
        <v>44835</v>
      </c>
      <c r="E2773" s="43" t="s">
        <v>67</v>
      </c>
      <c r="F2773" s="44">
        <f>SUMIFS(HoraCondCarga[Hora],HoraCondCarga[Condição de Carga],PrevisaoGD[[#This Row],[Condição de Carga]],HoraCondCarga[Mês],MONTH(PrevisaoGD[[#This Row],[Mês/Ano]]))</f>
        <v>12</v>
      </c>
      <c r="G2773" s="258">
        <f>SUMIFS('Previsão Potência Instalada'!$C$4:$C$87,'Previsão Potência Instalada'!$B$4:$B$87,PrevisaoGD[[#This Row],[Mês/Ano]])*SUMIFS(RelPotInst[PU_PI],RelPotInst[Barra],PrevisaoGD[[#This Row],[Nº Barra]])</f>
        <v>0.7023826381855538</v>
      </c>
      <c r="H2773" s="136">
        <f>$G2773*SUMIFS(FatorHorario[Fator],FatorHorario[Meses],TEXT($D2773,"MMM"),FatorHorario[UF],'Curva Tipica'!$E$1,FatorHorario[Hora],$F2773)</f>
        <v>0.39889229163023909</v>
      </c>
      <c r="I2773" s="45">
        <v>0.92</v>
      </c>
    </row>
    <row r="2774" spans="1:9" x14ac:dyDescent="0.25">
      <c r="A2774" s="32">
        <v>8710</v>
      </c>
      <c r="B2774" s="32">
        <v>2</v>
      </c>
      <c r="C2774" s="134" t="s">
        <v>92</v>
      </c>
      <c r="D2774" s="33">
        <v>44866</v>
      </c>
      <c r="E2774" s="43" t="s">
        <v>67</v>
      </c>
      <c r="F2774" s="44">
        <f>SUMIFS(HoraCondCarga[Hora],HoraCondCarga[Condição de Carga],PrevisaoGD[[#This Row],[Condição de Carga]],HoraCondCarga[Mês],MONTH(PrevisaoGD[[#This Row],[Mês/Ano]]))</f>
        <v>12</v>
      </c>
      <c r="G2774" s="258">
        <f>SUMIFS('Previsão Potência Instalada'!$C$4:$C$87,'Previsão Potência Instalada'!$B$4:$B$87,PrevisaoGD[[#This Row],[Mês/Ano]])*SUMIFS(RelPotInst[PU_PI],RelPotInst[Barra],PrevisaoGD[[#This Row],[Nº Barra]])</f>
        <v>0.72316546856478081</v>
      </c>
      <c r="H2774" s="136">
        <f>$G2774*SUMIFS(FatorHorario[Fator],FatorHorario[Meses],TEXT($D2774,"MMM"),FatorHorario[UF],'Curva Tipica'!$E$1,FatorHorario[Hora],$F2774)</f>
        <v>0.43607329038471832</v>
      </c>
      <c r="I2774" s="45">
        <v>0.92</v>
      </c>
    </row>
    <row r="2775" spans="1:9" x14ac:dyDescent="0.25">
      <c r="A2775" s="32">
        <v>8710</v>
      </c>
      <c r="B2775" s="32">
        <v>2</v>
      </c>
      <c r="C2775" s="134" t="s">
        <v>92</v>
      </c>
      <c r="D2775" s="33">
        <v>44896</v>
      </c>
      <c r="E2775" s="43" t="s">
        <v>67</v>
      </c>
      <c r="F2775" s="44">
        <f>SUMIFS(HoraCondCarga[Hora],HoraCondCarga[Condição de Carga],PrevisaoGD[[#This Row],[Condição de Carga]],HoraCondCarga[Mês],MONTH(PrevisaoGD[[#This Row],[Mês/Ano]]))</f>
        <v>12</v>
      </c>
      <c r="G2775" s="258">
        <f>SUMIFS('Previsão Potência Instalada'!$C$4:$C$87,'Previsão Potência Instalada'!$B$4:$B$87,PrevisaoGD[[#This Row],[Mês/Ano]])*SUMIFS(RelPotInst[PU_PI],RelPotInst[Barra],PrevisaoGD[[#This Row],[Nº Barra]])</f>
        <v>0.74493560908348055</v>
      </c>
      <c r="H2775" s="136">
        <f>$G2775*SUMIFS(FatorHorario[Fator],FatorHorario[Meses],TEXT($D2775,"MMM"),FatorHorario[UF],'Curva Tipica'!$E$1,FatorHorario[Hora],$F2775)</f>
        <v>0.44566115260110367</v>
      </c>
      <c r="I2775" s="45">
        <v>0.92</v>
      </c>
    </row>
    <row r="2776" spans="1:9" x14ac:dyDescent="0.25">
      <c r="A2776" s="32">
        <v>8710</v>
      </c>
      <c r="B2776" s="32">
        <v>2</v>
      </c>
      <c r="C2776" s="134" t="s">
        <v>92</v>
      </c>
      <c r="D2776" s="33">
        <v>44927</v>
      </c>
      <c r="E2776" s="43" t="s">
        <v>67</v>
      </c>
      <c r="F2776" s="44">
        <f>SUMIFS(HoraCondCarga[Hora],HoraCondCarga[Condição de Carga],PrevisaoGD[[#This Row],[Condição de Carga]],HoraCondCarga[Mês],MONTH(PrevisaoGD[[#This Row],[Mês/Ano]]))</f>
        <v>12</v>
      </c>
      <c r="G2776" s="258">
        <f>SUMIFS('Previsão Potência Instalada'!$C$4:$C$87,'Previsão Potência Instalada'!$B$4:$B$87,PrevisaoGD[[#This Row],[Mês/Ano]])*SUMIFS(RelPotInst[PU_PI],RelPotInst[Barra],PrevisaoGD[[#This Row],[Nº Barra]])</f>
        <v>0.75239897156715163</v>
      </c>
      <c r="H2776" s="136">
        <f>$G2776*SUMIFS(FatorHorario[Fator],FatorHorario[Meses],TEXT($D2776,"MMM"),FatorHorario[UF],'Curva Tipica'!$E$1,FatorHorario[Hora],$F2776)</f>
        <v>0.44560386242796191</v>
      </c>
      <c r="I2776" s="45">
        <v>0.92</v>
      </c>
    </row>
    <row r="2777" spans="1:9" x14ac:dyDescent="0.25">
      <c r="A2777" s="32">
        <v>8710</v>
      </c>
      <c r="B2777" s="32">
        <v>2</v>
      </c>
      <c r="C2777" s="134" t="s">
        <v>92</v>
      </c>
      <c r="D2777" s="33">
        <v>44958</v>
      </c>
      <c r="E2777" s="43" t="s">
        <v>67</v>
      </c>
      <c r="F2777" s="44">
        <f>SUMIFS(HoraCondCarga[Hora],HoraCondCarga[Condição de Carga],PrevisaoGD[[#This Row],[Condição de Carga]],HoraCondCarga[Mês],MONTH(PrevisaoGD[[#This Row],[Mês/Ano]]))</f>
        <v>12</v>
      </c>
      <c r="G2777" s="258">
        <f>SUMIFS('Previsão Potência Instalada'!$C$4:$C$87,'Previsão Potência Instalada'!$B$4:$B$87,PrevisaoGD[[#This Row],[Mês/Ano]])*SUMIFS(RelPotInst[PU_PI],RelPotInst[Barra],PrevisaoGD[[#This Row],[Nº Barra]])</f>
        <v>0.75969969506265311</v>
      </c>
      <c r="H2777" s="136">
        <f>$G2777*SUMIFS(FatorHorario[Fator],FatorHorario[Meses],TEXT($D2777,"MMM"),FatorHorario[UF],'Curva Tipica'!$E$1,FatorHorario[Hora],$F2777)</f>
        <v>0.45266692752802934</v>
      </c>
      <c r="I2777" s="45">
        <v>0.92</v>
      </c>
    </row>
    <row r="2778" spans="1:9" x14ac:dyDescent="0.25">
      <c r="A2778" s="32">
        <v>8710</v>
      </c>
      <c r="B2778" s="32">
        <v>2</v>
      </c>
      <c r="C2778" s="134" t="s">
        <v>92</v>
      </c>
      <c r="D2778" s="33">
        <v>44986</v>
      </c>
      <c r="E2778" s="43" t="s">
        <v>67</v>
      </c>
      <c r="F2778" s="44">
        <f>SUMIFS(HoraCondCarga[Hora],HoraCondCarga[Condição de Carga],PrevisaoGD[[#This Row],[Condição de Carga]],HoraCondCarga[Mês],MONTH(PrevisaoGD[[#This Row],[Mês/Ano]]))</f>
        <v>12</v>
      </c>
      <c r="G2778" s="258">
        <f>SUMIFS('Previsão Potência Instalada'!$C$4:$C$87,'Previsão Potência Instalada'!$B$4:$B$87,PrevisaoGD[[#This Row],[Mês/Ano]])*SUMIFS(RelPotInst[PU_PI],RelPotInst[Barra],PrevisaoGD[[#This Row],[Nº Barra]])</f>
        <v>0.76706606845804903</v>
      </c>
      <c r="H2778" s="136">
        <f>$G2778*SUMIFS(FatorHorario[Fator],FatorHorario[Meses],TEXT($D2778,"MMM"),FatorHorario[UF],'Curva Tipica'!$E$1,FatorHorario[Hora],$F2778)</f>
        <v>0.46569916250792032</v>
      </c>
      <c r="I2778" s="45">
        <v>0.92</v>
      </c>
    </row>
    <row r="2779" spans="1:9" x14ac:dyDescent="0.25">
      <c r="A2779" s="32">
        <v>8710</v>
      </c>
      <c r="B2779" s="32">
        <v>2</v>
      </c>
      <c r="C2779" s="134" t="s">
        <v>92</v>
      </c>
      <c r="D2779" s="33">
        <v>45017</v>
      </c>
      <c r="E2779" s="43" t="s">
        <v>67</v>
      </c>
      <c r="F2779" s="44">
        <f>SUMIFS(HoraCondCarga[Hora],HoraCondCarga[Condição de Carga],PrevisaoGD[[#This Row],[Condição de Carga]],HoraCondCarga[Mês],MONTH(PrevisaoGD[[#This Row],[Mês/Ano]]))</f>
        <v>12</v>
      </c>
      <c r="G2779" s="258">
        <f>SUMIFS('Previsão Potência Instalada'!$C$4:$C$87,'Previsão Potência Instalada'!$B$4:$B$87,PrevisaoGD[[#This Row],[Mês/Ano]])*SUMIFS(RelPotInst[PU_PI],RelPotInst[Barra],PrevisaoGD[[#This Row],[Nº Barra]])</f>
        <v>0.77448906552647045</v>
      </c>
      <c r="H2779" s="136">
        <f>$G2779*SUMIFS(FatorHorario[Fator],FatorHorario[Meses],TEXT($D2779,"MMM"),FatorHorario[UF],'Curva Tipica'!$E$1,FatorHorario[Hora],$F2779)</f>
        <v>0.42124090932914438</v>
      </c>
      <c r="I2779" s="45">
        <v>0.92</v>
      </c>
    </row>
    <row r="2780" spans="1:9" x14ac:dyDescent="0.25">
      <c r="A2780" s="32">
        <v>8710</v>
      </c>
      <c r="B2780" s="32">
        <v>2</v>
      </c>
      <c r="C2780" s="134" t="s">
        <v>92</v>
      </c>
      <c r="D2780" s="33">
        <v>45047</v>
      </c>
      <c r="E2780" s="43" t="s">
        <v>67</v>
      </c>
      <c r="F2780" s="44">
        <f>SUMIFS(HoraCondCarga[Hora],HoraCondCarga[Condição de Carga],PrevisaoGD[[#This Row],[Condição de Carga]],HoraCondCarga[Mês],MONTH(PrevisaoGD[[#This Row],[Mês/Ano]]))</f>
        <v>12</v>
      </c>
      <c r="G2780" s="258">
        <f>SUMIFS('Previsão Potência Instalada'!$C$4:$C$87,'Previsão Potência Instalada'!$B$4:$B$87,PrevisaoGD[[#This Row],[Mês/Ano]])*SUMIFS(RelPotInst[PU_PI],RelPotInst[Barra],PrevisaoGD[[#This Row],[Nº Barra]])</f>
        <v>0.78252449566708848</v>
      </c>
      <c r="H2780" s="136">
        <f>$G2780*SUMIFS(FatorHorario[Fator],FatorHorario[Meses],TEXT($D2780,"MMM"),FatorHorario[UF],'Curva Tipica'!$E$1,FatorHorario[Hora],$F2780)</f>
        <v>0.36951876110840065</v>
      </c>
      <c r="I2780" s="45">
        <v>0.92</v>
      </c>
    </row>
    <row r="2781" spans="1:9" x14ac:dyDescent="0.25">
      <c r="A2781" s="32">
        <v>8710</v>
      </c>
      <c r="B2781" s="32">
        <v>2</v>
      </c>
      <c r="C2781" s="134" t="s">
        <v>92</v>
      </c>
      <c r="D2781" s="33">
        <v>45078</v>
      </c>
      <c r="E2781" s="43" t="s">
        <v>67</v>
      </c>
      <c r="F2781" s="44">
        <f>SUMIFS(HoraCondCarga[Hora],HoraCondCarga[Condição de Carga],PrevisaoGD[[#This Row],[Condição de Carga]],HoraCondCarga[Mês],MONTH(PrevisaoGD[[#This Row],[Mês/Ano]]))</f>
        <v>12</v>
      </c>
      <c r="G2781" s="258">
        <f>SUMIFS('Previsão Potência Instalada'!$C$4:$C$87,'Previsão Potência Instalada'!$B$4:$B$87,PrevisaoGD[[#This Row],[Mês/Ano]])*SUMIFS(RelPotInst[PU_PI],RelPotInst[Barra],PrevisaoGD[[#This Row],[Nº Barra]])</f>
        <v>0.79039201628221678</v>
      </c>
      <c r="H2781" s="136">
        <f>$G2781*SUMIFS(FatorHorario[Fator],FatorHorario[Meses],TEXT($D2781,"MMM"),FatorHorario[UF],'Curva Tipica'!$E$1,FatorHorario[Hora],$F2781)</f>
        <v>0.35297650390690954</v>
      </c>
      <c r="I2781" s="45">
        <v>0.92</v>
      </c>
    </row>
    <row r="2782" spans="1:9" x14ac:dyDescent="0.25">
      <c r="A2782" s="32">
        <v>8710</v>
      </c>
      <c r="B2782" s="32">
        <v>2</v>
      </c>
      <c r="C2782" s="134" t="s">
        <v>92</v>
      </c>
      <c r="D2782" s="33">
        <v>45108</v>
      </c>
      <c r="E2782" s="43" t="s">
        <v>67</v>
      </c>
      <c r="F2782" s="44">
        <f>SUMIFS(HoraCondCarga[Hora],HoraCondCarga[Condição de Carga],PrevisaoGD[[#This Row],[Condição de Carga]],HoraCondCarga[Mês],MONTH(PrevisaoGD[[#This Row],[Mês/Ano]]))</f>
        <v>12</v>
      </c>
      <c r="G2782" s="258">
        <f>SUMIFS('Previsão Potência Instalada'!$C$4:$C$87,'Previsão Potência Instalada'!$B$4:$B$87,PrevisaoGD[[#This Row],[Mês/Ano]])*SUMIFS(RelPotInst[PU_PI],RelPotInst[Barra],PrevisaoGD[[#This Row],[Nº Barra]])</f>
        <v>0.79786847815137518</v>
      </c>
      <c r="H2782" s="136">
        <f>$G2782*SUMIFS(FatorHorario[Fator],FatorHorario[Meses],TEXT($D2782,"MMM"),FatorHorario[UF],'Curva Tipica'!$E$1,FatorHorario[Hora],$F2782)</f>
        <v>0.35938102032750435</v>
      </c>
      <c r="I2782" s="45">
        <v>0.92</v>
      </c>
    </row>
    <row r="2783" spans="1:9" x14ac:dyDescent="0.25">
      <c r="A2783" s="32">
        <v>8710</v>
      </c>
      <c r="B2783" s="32">
        <v>2</v>
      </c>
      <c r="C2783" s="134" t="s">
        <v>92</v>
      </c>
      <c r="D2783" s="33">
        <v>45139</v>
      </c>
      <c r="E2783" s="43" t="s">
        <v>67</v>
      </c>
      <c r="F2783" s="44">
        <f>SUMIFS(HoraCondCarga[Hora],HoraCondCarga[Condição de Carga],PrevisaoGD[[#This Row],[Condição de Carga]],HoraCondCarga[Mês],MONTH(PrevisaoGD[[#This Row],[Mês/Ano]]))</f>
        <v>12</v>
      </c>
      <c r="G2783" s="258">
        <f>SUMIFS('Previsão Potência Instalada'!$C$4:$C$87,'Previsão Potência Instalada'!$B$4:$B$87,PrevisaoGD[[#This Row],[Mês/Ano]])*SUMIFS(RelPotInst[PU_PI],RelPotInst[Barra],PrevisaoGD[[#This Row],[Nº Barra]])</f>
        <v>0.80515388585733083</v>
      </c>
      <c r="H2783" s="136">
        <f>$G2783*SUMIFS(FatorHorario[Fator],FatorHorario[Meses],TEXT($D2783,"MMM"),FatorHorario[UF],'Curva Tipica'!$E$1,FatorHorario[Hora],$F2783)</f>
        <v>0.39689454935828533</v>
      </c>
      <c r="I2783" s="45">
        <v>0.92</v>
      </c>
    </row>
    <row r="2784" spans="1:9" x14ac:dyDescent="0.25">
      <c r="A2784" s="32">
        <v>8710</v>
      </c>
      <c r="B2784" s="32">
        <v>2</v>
      </c>
      <c r="C2784" s="134" t="s">
        <v>92</v>
      </c>
      <c r="D2784" s="33">
        <v>45170</v>
      </c>
      <c r="E2784" s="43" t="s">
        <v>67</v>
      </c>
      <c r="F2784" s="44">
        <f>SUMIFS(HoraCondCarga[Hora],HoraCondCarga[Condição de Carga],PrevisaoGD[[#This Row],[Condição de Carga]],HoraCondCarga[Mês],MONTH(PrevisaoGD[[#This Row],[Mês/Ano]]))</f>
        <v>12</v>
      </c>
      <c r="G2784" s="258">
        <f>SUMIFS('Previsão Potência Instalada'!$C$4:$C$87,'Previsão Potência Instalada'!$B$4:$B$87,PrevisaoGD[[#This Row],[Mês/Ano]])*SUMIFS(RelPotInst[PU_PI],RelPotInst[Barra],PrevisaoGD[[#This Row],[Nº Barra]])</f>
        <v>0.81240605845041602</v>
      </c>
      <c r="H2784" s="136">
        <f>$G2784*SUMIFS(FatorHorario[Fator],FatorHorario[Meses],TEXT($D2784,"MMM"),FatorHorario[UF],'Curva Tipica'!$E$1,FatorHorario[Hora],$F2784)</f>
        <v>0.44774877038454491</v>
      </c>
      <c r="I2784" s="45">
        <v>0.92</v>
      </c>
    </row>
    <row r="2785" spans="1:9" x14ac:dyDescent="0.25">
      <c r="A2785" s="32">
        <v>8710</v>
      </c>
      <c r="B2785" s="32">
        <v>2</v>
      </c>
      <c r="C2785" s="134" t="s">
        <v>92</v>
      </c>
      <c r="D2785" s="33">
        <v>45200</v>
      </c>
      <c r="E2785" s="43" t="s">
        <v>67</v>
      </c>
      <c r="F2785" s="44">
        <f>SUMIFS(HoraCondCarga[Hora],HoraCondCarga[Condição de Carga],PrevisaoGD[[#This Row],[Condição de Carga]],HoraCondCarga[Mês],MONTH(PrevisaoGD[[#This Row],[Mês/Ano]]))</f>
        <v>12</v>
      </c>
      <c r="G2785" s="258">
        <f>SUMIFS('Previsão Potência Instalada'!$C$4:$C$87,'Previsão Potência Instalada'!$B$4:$B$87,PrevisaoGD[[#This Row],[Mês/Ano]])*SUMIFS(RelPotInst[PU_PI],RelPotInst[Barra],PrevisaoGD[[#This Row],[Nº Barra]])</f>
        <v>0.81930169745701864</v>
      </c>
      <c r="H2785" s="136">
        <f>$G2785*SUMIFS(FatorHorario[Fator],FatorHorario[Meses],TEXT($D2785,"MMM"),FatorHorario[UF],'Curva Tipica'!$E$1,FatorHorario[Hora],$F2785)</f>
        <v>0.4652921553975517</v>
      </c>
      <c r="I2785" s="45">
        <v>0.92</v>
      </c>
    </row>
    <row r="2786" spans="1:9" x14ac:dyDescent="0.25">
      <c r="A2786" s="32">
        <v>8710</v>
      </c>
      <c r="B2786" s="32">
        <v>2</v>
      </c>
      <c r="C2786" s="134" t="s">
        <v>92</v>
      </c>
      <c r="D2786" s="33">
        <v>45231</v>
      </c>
      <c r="E2786" s="43" t="s">
        <v>67</v>
      </c>
      <c r="F2786" s="44">
        <f>SUMIFS(HoraCondCarga[Hora],HoraCondCarga[Condição de Carga],PrevisaoGD[[#This Row],[Condição de Carga]],HoraCondCarga[Mês],MONTH(PrevisaoGD[[#This Row],[Mês/Ano]]))</f>
        <v>12</v>
      </c>
      <c r="G2786" s="258">
        <f>SUMIFS('Previsão Potência Instalada'!$C$4:$C$87,'Previsão Potência Instalada'!$B$4:$B$87,PrevisaoGD[[#This Row],[Mês/Ano]])*SUMIFS(RelPotInst[PU_PI],RelPotInst[Barra],PrevisaoGD[[#This Row],[Nº Barra]])</f>
        <v>0.82619862349426842</v>
      </c>
      <c r="H2786" s="136">
        <f>$G2786*SUMIFS(FatorHorario[Fator],FatorHorario[Meses],TEXT($D2786,"MMM"),FatorHorario[UF],'Curva Tipica'!$E$1,FatorHorario[Hora],$F2786)</f>
        <v>0.49820292577506653</v>
      </c>
      <c r="I2786" s="45">
        <v>0.92</v>
      </c>
    </row>
    <row r="2787" spans="1:9" x14ac:dyDescent="0.25">
      <c r="A2787" s="32">
        <v>8710</v>
      </c>
      <c r="B2787" s="32">
        <v>2</v>
      </c>
      <c r="C2787" s="134" t="s">
        <v>92</v>
      </c>
      <c r="D2787" s="33">
        <v>45261</v>
      </c>
      <c r="E2787" s="43" t="s">
        <v>67</v>
      </c>
      <c r="F2787" s="44">
        <f>SUMIFS(HoraCondCarga[Hora],HoraCondCarga[Condição de Carga],PrevisaoGD[[#This Row],[Condição de Carga]],HoraCondCarga[Mês],MONTH(PrevisaoGD[[#This Row],[Mês/Ano]]))</f>
        <v>12</v>
      </c>
      <c r="G2787" s="258">
        <f>SUMIFS('Previsão Potência Instalada'!$C$4:$C$87,'Previsão Potência Instalada'!$B$4:$B$87,PrevisaoGD[[#This Row],[Mês/Ano]])*SUMIFS(RelPotInst[PU_PI],RelPotInst[Barra],PrevisaoGD[[#This Row],[Nº Barra]])</f>
        <v>0.8334231952315273</v>
      </c>
      <c r="H2787" s="136">
        <f>$G2787*SUMIFS(FatorHorario[Fator],FatorHorario[Meses],TEXT($D2787,"MMM"),FatorHorario[UF],'Curva Tipica'!$E$1,FatorHorario[Hora],$F2787)</f>
        <v>0.49859925779135866</v>
      </c>
      <c r="I2787" s="45">
        <v>0.92</v>
      </c>
    </row>
    <row r="2788" spans="1:9" x14ac:dyDescent="0.25">
      <c r="A2788" s="32">
        <v>8710</v>
      </c>
      <c r="B2788" s="32">
        <v>2</v>
      </c>
      <c r="C2788" s="134" t="s">
        <v>92</v>
      </c>
      <c r="D2788" s="33">
        <v>45292</v>
      </c>
      <c r="E2788" s="43" t="s">
        <v>67</v>
      </c>
      <c r="F2788" s="44">
        <f>SUMIFS(HoraCondCarga[Hora],HoraCondCarga[Condição de Carga],PrevisaoGD[[#This Row],[Condição de Carga]],HoraCondCarga[Mês],MONTH(PrevisaoGD[[#This Row],[Mês/Ano]]))</f>
        <v>12</v>
      </c>
      <c r="G2788" s="258">
        <f>SUMIFS('Previsão Potência Instalada'!$C$4:$C$87,'Previsão Potência Instalada'!$B$4:$B$87,PrevisaoGD[[#This Row],[Mês/Ano]])*SUMIFS(RelPotInst[PU_PI],RelPotInst[Barra],PrevisaoGD[[#This Row],[Nº Barra]])</f>
        <v>0.84824160685651084</v>
      </c>
      <c r="H2788" s="136">
        <f>$G2788*SUMIFS(FatorHorario[Fator],FatorHorario[Meses],TEXT($D2788,"MMM"),FatorHorario[UF],'Curva Tipica'!$E$1,FatorHorario[Hora],$F2788)</f>
        <v>0.50236609906586949</v>
      </c>
      <c r="I2788" s="45">
        <v>0.92</v>
      </c>
    </row>
    <row r="2789" spans="1:9" x14ac:dyDescent="0.25">
      <c r="A2789" s="32">
        <v>8710</v>
      </c>
      <c r="B2789" s="32">
        <v>2</v>
      </c>
      <c r="C2789" s="134" t="s">
        <v>92</v>
      </c>
      <c r="D2789" s="33">
        <v>45323</v>
      </c>
      <c r="E2789" s="43" t="s">
        <v>67</v>
      </c>
      <c r="F2789" s="44">
        <f>SUMIFS(HoraCondCarga[Hora],HoraCondCarga[Condição de Carga],PrevisaoGD[[#This Row],[Condição de Carga]],HoraCondCarga[Mês],MONTH(PrevisaoGD[[#This Row],[Mês/Ano]]))</f>
        <v>12</v>
      </c>
      <c r="G2789" s="258">
        <f>SUMIFS('Previsão Potência Instalada'!$C$4:$C$87,'Previsão Potência Instalada'!$B$4:$B$87,PrevisaoGD[[#This Row],[Mês/Ano]])*SUMIFS(RelPotInst[PU_PI],RelPotInst[Barra],PrevisaoGD[[#This Row],[Nº Barra]])</f>
        <v>0.86273710083167654</v>
      </c>
      <c r="H2789" s="136">
        <f>$G2789*SUMIFS(FatorHorario[Fator],FatorHorario[Meses],TEXT($D2789,"MMM"),FatorHorario[UF],'Curva Tipica'!$E$1,FatorHorario[Hora],$F2789)</f>
        <v>0.51406174734045018</v>
      </c>
      <c r="I2789" s="45">
        <v>0.92</v>
      </c>
    </row>
    <row r="2790" spans="1:9" x14ac:dyDescent="0.25">
      <c r="A2790" s="32">
        <v>8710</v>
      </c>
      <c r="B2790" s="32">
        <v>2</v>
      </c>
      <c r="C2790" s="134" t="s">
        <v>92</v>
      </c>
      <c r="D2790" s="33">
        <v>45352</v>
      </c>
      <c r="E2790" s="43" t="s">
        <v>67</v>
      </c>
      <c r="F2790" s="44">
        <f>SUMIFS(HoraCondCarga[Hora],HoraCondCarga[Condição de Carga],PrevisaoGD[[#This Row],[Condição de Carga]],HoraCondCarga[Mês],MONTH(PrevisaoGD[[#This Row],[Mês/Ano]]))</f>
        <v>12</v>
      </c>
      <c r="G2790" s="258">
        <f>SUMIFS('Previsão Potência Instalada'!$C$4:$C$87,'Previsão Potência Instalada'!$B$4:$B$87,PrevisaoGD[[#This Row],[Mês/Ano]])*SUMIFS(RelPotInst[PU_PI],RelPotInst[Barra],PrevisaoGD[[#This Row],[Nº Barra]])</f>
        <v>0.87736294185107344</v>
      </c>
      <c r="H2790" s="136">
        <f>$G2790*SUMIFS(FatorHorario[Fator],FatorHorario[Meses],TEXT($D2790,"MMM"),FatorHorario[UF],'Curva Tipica'!$E$1,FatorHorario[Hora],$F2790)</f>
        <v>0.53266231428652455</v>
      </c>
      <c r="I2790" s="45">
        <v>0.92</v>
      </c>
    </row>
    <row r="2791" spans="1:9" x14ac:dyDescent="0.25">
      <c r="A2791" s="32">
        <v>8710</v>
      </c>
      <c r="B2791" s="32">
        <v>2</v>
      </c>
      <c r="C2791" s="134" t="s">
        <v>92</v>
      </c>
      <c r="D2791" s="33">
        <v>45383</v>
      </c>
      <c r="E2791" s="43" t="s">
        <v>67</v>
      </c>
      <c r="F2791" s="44">
        <f>SUMIFS(HoraCondCarga[Hora],HoraCondCarga[Condição de Carga],PrevisaoGD[[#This Row],[Condição de Carga]],HoraCondCarga[Mês],MONTH(PrevisaoGD[[#This Row],[Mês/Ano]]))</f>
        <v>12</v>
      </c>
      <c r="G2791" s="258">
        <f>SUMIFS('Previsão Potência Instalada'!$C$4:$C$87,'Previsão Potência Instalada'!$B$4:$B$87,PrevisaoGD[[#This Row],[Mês/Ano]])*SUMIFS(RelPotInst[PU_PI],RelPotInst[Barra],PrevisaoGD[[#This Row],[Nº Barra]])</f>
        <v>0.89210120845564722</v>
      </c>
      <c r="H2791" s="136">
        <f>$G2791*SUMIFS(FatorHorario[Fator],FatorHorario[Meses],TEXT($D2791,"MMM"),FatorHorario[UF],'Curva Tipica'!$E$1,FatorHorario[Hora],$F2791)</f>
        <v>0.48520959299539868</v>
      </c>
      <c r="I2791" s="45">
        <v>0.92</v>
      </c>
    </row>
    <row r="2792" spans="1:9" x14ac:dyDescent="0.25">
      <c r="A2792" s="32">
        <v>8710</v>
      </c>
      <c r="B2792" s="32">
        <v>2</v>
      </c>
      <c r="C2792" s="134" t="s">
        <v>92</v>
      </c>
      <c r="D2792" s="33">
        <v>45413</v>
      </c>
      <c r="E2792" s="43" t="s">
        <v>67</v>
      </c>
      <c r="F2792" s="44">
        <f>SUMIFS(HoraCondCarga[Hora],HoraCondCarga[Condição de Carga],PrevisaoGD[[#This Row],[Condição de Carga]],HoraCondCarga[Mês],MONTH(PrevisaoGD[[#This Row],[Mês/Ano]]))</f>
        <v>12</v>
      </c>
      <c r="G2792" s="258">
        <f>SUMIFS('Previsão Potência Instalada'!$C$4:$C$87,'Previsão Potência Instalada'!$B$4:$B$87,PrevisaoGD[[#This Row],[Mês/Ano]])*SUMIFS(RelPotInst[PU_PI],RelPotInst[Barra],PrevisaoGD[[#This Row],[Nº Barra]])</f>
        <v>0.90805545316344405</v>
      </c>
      <c r="H2792" s="136">
        <f>$G2792*SUMIFS(FatorHorario[Fator],FatorHorario[Meses],TEXT($D2792,"MMM"),FatorHorario[UF],'Curva Tipica'!$E$1,FatorHorario[Hora],$F2792)</f>
        <v>0.42879619478830266</v>
      </c>
      <c r="I2792" s="45">
        <v>0.92</v>
      </c>
    </row>
    <row r="2793" spans="1:9" x14ac:dyDescent="0.25">
      <c r="A2793" s="32">
        <v>8710</v>
      </c>
      <c r="B2793" s="32">
        <v>2</v>
      </c>
      <c r="C2793" s="134" t="s">
        <v>92</v>
      </c>
      <c r="D2793" s="33">
        <v>45444</v>
      </c>
      <c r="E2793" s="43" t="s">
        <v>67</v>
      </c>
      <c r="F2793" s="44">
        <f>SUMIFS(HoraCondCarga[Hora],HoraCondCarga[Condição de Carga],PrevisaoGD[[#This Row],[Condição de Carga]],HoraCondCarga[Mês],MONTH(PrevisaoGD[[#This Row],[Mês/Ano]]))</f>
        <v>12</v>
      </c>
      <c r="G2793" s="258">
        <f>SUMIFS('Previsão Potência Instalada'!$C$4:$C$87,'Previsão Potência Instalada'!$B$4:$B$87,PrevisaoGD[[#This Row],[Mês/Ano]])*SUMIFS(RelPotInst[PU_PI],RelPotInst[Barra],PrevisaoGD[[#This Row],[Nº Barra]])</f>
        <v>0.92367631563636932</v>
      </c>
      <c r="H2793" s="136">
        <f>$G2793*SUMIFS(FatorHorario[Fator],FatorHorario[Meses],TEXT($D2793,"MMM"),FatorHorario[UF],'Curva Tipica'!$E$1,FatorHorario[Hora],$F2793)</f>
        <v>0.4124991522162928</v>
      </c>
      <c r="I2793" s="45">
        <v>0.92</v>
      </c>
    </row>
    <row r="2794" spans="1:9" x14ac:dyDescent="0.25">
      <c r="A2794" s="32">
        <v>8710</v>
      </c>
      <c r="B2794" s="32">
        <v>2</v>
      </c>
      <c r="C2794" s="134" t="s">
        <v>92</v>
      </c>
      <c r="D2794" s="33">
        <v>45474</v>
      </c>
      <c r="E2794" s="43" t="s">
        <v>67</v>
      </c>
      <c r="F2794" s="44">
        <f>SUMIFS(HoraCondCarga[Hora],HoraCondCarga[Condição de Carga],PrevisaoGD[[#This Row],[Condição de Carga]],HoraCondCarga[Mês],MONTH(PrevisaoGD[[#This Row],[Mês/Ano]]))</f>
        <v>12</v>
      </c>
      <c r="G2794" s="258">
        <f>SUMIFS('Previsão Potência Instalada'!$C$4:$C$87,'Previsão Potência Instalada'!$B$4:$B$87,PrevisaoGD[[#This Row],[Mês/Ano]])*SUMIFS(RelPotInst[PU_PI],RelPotInst[Barra],PrevisaoGD[[#This Row],[Nº Barra]])</f>
        <v>0.93852073592522423</v>
      </c>
      <c r="H2794" s="136">
        <f>$G2794*SUMIFS(FatorHorario[Fator],FatorHorario[Meses],TEXT($D2794,"MMM"),FatorHorario[UF],'Curva Tipica'!$E$1,FatorHorario[Hora],$F2794)</f>
        <v>0.42273450939784568</v>
      </c>
      <c r="I2794" s="45">
        <v>0.92</v>
      </c>
    </row>
    <row r="2795" spans="1:9" x14ac:dyDescent="0.25">
      <c r="A2795" s="32">
        <v>8710</v>
      </c>
      <c r="B2795" s="32">
        <v>2</v>
      </c>
      <c r="C2795" s="134" t="s">
        <v>92</v>
      </c>
      <c r="D2795" s="33">
        <v>45505</v>
      </c>
      <c r="E2795" s="43" t="s">
        <v>67</v>
      </c>
      <c r="F2795" s="44">
        <f>SUMIFS(HoraCondCarga[Hora],HoraCondCarga[Condição de Carga],PrevisaoGD[[#This Row],[Condição de Carga]],HoraCondCarga[Mês],MONTH(PrevisaoGD[[#This Row],[Mês/Ano]]))</f>
        <v>12</v>
      </c>
      <c r="G2795" s="258">
        <f>SUMIFS('Previsão Potência Instalada'!$C$4:$C$87,'Previsão Potência Instalada'!$B$4:$B$87,PrevisaoGD[[#This Row],[Mês/Ano]])*SUMIFS(RelPotInst[PU_PI],RelPotInst[Barra],PrevisaoGD[[#This Row],[Nº Barra]])</f>
        <v>0.95298582059434989</v>
      </c>
      <c r="H2795" s="136">
        <f>$G2795*SUMIFS(FatorHorario[Fator],FatorHorario[Meses],TEXT($D2795,"MMM"),FatorHorario[UF],'Curva Tipica'!$E$1,FatorHorario[Hora],$F2795)</f>
        <v>0.46976718917140214</v>
      </c>
      <c r="I2795" s="45">
        <v>0.92</v>
      </c>
    </row>
    <row r="2796" spans="1:9" x14ac:dyDescent="0.25">
      <c r="A2796" s="32">
        <v>8710</v>
      </c>
      <c r="B2796" s="32">
        <v>2</v>
      </c>
      <c r="C2796" s="134" t="s">
        <v>92</v>
      </c>
      <c r="D2796" s="33">
        <v>45536</v>
      </c>
      <c r="E2796" s="43" t="s">
        <v>67</v>
      </c>
      <c r="F2796" s="44">
        <f>SUMIFS(HoraCondCarga[Hora],HoraCondCarga[Condição de Carga],PrevisaoGD[[#This Row],[Condição de Carga]],HoraCondCarga[Mês],MONTH(PrevisaoGD[[#This Row],[Mês/Ano]]))</f>
        <v>12</v>
      </c>
      <c r="G2796" s="258">
        <f>SUMIFS('Previsão Potência Instalada'!$C$4:$C$87,'Previsão Potência Instalada'!$B$4:$B$87,PrevisaoGD[[#This Row],[Mês/Ano]])*SUMIFS(RelPotInst[PU_PI],RelPotInst[Barra],PrevisaoGD[[#This Row],[Nº Barra]])</f>
        <v>0.96738491736807419</v>
      </c>
      <c r="H2796" s="136">
        <f>$G2796*SUMIFS(FatorHorario[Fator],FatorHorario[Meses],TEXT($D2796,"MMM"),FatorHorario[UF],'Curva Tipica'!$E$1,FatorHorario[Hora],$F2796)</f>
        <v>0.53316368426189698</v>
      </c>
      <c r="I2796" s="45">
        <v>0.92</v>
      </c>
    </row>
    <row r="2797" spans="1:9" x14ac:dyDescent="0.25">
      <c r="A2797" s="32">
        <v>8710</v>
      </c>
      <c r="B2797" s="32">
        <v>2</v>
      </c>
      <c r="C2797" s="134" t="s">
        <v>92</v>
      </c>
      <c r="D2797" s="33">
        <v>45566</v>
      </c>
      <c r="E2797" s="43" t="s">
        <v>67</v>
      </c>
      <c r="F2797" s="44">
        <f>SUMIFS(HoraCondCarga[Hora],HoraCondCarga[Condição de Carga],PrevisaoGD[[#This Row],[Condição de Carga]],HoraCondCarga[Mês],MONTH(PrevisaoGD[[#This Row],[Mês/Ano]]))</f>
        <v>12</v>
      </c>
      <c r="G2797" s="258">
        <f>SUMIFS('Previsão Potência Instalada'!$C$4:$C$87,'Previsão Potência Instalada'!$B$4:$B$87,PrevisaoGD[[#This Row],[Mês/Ano]])*SUMIFS(RelPotInst[PU_PI],RelPotInst[Barra],PrevisaoGD[[#This Row],[Nº Barra]])</f>
        <v>0.98107612122433807</v>
      </c>
      <c r="H2797" s="136">
        <f>$G2797*SUMIFS(FatorHorario[Fator],FatorHorario[Meses],TEXT($D2797,"MMM"),FatorHorario[UF],'Curva Tipica'!$E$1,FatorHorario[Hora],$F2797)</f>
        <v>0.5571659676409858</v>
      </c>
      <c r="I2797" s="45">
        <v>0.92</v>
      </c>
    </row>
    <row r="2798" spans="1:9" x14ac:dyDescent="0.25">
      <c r="A2798" s="32">
        <v>8710</v>
      </c>
      <c r="B2798" s="32">
        <v>2</v>
      </c>
      <c r="C2798" s="134" t="s">
        <v>92</v>
      </c>
      <c r="D2798" s="33">
        <v>45597</v>
      </c>
      <c r="E2798" s="43" t="s">
        <v>67</v>
      </c>
      <c r="F2798" s="44">
        <f>SUMIFS(HoraCondCarga[Hora],HoraCondCarga[Condição de Carga],PrevisaoGD[[#This Row],[Condição de Carga]],HoraCondCarga[Mês],MONTH(PrevisaoGD[[#This Row],[Mês/Ano]]))</f>
        <v>12</v>
      </c>
      <c r="G2798" s="258">
        <f>SUMIFS('Previsão Potência Instalada'!$C$4:$C$87,'Previsão Potência Instalada'!$B$4:$B$87,PrevisaoGD[[#This Row],[Mês/Ano]])*SUMIFS(RelPotInst[PU_PI],RelPotInst[Barra],PrevisaoGD[[#This Row],[Nº Barra]])</f>
        <v>0.99476988046364068</v>
      </c>
      <c r="H2798" s="136">
        <f>$G2798*SUMIFS(FatorHorario[Fator],FatorHorario[Meses],TEXT($D2798,"MMM"),FatorHorario[UF],'Curva Tipica'!$E$1,FatorHorario[Hora],$F2798)</f>
        <v>0.59985244567928897</v>
      </c>
      <c r="I2798" s="45">
        <v>0.92</v>
      </c>
    </row>
    <row r="2799" spans="1:9" x14ac:dyDescent="0.25">
      <c r="A2799" s="32">
        <v>8710</v>
      </c>
      <c r="B2799" s="32">
        <v>2</v>
      </c>
      <c r="C2799" s="134" t="s">
        <v>92</v>
      </c>
      <c r="D2799" s="33">
        <v>45627</v>
      </c>
      <c r="E2799" s="43" t="s">
        <v>67</v>
      </c>
      <c r="F2799" s="44">
        <f>SUMIFS(HoraCondCarga[Hora],HoraCondCarga[Condição de Carga],PrevisaoGD[[#This Row],[Condição de Carga]],HoraCondCarga[Mês],MONTH(PrevisaoGD[[#This Row],[Mês/Ano]]))</f>
        <v>12</v>
      </c>
      <c r="G2799" s="258">
        <f>SUMIFS('Previsão Potência Instalada'!$C$4:$C$87,'Previsão Potência Instalada'!$B$4:$B$87,PrevisaoGD[[#This Row],[Mês/Ano]])*SUMIFS(RelPotInst[PU_PI],RelPotInst[Barra],PrevisaoGD[[#This Row],[Nº Barra]])</f>
        <v>1.009114176087919</v>
      </c>
      <c r="H2799" s="136">
        <f>$G2799*SUMIFS(FatorHorario[Fator],FatorHorario[Meses],TEXT($D2799,"MMM"),FatorHorario[UF],'Curva Tipica'!$E$1,FatorHorario[Hora],$F2799)</f>
        <v>0.60370719473964263</v>
      </c>
      <c r="I2799" s="45">
        <v>0.92</v>
      </c>
    </row>
    <row r="2800" spans="1:9" x14ac:dyDescent="0.25">
      <c r="A2800" s="32">
        <v>8710</v>
      </c>
      <c r="B2800" s="32">
        <v>2</v>
      </c>
      <c r="C2800" s="134" t="s">
        <v>92</v>
      </c>
      <c r="D2800" s="33">
        <v>45658</v>
      </c>
      <c r="E2800" s="43" t="s">
        <v>67</v>
      </c>
      <c r="F2800" s="44">
        <f>SUMIFS(HoraCondCarga[Hora],HoraCondCarga[Condição de Carga],PrevisaoGD[[#This Row],[Condição de Carga]],HoraCondCarga[Mês],MONTH(PrevisaoGD[[#This Row],[Mês/Ano]]))</f>
        <v>12</v>
      </c>
      <c r="G2800" s="258">
        <f>SUMIFS('Previsão Potência Instalada'!$C$4:$C$87,'Previsão Potência Instalada'!$B$4:$B$87,PrevisaoGD[[#This Row],[Mês/Ano]])*SUMIFS(RelPotInst[PU_PI],RelPotInst[Barra],PrevisaoGD[[#This Row],[Nº Barra]])</f>
        <v>1.0260839252457772</v>
      </c>
      <c r="H2800" s="136">
        <f>$G2800*SUMIFS(FatorHorario[Fator],FatorHorario[Meses],TEXT($D2800,"MMM"),FatorHorario[UF],'Curva Tipica'!$E$1,FatorHorario[Hora],$F2800)</f>
        <v>0.60769216538456539</v>
      </c>
      <c r="I2800" s="45">
        <v>0.92</v>
      </c>
    </row>
    <row r="2801" spans="1:9" x14ac:dyDescent="0.25">
      <c r="A2801" s="32">
        <v>8710</v>
      </c>
      <c r="B2801" s="32">
        <v>2</v>
      </c>
      <c r="C2801" s="134" t="s">
        <v>92</v>
      </c>
      <c r="D2801" s="33">
        <v>45689</v>
      </c>
      <c r="E2801" s="43" t="s">
        <v>67</v>
      </c>
      <c r="F2801" s="44">
        <f>SUMIFS(HoraCondCarga[Hora],HoraCondCarga[Condição de Carga],PrevisaoGD[[#This Row],[Condição de Carga]],HoraCondCarga[Mês],MONTH(PrevisaoGD[[#This Row],[Mês/Ano]]))</f>
        <v>12</v>
      </c>
      <c r="G2801" s="258">
        <f>SUMIFS('Previsão Potência Instalada'!$C$4:$C$87,'Previsão Potência Instalada'!$B$4:$B$87,PrevisaoGD[[#This Row],[Mês/Ano]])*SUMIFS(RelPotInst[PU_PI],RelPotInst[Barra],PrevisaoGD[[#This Row],[Nº Barra]])</f>
        <v>1.0426838755577985</v>
      </c>
      <c r="H2801" s="136">
        <f>$G2801*SUMIFS(FatorHorario[Fator],FatorHorario[Meses],TEXT($D2801,"MMM"),FatorHorario[UF],'Curva Tipica'!$E$1,FatorHorario[Hora],$F2801)</f>
        <v>0.62128300090056165</v>
      </c>
      <c r="I2801" s="45">
        <v>0.92</v>
      </c>
    </row>
    <row r="2802" spans="1:9" x14ac:dyDescent="0.25">
      <c r="A2802" s="32">
        <v>8710</v>
      </c>
      <c r="B2802" s="32">
        <v>2</v>
      </c>
      <c r="C2802" s="134" t="s">
        <v>92</v>
      </c>
      <c r="D2802" s="33">
        <v>45717</v>
      </c>
      <c r="E2802" s="43" t="s">
        <v>67</v>
      </c>
      <c r="F2802" s="44">
        <f>SUMIFS(HoraCondCarga[Hora],HoraCondCarga[Condição de Carga],PrevisaoGD[[#This Row],[Condição de Carga]],HoraCondCarga[Mês],MONTH(PrevisaoGD[[#This Row],[Mês/Ano]]))</f>
        <v>12</v>
      </c>
      <c r="G2802" s="258">
        <f>SUMIFS('Previsão Potência Instalada'!$C$4:$C$87,'Previsão Potência Instalada'!$B$4:$B$87,PrevisaoGD[[#This Row],[Mês/Ano]])*SUMIFS(RelPotInst[PU_PI],RelPotInst[Barra],PrevisaoGD[[#This Row],[Nº Barra]])</f>
        <v>1.0594330967026222</v>
      </c>
      <c r="H2802" s="136">
        <f>$G2802*SUMIFS(FatorHorario[Fator],FatorHorario[Meses],TEXT($D2802,"MMM"),FatorHorario[UF],'Curva Tipica'!$E$1,FatorHorario[Hora],$F2802)</f>
        <v>0.64320027459872786</v>
      </c>
      <c r="I2802" s="45">
        <v>0.92</v>
      </c>
    </row>
    <row r="2803" spans="1:9" x14ac:dyDescent="0.25">
      <c r="A2803" s="32">
        <v>8710</v>
      </c>
      <c r="B2803" s="32">
        <v>2</v>
      </c>
      <c r="C2803" s="134" t="s">
        <v>92</v>
      </c>
      <c r="D2803" s="33">
        <v>45748</v>
      </c>
      <c r="E2803" s="43" t="s">
        <v>67</v>
      </c>
      <c r="F2803" s="44">
        <f>SUMIFS(HoraCondCarga[Hora],HoraCondCarga[Condição de Carga],PrevisaoGD[[#This Row],[Condição de Carga]],HoraCondCarga[Mês],MONTH(PrevisaoGD[[#This Row],[Mês/Ano]]))</f>
        <v>12</v>
      </c>
      <c r="G2803" s="258">
        <f>SUMIFS('Previsão Potência Instalada'!$C$4:$C$87,'Previsão Potência Instalada'!$B$4:$B$87,PrevisaoGD[[#This Row],[Mês/Ano]])*SUMIFS(RelPotInst[PU_PI],RelPotInst[Barra],PrevisaoGD[[#This Row],[Nº Barra]])</f>
        <v>1.0763110653831238</v>
      </c>
      <c r="H2803" s="136">
        <f>$G2803*SUMIFS(FatorHorario[Fator],FatorHorario[Meses],TEXT($D2803,"MMM"),FatorHorario[UF],'Curva Tipica'!$E$1,FatorHorario[Hora],$F2803)</f>
        <v>0.58540045571180688</v>
      </c>
      <c r="I2803" s="45">
        <v>0.92</v>
      </c>
    </row>
    <row r="2804" spans="1:9" x14ac:dyDescent="0.25">
      <c r="A2804" s="32">
        <v>8710</v>
      </c>
      <c r="B2804" s="32">
        <v>2</v>
      </c>
      <c r="C2804" s="134" t="s">
        <v>92</v>
      </c>
      <c r="D2804" s="33">
        <v>45778</v>
      </c>
      <c r="E2804" s="43" t="s">
        <v>67</v>
      </c>
      <c r="F2804" s="44">
        <f>SUMIFS(HoraCondCarga[Hora],HoraCondCarga[Condição de Carga],PrevisaoGD[[#This Row],[Condição de Carga]],HoraCondCarga[Mês],MONTH(PrevisaoGD[[#This Row],[Mês/Ano]]))</f>
        <v>12</v>
      </c>
      <c r="G2804" s="258">
        <f>SUMIFS('Previsão Potência Instalada'!$C$4:$C$87,'Previsão Potência Instalada'!$B$4:$B$87,PrevisaoGD[[#This Row],[Mês/Ano]])*SUMIFS(RelPotInst[PU_PI],RelPotInst[Barra],PrevisaoGD[[#This Row],[Nº Barra]])</f>
        <v>1.094581547911625</v>
      </c>
      <c r="H2804" s="136">
        <f>$G2804*SUMIFS(FatorHorario[Fator],FatorHorario[Meses],TEXT($D2804,"MMM"),FatorHorario[UF],'Curva Tipica'!$E$1,FatorHorario[Hora],$F2804)</f>
        <v>0.51687636585946983</v>
      </c>
      <c r="I2804" s="45">
        <v>0.92</v>
      </c>
    </row>
    <row r="2805" spans="1:9" x14ac:dyDescent="0.25">
      <c r="A2805" s="32">
        <v>8710</v>
      </c>
      <c r="B2805" s="32">
        <v>2</v>
      </c>
      <c r="C2805" s="134" t="s">
        <v>92</v>
      </c>
      <c r="D2805" s="33">
        <v>45809</v>
      </c>
      <c r="E2805" s="43" t="s">
        <v>67</v>
      </c>
      <c r="F2805" s="44">
        <f>SUMIFS(HoraCondCarga[Hora],HoraCondCarga[Condição de Carga],PrevisaoGD[[#This Row],[Condição de Carga]],HoraCondCarga[Mês],MONTH(PrevisaoGD[[#This Row],[Mês/Ano]]))</f>
        <v>12</v>
      </c>
      <c r="G2805" s="258">
        <f>SUMIFS('Previsão Potência Instalada'!$C$4:$C$87,'Previsão Potência Instalada'!$B$4:$B$87,PrevisaoGD[[#This Row],[Mês/Ano]])*SUMIFS(RelPotInst[PU_PI],RelPotInst[Barra],PrevisaoGD[[#This Row],[Nº Barra]])</f>
        <v>1.1124702477604007</v>
      </c>
      <c r="H2805" s="136">
        <f>$G2805*SUMIFS(FatorHorario[Fator],FatorHorario[Meses],TEXT($D2805,"MMM"),FatorHorario[UF],'Curva Tipica'!$E$1,FatorHorario[Hora],$F2805)</f>
        <v>0.49681151968355808</v>
      </c>
      <c r="I2805" s="45">
        <v>0.92</v>
      </c>
    </row>
    <row r="2806" spans="1:9" x14ac:dyDescent="0.25">
      <c r="A2806" s="32">
        <v>8710</v>
      </c>
      <c r="B2806" s="32">
        <v>2</v>
      </c>
      <c r="C2806" s="134" t="s">
        <v>92</v>
      </c>
      <c r="D2806" s="33">
        <v>45839</v>
      </c>
      <c r="E2806" s="43" t="s">
        <v>67</v>
      </c>
      <c r="F2806" s="44">
        <f>SUMIFS(HoraCondCarga[Hora],HoraCondCarga[Condição de Carga],PrevisaoGD[[#This Row],[Condição de Carga]],HoraCondCarga[Mês],MONTH(PrevisaoGD[[#This Row],[Mês/Ano]]))</f>
        <v>12</v>
      </c>
      <c r="G2806" s="258">
        <f>SUMIFS('Previsão Potência Instalada'!$C$4:$C$87,'Previsão Potência Instalada'!$B$4:$B$87,PrevisaoGD[[#This Row],[Mês/Ano]])*SUMIFS(RelPotInst[PU_PI],RelPotInst[Barra],PrevisaoGD[[#This Row],[Nº Barra]])</f>
        <v>1.129469781520887</v>
      </c>
      <c r="H2806" s="136">
        <f>$G2806*SUMIFS(FatorHorario[Fator],FatorHorario[Meses],TEXT($D2806,"MMM"),FatorHorario[UF],'Curva Tipica'!$E$1,FatorHorario[Hora],$F2806)</f>
        <v>0.50874299916263732</v>
      </c>
      <c r="I2806" s="45">
        <v>0.92</v>
      </c>
    </row>
    <row r="2807" spans="1:9" x14ac:dyDescent="0.25">
      <c r="A2807" s="32">
        <v>8710</v>
      </c>
      <c r="B2807" s="32">
        <v>2</v>
      </c>
      <c r="C2807" s="134" t="s">
        <v>92</v>
      </c>
      <c r="D2807" s="33">
        <v>45870</v>
      </c>
      <c r="E2807" s="43" t="s">
        <v>67</v>
      </c>
      <c r="F2807" s="44">
        <f>SUMIFS(HoraCondCarga[Hora],HoraCondCarga[Condição de Carga],PrevisaoGD[[#This Row],[Condição de Carga]],HoraCondCarga[Mês],MONTH(PrevisaoGD[[#This Row],[Mês/Ano]]))</f>
        <v>12</v>
      </c>
      <c r="G2807" s="258">
        <f>SUMIFS('Previsão Potência Instalada'!$C$4:$C$87,'Previsão Potência Instalada'!$B$4:$B$87,PrevisaoGD[[#This Row],[Mês/Ano]])*SUMIFS(RelPotInst[PU_PI],RelPotInst[Barra],PrevisaoGD[[#This Row],[Nº Barra]])</f>
        <v>1.1460349077027232</v>
      </c>
      <c r="H2807" s="136">
        <f>$G2807*SUMIFS(FatorHorario[Fator],FatorHorario[Meses],TEXT($D2807,"MMM"),FatorHorario[UF],'Curva Tipica'!$E$1,FatorHorario[Hora],$F2807)</f>
        <v>0.56492928399296627</v>
      </c>
      <c r="I2807" s="45">
        <v>0.92</v>
      </c>
    </row>
    <row r="2808" spans="1:9" x14ac:dyDescent="0.25">
      <c r="A2808" s="32">
        <v>8710</v>
      </c>
      <c r="B2808" s="32">
        <v>2</v>
      </c>
      <c r="C2808" s="134" t="s">
        <v>92</v>
      </c>
      <c r="D2808" s="33">
        <v>45901</v>
      </c>
      <c r="E2808" s="43" t="s">
        <v>67</v>
      </c>
      <c r="F2808" s="44">
        <f>SUMIFS(HoraCondCarga[Hora],HoraCondCarga[Condição de Carga],PrevisaoGD[[#This Row],[Condição de Carga]],HoraCondCarga[Mês],MONTH(PrevisaoGD[[#This Row],[Mês/Ano]]))</f>
        <v>12</v>
      </c>
      <c r="G2808" s="258">
        <f>SUMIFS('Previsão Potência Instalada'!$C$4:$C$87,'Previsão Potência Instalada'!$B$4:$B$87,PrevisaoGD[[#This Row],[Mês/Ano]])*SUMIFS(RelPotInst[PU_PI],RelPotInst[Barra],PrevisaoGD[[#This Row],[Nº Barra]])</f>
        <v>1.1625244658641294</v>
      </c>
      <c r="H2808" s="136">
        <f>$G2808*SUMIFS(FatorHorario[Fator],FatorHorario[Meses],TEXT($D2808,"MMM"),FatorHorario[UF],'Curva Tipica'!$E$1,FatorHorario[Hora],$F2808)</f>
        <v>0.64071272575865812</v>
      </c>
      <c r="I2808" s="45">
        <v>0.92</v>
      </c>
    </row>
    <row r="2809" spans="1:9" x14ac:dyDescent="0.25">
      <c r="A2809" s="32">
        <v>8710</v>
      </c>
      <c r="B2809" s="32">
        <v>2</v>
      </c>
      <c r="C2809" s="134" t="s">
        <v>92</v>
      </c>
      <c r="D2809" s="33">
        <v>45931</v>
      </c>
      <c r="E2809" s="43" t="s">
        <v>67</v>
      </c>
      <c r="F2809" s="44">
        <f>SUMIFS(HoraCondCarga[Hora],HoraCondCarga[Condição de Carga],PrevisaoGD[[#This Row],[Condição de Carga]],HoraCondCarga[Mês],MONTH(PrevisaoGD[[#This Row],[Mês/Ano]]))</f>
        <v>12</v>
      </c>
      <c r="G2809" s="258">
        <f>SUMIFS('Previsão Potência Instalada'!$C$4:$C$87,'Previsão Potência Instalada'!$B$4:$B$87,PrevisaoGD[[#This Row],[Mês/Ano]])*SUMIFS(RelPotInst[PU_PI],RelPotInst[Barra],PrevisaoGD[[#This Row],[Nº Barra]])</f>
        <v>1.1782033591888488</v>
      </c>
      <c r="H2809" s="136">
        <f>$G2809*SUMIFS(FatorHorario[Fator],FatorHorario[Meses],TEXT($D2809,"MMM"),FatorHorario[UF],'Curva Tipica'!$E$1,FatorHorario[Hora],$F2809)</f>
        <v>0.66911710569521288</v>
      </c>
      <c r="I2809" s="45">
        <v>0.92</v>
      </c>
    </row>
    <row r="2810" spans="1:9" x14ac:dyDescent="0.25">
      <c r="A2810" s="32">
        <v>8710</v>
      </c>
      <c r="B2810" s="32">
        <v>2</v>
      </c>
      <c r="C2810" s="134" t="s">
        <v>92</v>
      </c>
      <c r="D2810" s="33">
        <v>45962</v>
      </c>
      <c r="E2810" s="43" t="s">
        <v>67</v>
      </c>
      <c r="F2810" s="44">
        <f>SUMIFS(HoraCondCarga[Hora],HoraCondCarga[Condição de Carga],PrevisaoGD[[#This Row],[Condição de Carga]],HoraCondCarga[Mês],MONTH(PrevisaoGD[[#This Row],[Mês/Ano]]))</f>
        <v>12</v>
      </c>
      <c r="G2810" s="258">
        <f>SUMIFS('Previsão Potência Instalada'!$C$4:$C$87,'Previsão Potência Instalada'!$B$4:$B$87,PrevisaoGD[[#This Row],[Mês/Ano]])*SUMIFS(RelPotInst[PU_PI],RelPotInst[Barra],PrevisaoGD[[#This Row],[Nº Barra]])</f>
        <v>1.1938851788872085</v>
      </c>
      <c r="H2810" s="136">
        <f>$G2810*SUMIFS(FatorHorario[Fator],FatorHorario[Meses],TEXT($D2810,"MMM"),FatorHorario[UF],'Curva Tipica'!$E$1,FatorHorario[Hora],$F2810)</f>
        <v>0.71992021318735855</v>
      </c>
      <c r="I2810" s="45">
        <v>0.92</v>
      </c>
    </row>
    <row r="2811" spans="1:9" x14ac:dyDescent="0.25">
      <c r="A2811" s="32">
        <v>8710</v>
      </c>
      <c r="B2811" s="32">
        <v>2</v>
      </c>
      <c r="C2811" s="134" t="s">
        <v>92</v>
      </c>
      <c r="D2811" s="33">
        <v>45992</v>
      </c>
      <c r="E2811" s="43" t="s">
        <v>67</v>
      </c>
      <c r="F2811" s="44">
        <f>SUMIFS(HoraCondCarga[Hora],HoraCondCarga[Condição de Carga],PrevisaoGD[[#This Row],[Condição de Carga]],HoraCondCarga[Mês],MONTH(PrevisaoGD[[#This Row],[Mês/Ano]]))</f>
        <v>12</v>
      </c>
      <c r="G2811" s="258">
        <f>SUMIFS('Previsão Potência Instalada'!$C$4:$C$87,'Previsão Potência Instalada'!$B$4:$B$87,PrevisaoGD[[#This Row],[Mês/Ano]])*SUMIFS(RelPotInst[PU_PI],RelPotInst[Barra],PrevisaoGD[[#This Row],[Nº Barra]])</f>
        <v>1.2103119798663204</v>
      </c>
      <c r="H2811" s="136">
        <f>$G2811*SUMIFS(FatorHorario[Fator],FatorHorario[Meses],TEXT($D2811,"MMM"),FatorHorario[UF],'Curva Tipica'!$E$1,FatorHorario[Hora],$F2811)</f>
        <v>0.72407470575581245</v>
      </c>
      <c r="I2811" s="45">
        <v>0.92</v>
      </c>
    </row>
    <row r="2812" spans="1:9" x14ac:dyDescent="0.25">
      <c r="A2812" s="32">
        <v>8710</v>
      </c>
      <c r="B2812" s="32">
        <v>2</v>
      </c>
      <c r="C2812" s="134" t="s">
        <v>92</v>
      </c>
      <c r="D2812" s="33">
        <v>46023</v>
      </c>
      <c r="E2812" s="43" t="s">
        <v>67</v>
      </c>
      <c r="F2812" s="44">
        <f>SUMIFS(HoraCondCarga[Hora],HoraCondCarga[Condição de Carga],PrevisaoGD[[#This Row],[Condição de Carga]],HoraCondCarga[Mês],MONTH(PrevisaoGD[[#This Row],[Mês/Ano]]))</f>
        <v>12</v>
      </c>
      <c r="G2812" s="258">
        <f>SUMIFS('Previsão Potência Instalada'!$C$4:$C$87,'Previsão Potência Instalada'!$B$4:$B$87,PrevisaoGD[[#This Row],[Mês/Ano]])*SUMIFS(RelPotInst[PU_PI],RelPotInst[Barra],PrevisaoGD[[#This Row],[Nº Barra]])</f>
        <v>1.2154734839164167</v>
      </c>
      <c r="H2812" s="136">
        <f>$G2812*SUMIFS(FatorHorario[Fator],FatorHorario[Meses],TEXT($D2812,"MMM"),FatorHorario[UF],'Curva Tipica'!$E$1,FatorHorario[Hora],$F2812)</f>
        <v>0.71985701679496106</v>
      </c>
      <c r="I2812" s="45">
        <v>0.92</v>
      </c>
    </row>
    <row r="2813" spans="1:9" x14ac:dyDescent="0.25">
      <c r="A2813" s="32">
        <v>8710</v>
      </c>
      <c r="B2813" s="32">
        <v>2</v>
      </c>
      <c r="C2813" s="134" t="s">
        <v>92</v>
      </c>
      <c r="D2813" s="33">
        <v>46054</v>
      </c>
      <c r="E2813" s="43" t="s">
        <v>67</v>
      </c>
      <c r="F2813" s="44">
        <f>SUMIFS(HoraCondCarga[Hora],HoraCondCarga[Condição de Carga],PrevisaoGD[[#This Row],[Condição de Carga]],HoraCondCarga[Mês],MONTH(PrevisaoGD[[#This Row],[Mês/Ano]]))</f>
        <v>12</v>
      </c>
      <c r="G2813" s="258">
        <f>SUMIFS('Previsão Potência Instalada'!$C$4:$C$87,'Previsão Potência Instalada'!$B$4:$B$87,PrevisaoGD[[#This Row],[Mês/Ano]])*SUMIFS(RelPotInst[PU_PI],RelPotInst[Barra],PrevisaoGD[[#This Row],[Nº Barra]])</f>
        <v>1.2205225102732515</v>
      </c>
      <c r="H2813" s="136">
        <f>$G2813*SUMIFS(FatorHorario[Fator],FatorHorario[Meses],TEXT($D2813,"MMM"),FatorHorario[UF],'Curva Tipica'!$E$1,FatorHorario[Hora],$F2813)</f>
        <v>0.72724811961208702</v>
      </c>
      <c r="I2813" s="45">
        <v>0.92</v>
      </c>
    </row>
    <row r="2814" spans="1:9" x14ac:dyDescent="0.25">
      <c r="A2814" s="32">
        <v>8710</v>
      </c>
      <c r="B2814" s="32">
        <v>2</v>
      </c>
      <c r="C2814" s="134" t="s">
        <v>92</v>
      </c>
      <c r="D2814" s="33">
        <v>46082</v>
      </c>
      <c r="E2814" s="43" t="s">
        <v>67</v>
      </c>
      <c r="F2814" s="44">
        <f>SUMIFS(HoraCondCarga[Hora],HoraCondCarga[Condição de Carga],PrevisaoGD[[#This Row],[Condição de Carga]],HoraCondCarga[Mês],MONTH(PrevisaoGD[[#This Row],[Mês/Ano]]))</f>
        <v>12</v>
      </c>
      <c r="G2814" s="258">
        <f>SUMIFS('Previsão Potência Instalada'!$C$4:$C$87,'Previsão Potência Instalada'!$B$4:$B$87,PrevisaoGD[[#This Row],[Mês/Ano]])*SUMIFS(RelPotInst[PU_PI],RelPotInst[Barra],PrevisaoGD[[#This Row],[Nº Barra]])</f>
        <v>1.2256169387159335</v>
      </c>
      <c r="H2814" s="136">
        <f>$G2814*SUMIFS(FatorHorario[Fator],FatorHorario[Meses],TEXT($D2814,"MMM"),FatorHorario[UF],'Curva Tipica'!$E$1,FatorHorario[Hora],$F2814)</f>
        <v>0.74409337785321006</v>
      </c>
      <c r="I2814" s="45">
        <v>0.92</v>
      </c>
    </row>
    <row r="2815" spans="1:9" x14ac:dyDescent="0.25">
      <c r="A2815" s="32">
        <v>8710</v>
      </c>
      <c r="B2815" s="32">
        <v>2</v>
      </c>
      <c r="C2815" s="134" t="s">
        <v>92</v>
      </c>
      <c r="D2815" s="33">
        <v>46113</v>
      </c>
      <c r="E2815" s="43" t="s">
        <v>67</v>
      </c>
      <c r="F2815" s="44">
        <f>SUMIFS(HoraCondCarga[Hora],HoraCondCarga[Condição de Carga],PrevisaoGD[[#This Row],[Condição de Carga]],HoraCondCarga[Mês],MONTH(PrevisaoGD[[#This Row],[Mês/Ano]]))</f>
        <v>12</v>
      </c>
      <c r="G2815" s="258">
        <f>SUMIFS('Previsão Potência Instalada'!$C$4:$C$87,'Previsão Potência Instalada'!$B$4:$B$87,PrevisaoGD[[#This Row],[Mês/Ano]])*SUMIFS(RelPotInst[PU_PI],RelPotInst[Barra],PrevisaoGD[[#This Row],[Nº Barra]])</f>
        <v>1.2307505268963732</v>
      </c>
      <c r="H2815" s="136">
        <f>$G2815*SUMIFS(FatorHorario[Fator],FatorHorario[Meses],TEXT($D2815,"MMM"),FatorHorario[UF],'Curva Tipica'!$E$1,FatorHorario[Hora],$F2815)</f>
        <v>0.66939934233252574</v>
      </c>
      <c r="I2815" s="45">
        <v>0.92</v>
      </c>
    </row>
    <row r="2816" spans="1:9" x14ac:dyDescent="0.25">
      <c r="A2816" s="32">
        <v>8710</v>
      </c>
      <c r="B2816" s="32">
        <v>2</v>
      </c>
      <c r="C2816" s="134" t="s">
        <v>92</v>
      </c>
      <c r="D2816" s="33">
        <v>46143</v>
      </c>
      <c r="E2816" s="43" t="s">
        <v>67</v>
      </c>
      <c r="F2816" s="44">
        <f>SUMIFS(HoraCondCarga[Hora],HoraCondCarga[Condição de Carga],PrevisaoGD[[#This Row],[Condição de Carga]],HoraCondCarga[Mês],MONTH(PrevisaoGD[[#This Row],[Mês/Ano]]))</f>
        <v>12</v>
      </c>
      <c r="G2816" s="258">
        <f>SUMIFS('Previsão Potência Instalada'!$C$4:$C$87,'Previsão Potência Instalada'!$B$4:$B$87,PrevisaoGD[[#This Row],[Mês/Ano]])*SUMIFS(RelPotInst[PU_PI],RelPotInst[Barra],PrevisaoGD[[#This Row],[Nº Barra]])</f>
        <v>1.2363076608699419</v>
      </c>
      <c r="H2816" s="136">
        <f>$G2816*SUMIFS(FatorHorario[Fator],FatorHorario[Meses],TEXT($D2816,"MMM"),FatorHorario[UF],'Curva Tipica'!$E$1,FatorHorario[Hora],$F2816)</f>
        <v>0.58380137327718862</v>
      </c>
      <c r="I2816" s="45">
        <v>0.92</v>
      </c>
    </row>
    <row r="2817" spans="1:9" x14ac:dyDescent="0.25">
      <c r="A2817" s="32">
        <v>8710</v>
      </c>
      <c r="B2817" s="32">
        <v>2</v>
      </c>
      <c r="C2817" s="134" t="s">
        <v>92</v>
      </c>
      <c r="D2817" s="33">
        <v>46174</v>
      </c>
      <c r="E2817" s="43" t="s">
        <v>67</v>
      </c>
      <c r="F2817" s="44">
        <f>SUMIFS(HoraCondCarga[Hora],HoraCondCarga[Condição de Carga],PrevisaoGD[[#This Row],[Condição de Carga]],HoraCondCarga[Mês],MONTH(PrevisaoGD[[#This Row],[Mês/Ano]]))</f>
        <v>12</v>
      </c>
      <c r="G2817" s="258">
        <f>SUMIFS('Previsão Potência Instalada'!$C$4:$C$87,'Previsão Potência Instalada'!$B$4:$B$87,PrevisaoGD[[#This Row],[Mês/Ano]])*SUMIFS(RelPotInst[PU_PI],RelPotInst[Barra],PrevisaoGD[[#This Row],[Nº Barra]])</f>
        <v>1.2417486721578233</v>
      </c>
      <c r="H2817" s="136">
        <f>$G2817*SUMIFS(FatorHorario[Fator],FatorHorario[Meses],TEXT($D2817,"MMM"),FatorHorario[UF],'Curva Tipica'!$E$1,FatorHorario[Hora],$F2817)</f>
        <v>0.55454520794756312</v>
      </c>
      <c r="I2817" s="45">
        <v>0.92</v>
      </c>
    </row>
    <row r="2818" spans="1:9" x14ac:dyDescent="0.25">
      <c r="A2818" s="32">
        <v>8710</v>
      </c>
      <c r="B2818" s="32">
        <v>2</v>
      </c>
      <c r="C2818" s="134" t="s">
        <v>92</v>
      </c>
      <c r="D2818" s="33">
        <v>46204</v>
      </c>
      <c r="E2818" s="43" t="s">
        <v>67</v>
      </c>
      <c r="F2818" s="44">
        <f>SUMIFS(HoraCondCarga[Hora],HoraCondCarga[Condição de Carga],PrevisaoGD[[#This Row],[Condição de Carga]],HoraCondCarga[Mês],MONTH(PrevisaoGD[[#This Row],[Mês/Ano]]))</f>
        <v>12</v>
      </c>
      <c r="G2818" s="258">
        <f>SUMIFS('Previsão Potência Instalada'!$C$4:$C$87,'Previsão Potência Instalada'!$B$4:$B$87,PrevisaoGD[[#This Row],[Mês/Ano]])*SUMIFS(RelPotInst[PU_PI],RelPotInst[Barra],PrevisaoGD[[#This Row],[Nº Barra]])</f>
        <v>1.2469192354665841</v>
      </c>
      <c r="H2818" s="136">
        <f>$G2818*SUMIFS(FatorHorario[Fator],FatorHorario[Meses],TEXT($D2818,"MMM"),FatorHorario[UF],'Curva Tipica'!$E$1,FatorHorario[Hora],$F2818)</f>
        <v>0.56164533300807185</v>
      </c>
      <c r="I2818" s="45">
        <v>0.92</v>
      </c>
    </row>
    <row r="2819" spans="1:9" x14ac:dyDescent="0.25">
      <c r="A2819" s="32">
        <v>8710</v>
      </c>
      <c r="B2819" s="32">
        <v>2</v>
      </c>
      <c r="C2819" s="134" t="s">
        <v>92</v>
      </c>
      <c r="D2819" s="33">
        <v>46235</v>
      </c>
      <c r="E2819" s="43" t="s">
        <v>67</v>
      </c>
      <c r="F2819" s="44">
        <f>SUMIFS(HoraCondCarga[Hora],HoraCondCarga[Condição de Carga],PrevisaoGD[[#This Row],[Condição de Carga]],HoraCondCarga[Mês],MONTH(PrevisaoGD[[#This Row],[Mês/Ano]]))</f>
        <v>12</v>
      </c>
      <c r="G2819" s="258">
        <f>SUMIFS('Previsão Potência Instalada'!$C$4:$C$87,'Previsão Potência Instalada'!$B$4:$B$87,PrevisaoGD[[#This Row],[Mês/Ano]])*SUMIFS(RelPotInst[PU_PI],RelPotInst[Barra],PrevisaoGD[[#This Row],[Nº Barra]])</f>
        <v>1.2519576697464636</v>
      </c>
      <c r="H2819" s="136">
        <f>$G2819*SUMIFS(FatorHorario[Fator],FatorHorario[Meses],TEXT($D2819,"MMM"),FatorHorario[UF],'Curva Tipica'!$E$1,FatorHorario[Hora],$F2819)</f>
        <v>0.61714311248783937</v>
      </c>
      <c r="I2819" s="45">
        <v>0.92</v>
      </c>
    </row>
    <row r="2820" spans="1:9" x14ac:dyDescent="0.25">
      <c r="A2820" s="32">
        <v>8710</v>
      </c>
      <c r="B2820" s="32">
        <v>2</v>
      </c>
      <c r="C2820" s="134" t="s">
        <v>92</v>
      </c>
      <c r="D2820" s="33">
        <v>46266</v>
      </c>
      <c r="E2820" s="43" t="s">
        <v>67</v>
      </c>
      <c r="F2820" s="44">
        <f>SUMIFS(HoraCondCarga[Hora],HoraCondCarga[Condição de Carga],PrevisaoGD[[#This Row],[Condição de Carga]],HoraCondCarga[Mês],MONTH(PrevisaoGD[[#This Row],[Mês/Ano]]))</f>
        <v>12</v>
      </c>
      <c r="G2820" s="258">
        <f>SUMIFS('Previsão Potência Instalada'!$C$4:$C$87,'Previsão Potência Instalada'!$B$4:$B$87,PrevisaoGD[[#This Row],[Mês/Ano]])*SUMIFS(RelPotInst[PU_PI],RelPotInst[Barra],PrevisaoGD[[#This Row],[Nº Barra]])</f>
        <v>1.2569731193233944</v>
      </c>
      <c r="H2820" s="136">
        <f>$G2820*SUMIFS(FatorHorario[Fator],FatorHorario[Meses],TEXT($D2820,"MMM"),FatorHorario[UF],'Curva Tipica'!$E$1,FatorHorario[Hora],$F2820)</f>
        <v>0.69276707470273735</v>
      </c>
      <c r="I2820" s="45">
        <v>0.92</v>
      </c>
    </row>
    <row r="2821" spans="1:9" x14ac:dyDescent="0.25">
      <c r="A2821" s="32">
        <v>8710</v>
      </c>
      <c r="B2821" s="32">
        <v>2</v>
      </c>
      <c r="C2821" s="134" t="s">
        <v>92</v>
      </c>
      <c r="D2821" s="33">
        <v>46296</v>
      </c>
      <c r="E2821" s="43" t="s">
        <v>67</v>
      </c>
      <c r="F2821" s="44">
        <f>SUMIFS(HoraCondCarga[Hora],HoraCondCarga[Condição de Carga],PrevisaoGD[[#This Row],[Condição de Carga]],HoraCondCarga[Mês],MONTH(PrevisaoGD[[#This Row],[Mês/Ano]]))</f>
        <v>12</v>
      </c>
      <c r="G2821" s="258">
        <f>SUMIFS('Previsão Potência Instalada'!$C$4:$C$87,'Previsão Potência Instalada'!$B$4:$B$87,PrevisaoGD[[#This Row],[Mês/Ano]])*SUMIFS(RelPotInst[PU_PI],RelPotInst[Barra],PrevisaoGD[[#This Row],[Nº Barra]])</f>
        <v>1.2617419977931799</v>
      </c>
      <c r="H2821" s="136">
        <f>$G2821*SUMIFS(FatorHorario[Fator],FatorHorario[Meses],TEXT($D2821,"MMM"),FatorHorario[UF],'Curva Tipica'!$E$1,FatorHorario[Hora],$F2821)</f>
        <v>0.71655979174826534</v>
      </c>
      <c r="I2821" s="45">
        <v>0.92</v>
      </c>
    </row>
    <row r="2822" spans="1:9" x14ac:dyDescent="0.25">
      <c r="A2822" s="32">
        <v>8710</v>
      </c>
      <c r="B2822" s="32">
        <v>2</v>
      </c>
      <c r="C2822" s="134" t="s">
        <v>92</v>
      </c>
      <c r="D2822" s="33">
        <v>46327</v>
      </c>
      <c r="E2822" s="43" t="s">
        <v>67</v>
      </c>
      <c r="F2822" s="44">
        <f>SUMIFS(HoraCondCarga[Hora],HoraCondCarga[Condição de Carga],PrevisaoGD[[#This Row],[Condição de Carga]],HoraCondCarga[Mês],MONTH(PrevisaoGD[[#This Row],[Mês/Ano]]))</f>
        <v>12</v>
      </c>
      <c r="G2822" s="258">
        <f>SUMIFS('Previsão Potência Instalada'!$C$4:$C$87,'Previsão Potência Instalada'!$B$4:$B$87,PrevisaoGD[[#This Row],[Mês/Ano]])*SUMIFS(RelPotInst[PU_PI],RelPotInst[Barra],PrevisaoGD[[#This Row],[Nº Barra]])</f>
        <v>1.2665117663462102</v>
      </c>
      <c r="H2822" s="136">
        <f>$G2822*SUMIFS(FatorHorario[Fator],FatorHorario[Meses],TEXT($D2822,"MMM"),FatorHorario[UF],'Curva Tipica'!$E$1,FatorHorario[Hora],$F2822)</f>
        <v>0.76371449864392882</v>
      </c>
      <c r="I2822" s="45">
        <v>0.92</v>
      </c>
    </row>
    <row r="2823" spans="1:9" x14ac:dyDescent="0.25">
      <c r="A2823" s="32">
        <v>8710</v>
      </c>
      <c r="B2823" s="32">
        <v>2</v>
      </c>
      <c r="C2823" s="134" t="s">
        <v>92</v>
      </c>
      <c r="D2823" s="33">
        <v>46357</v>
      </c>
      <c r="E2823" s="43" t="s">
        <v>67</v>
      </c>
      <c r="F2823" s="44">
        <f>SUMIFS(HoraCondCarga[Hora],HoraCondCarga[Condição de Carga],PrevisaoGD[[#This Row],[Condição de Carga]],HoraCondCarga[Mês],MONTH(PrevisaoGD[[#This Row],[Mês/Ano]]))</f>
        <v>12</v>
      </c>
      <c r="G2823" s="258">
        <f>SUMIFS('Previsão Potência Instalada'!$C$4:$C$87,'Previsão Potência Instalada'!$B$4:$B$87,PrevisaoGD[[#This Row],[Mês/Ano]])*SUMIFS(RelPotInst[PU_PI],RelPotInst[Barra],PrevisaoGD[[#This Row],[Nº Barra]])</f>
        <v>1.2715081277535061</v>
      </c>
      <c r="H2823" s="136">
        <f>$G2823*SUMIFS(FatorHorario[Fator],FatorHorario[Meses],TEXT($D2823,"MMM"),FatorHorario[UF],'Curva Tipica'!$E$1,FatorHorario[Hora],$F2823)</f>
        <v>0.76068558254784202</v>
      </c>
      <c r="I2823" s="45">
        <v>0.92</v>
      </c>
    </row>
    <row r="2824" spans="1:9" x14ac:dyDescent="0.25">
      <c r="A2824" s="32">
        <v>8710</v>
      </c>
      <c r="B2824" s="32">
        <v>2</v>
      </c>
      <c r="C2824" s="134" t="s">
        <v>92</v>
      </c>
      <c r="D2824" s="33">
        <v>46388</v>
      </c>
      <c r="E2824" s="43" t="s">
        <v>67</v>
      </c>
      <c r="F2824" s="44">
        <f>SUMIFS(HoraCondCarga[Hora],HoraCondCarga[Condição de Carga],PrevisaoGD[[#This Row],[Condição de Carga]],HoraCondCarga[Mês],MONTH(PrevisaoGD[[#This Row],[Mês/Ano]]))</f>
        <v>12</v>
      </c>
      <c r="G2824" s="258">
        <f>SUMIFS('Previsão Potência Instalada'!$C$4:$C$87,'Previsão Potência Instalada'!$B$4:$B$87,PrevisaoGD[[#This Row],[Mês/Ano]])*SUMIFS(RelPotInst[PU_PI],RelPotInst[Barra],PrevisaoGD[[#This Row],[Nº Barra]])</f>
        <v>1.2774309830183099</v>
      </c>
      <c r="H2824" s="136">
        <f>$G2824*SUMIFS(FatorHorario[Fator],FatorHorario[Meses],TEXT($D2824,"MMM"),FatorHorario[UF],'Curva Tipica'!$E$1,FatorHorario[Hora],$F2824)</f>
        <v>0.75655098096755369</v>
      </c>
      <c r="I2824" s="45">
        <v>0.92</v>
      </c>
    </row>
    <row r="2825" spans="1:9" x14ac:dyDescent="0.25">
      <c r="A2825" s="32">
        <v>8710</v>
      </c>
      <c r="B2825" s="32">
        <v>2</v>
      </c>
      <c r="C2825" s="134" t="s">
        <v>92</v>
      </c>
      <c r="D2825" s="33">
        <v>46419</v>
      </c>
      <c r="E2825" s="43" t="s">
        <v>67</v>
      </c>
      <c r="F2825" s="44">
        <f>SUMIFS(HoraCondCarga[Hora],HoraCondCarga[Condição de Carga],PrevisaoGD[[#This Row],[Condição de Carga]],HoraCondCarga[Mês],MONTH(PrevisaoGD[[#This Row],[Mês/Ano]]))</f>
        <v>12</v>
      </c>
      <c r="G2825" s="258">
        <f>SUMIFS('Previsão Potência Instalada'!$C$4:$C$87,'Previsão Potência Instalada'!$B$4:$B$87,PrevisaoGD[[#This Row],[Mês/Ano]])*SUMIFS(RelPotInst[PU_PI],RelPotInst[Barra],PrevisaoGD[[#This Row],[Nº Barra]])</f>
        <v>1.2832247694901338</v>
      </c>
      <c r="H2825" s="136">
        <f>$G2825*SUMIFS(FatorHorario[Fator],FatorHorario[Meses],TEXT($D2825,"MMM"),FatorHorario[UF],'Curva Tipica'!$E$1,FatorHorario[Hora],$F2825)</f>
        <v>0.76460924956019283</v>
      </c>
      <c r="I2825" s="45">
        <v>0.92</v>
      </c>
    </row>
    <row r="2826" spans="1:9" x14ac:dyDescent="0.25">
      <c r="A2826" s="32">
        <v>8710</v>
      </c>
      <c r="B2826" s="32">
        <v>2</v>
      </c>
      <c r="C2826" s="134" t="s">
        <v>92</v>
      </c>
      <c r="D2826" s="33">
        <v>46447</v>
      </c>
      <c r="E2826" s="43" t="s">
        <v>67</v>
      </c>
      <c r="F2826" s="44">
        <f>SUMIFS(HoraCondCarga[Hora],HoraCondCarga[Condição de Carga],PrevisaoGD[[#This Row],[Condição de Carga]],HoraCondCarga[Mês],MONTH(PrevisaoGD[[#This Row],[Mês/Ano]]))</f>
        <v>12</v>
      </c>
      <c r="G2826" s="258">
        <f>SUMIFS('Previsão Potência Instalada'!$C$4:$C$87,'Previsão Potência Instalada'!$B$4:$B$87,PrevisaoGD[[#This Row],[Mês/Ano]])*SUMIFS(RelPotInst[PU_PI],RelPotInst[Barra],PrevisaoGD[[#This Row],[Nº Barra]])</f>
        <v>1.2890706551137907</v>
      </c>
      <c r="H2826" s="136">
        <f>$G2826*SUMIFS(FatorHorario[Fator],FatorHorario[Meses],TEXT($D2826,"MMM"),FatorHorario[UF],'Curva Tipica'!$E$1,FatorHorario[Hora],$F2826)</f>
        <v>0.78261723361950553</v>
      </c>
      <c r="I2826" s="45">
        <v>0.92</v>
      </c>
    </row>
    <row r="2827" spans="1:9" x14ac:dyDescent="0.25">
      <c r="A2827" s="32">
        <v>8710</v>
      </c>
      <c r="B2827" s="32">
        <v>2</v>
      </c>
      <c r="C2827" s="134" t="s">
        <v>92</v>
      </c>
      <c r="D2827" s="33">
        <v>46478</v>
      </c>
      <c r="E2827" s="43" t="s">
        <v>67</v>
      </c>
      <c r="F2827" s="44">
        <f>SUMIFS(HoraCondCarga[Hora],HoraCondCarga[Condição de Carga],PrevisaoGD[[#This Row],[Condição de Carga]],HoraCondCarga[Mês],MONTH(PrevisaoGD[[#This Row],[Mês/Ano]]))</f>
        <v>12</v>
      </c>
      <c r="G2827" s="258">
        <f>SUMIFS('Previsão Potência Instalada'!$C$4:$C$87,'Previsão Potência Instalada'!$B$4:$B$87,PrevisaoGD[[#This Row],[Mês/Ano]])*SUMIFS(RelPotInst[PU_PI],RelPotInst[Barra],PrevisaoGD[[#This Row],[Nº Barra]])</f>
        <v>1.2949614767593314</v>
      </c>
      <c r="H2827" s="136">
        <f>$G2827*SUMIFS(FatorHorario[Fator],FatorHorario[Meses],TEXT($D2827,"MMM"),FatorHorario[UF],'Curva Tipica'!$E$1,FatorHorario[Hora],$F2827)</f>
        <v>0.70432337175155202</v>
      </c>
      <c r="I2827" s="45">
        <v>0.92</v>
      </c>
    </row>
    <row r="2828" spans="1:9" x14ac:dyDescent="0.25">
      <c r="A2828" s="32">
        <v>8710</v>
      </c>
      <c r="B2828" s="32">
        <v>2</v>
      </c>
      <c r="C2828" s="134" t="s">
        <v>92</v>
      </c>
      <c r="D2828" s="33">
        <v>46508</v>
      </c>
      <c r="E2828" s="43" t="s">
        <v>67</v>
      </c>
      <c r="F2828" s="44">
        <f>SUMIFS(HoraCondCarga[Hora],HoraCondCarga[Condição de Carga],PrevisaoGD[[#This Row],[Condição de Carga]],HoraCondCarga[Mês],MONTH(PrevisaoGD[[#This Row],[Mês/Ano]]))</f>
        <v>12</v>
      </c>
      <c r="G2828" s="258">
        <f>SUMIFS('Previsão Potência Instalada'!$C$4:$C$87,'Previsão Potência Instalada'!$B$4:$B$87,PrevisaoGD[[#This Row],[Mês/Ano]])*SUMIFS(RelPotInst[PU_PI],RelPotInst[Barra],PrevisaoGD[[#This Row],[Nº Barra]])</f>
        <v>1.3013383196123287</v>
      </c>
      <c r="H2828" s="136">
        <f>$G2828*SUMIFS(FatorHorario[Fator],FatorHorario[Meses],TEXT($D2828,"MMM"),FatorHorario[UF],'Curva Tipica'!$E$1,FatorHorario[Hora],$F2828)</f>
        <v>0.6145097390671499</v>
      </c>
      <c r="I2828" s="45">
        <v>0.92</v>
      </c>
    </row>
    <row r="2829" spans="1:9" x14ac:dyDescent="0.25">
      <c r="A2829" s="32">
        <v>8710</v>
      </c>
      <c r="B2829" s="32">
        <v>2</v>
      </c>
      <c r="C2829" s="134" t="s">
        <v>92</v>
      </c>
      <c r="D2829" s="33">
        <v>46539</v>
      </c>
      <c r="E2829" s="43" t="s">
        <v>67</v>
      </c>
      <c r="F2829" s="44">
        <f>SUMIFS(HoraCondCarga[Hora],HoraCondCarga[Condição de Carga],PrevisaoGD[[#This Row],[Condição de Carga]],HoraCondCarga[Mês],MONTH(PrevisaoGD[[#This Row],[Mês/Ano]]))</f>
        <v>12</v>
      </c>
      <c r="G2829" s="258">
        <f>SUMIFS('Previsão Potência Instalada'!$C$4:$C$87,'Previsão Potência Instalada'!$B$4:$B$87,PrevisaoGD[[#This Row],[Mês/Ano]])*SUMIFS(RelPotInst[PU_PI],RelPotInst[Barra],PrevisaoGD[[#This Row],[Nº Barra]])</f>
        <v>1.307581911022798</v>
      </c>
      <c r="H2829" s="136">
        <f>$G2829*SUMIFS(FatorHorario[Fator],FatorHorario[Meses],TEXT($D2829,"MMM"),FatorHorario[UF],'Curva Tipica'!$E$1,FatorHorario[Hora],$F2829)</f>
        <v>0.58394528539866186</v>
      </c>
      <c r="I2829" s="45">
        <v>0.92</v>
      </c>
    </row>
    <row r="2830" spans="1:9" x14ac:dyDescent="0.25">
      <c r="A2830" s="32">
        <v>8710</v>
      </c>
      <c r="B2830" s="32">
        <v>2</v>
      </c>
      <c r="C2830" s="134" t="s">
        <v>92</v>
      </c>
      <c r="D2830" s="33">
        <v>46569</v>
      </c>
      <c r="E2830" s="43" t="s">
        <v>67</v>
      </c>
      <c r="F2830" s="44">
        <f>SUMIFS(HoraCondCarga[Hora],HoraCondCarga[Condição de Carga],PrevisaoGD[[#This Row],[Condição de Carga]],HoraCondCarga[Mês],MONTH(PrevisaoGD[[#This Row],[Mês/Ano]]))</f>
        <v>12</v>
      </c>
      <c r="G2830" s="258">
        <f>SUMIFS('Previsão Potência Instalada'!$C$4:$C$87,'Previsão Potência Instalada'!$B$4:$B$87,PrevisaoGD[[#This Row],[Mês/Ano]])*SUMIFS(RelPotInst[PU_PI],RelPotInst[Barra],PrevisaoGD[[#This Row],[Nº Barra]])</f>
        <v>1.313515161838464</v>
      </c>
      <c r="H2830" s="136">
        <f>$G2830*SUMIFS(FatorHorario[Fator],FatorHorario[Meses],TEXT($D2830,"MMM"),FatorHorario[UF],'Curva Tipica'!$E$1,FatorHorario[Hora],$F2830)</f>
        <v>0.59164189588098293</v>
      </c>
      <c r="I2830" s="45">
        <v>0.92</v>
      </c>
    </row>
    <row r="2831" spans="1:9" x14ac:dyDescent="0.25">
      <c r="A2831" s="32">
        <v>8710</v>
      </c>
      <c r="B2831" s="32">
        <v>2</v>
      </c>
      <c r="C2831" s="134" t="s">
        <v>92</v>
      </c>
      <c r="D2831" s="33">
        <v>46600</v>
      </c>
      <c r="E2831" s="43" t="s">
        <v>67</v>
      </c>
      <c r="F2831" s="44">
        <f>SUMIFS(HoraCondCarga[Hora],HoraCondCarga[Condição de Carga],PrevisaoGD[[#This Row],[Condição de Carga]],HoraCondCarga[Mês],MONTH(PrevisaoGD[[#This Row],[Mês/Ano]]))</f>
        <v>12</v>
      </c>
      <c r="G2831" s="258">
        <f>SUMIFS('Previsão Potência Instalada'!$C$4:$C$87,'Previsão Potência Instalada'!$B$4:$B$87,PrevisaoGD[[#This Row],[Mês/Ano]])*SUMIFS(RelPotInst[PU_PI],RelPotInst[Barra],PrevisaoGD[[#This Row],[Nº Barra]])</f>
        <v>1.3192967938417162</v>
      </c>
      <c r="H2831" s="136">
        <f>$G2831*SUMIFS(FatorHorario[Fator],FatorHorario[Meses],TEXT($D2831,"MMM"),FatorHorario[UF],'Curva Tipica'!$E$1,FatorHorario[Hora],$F2831)</f>
        <v>0.65033742699270991</v>
      </c>
      <c r="I2831" s="45">
        <v>0.92</v>
      </c>
    </row>
    <row r="2832" spans="1:9" x14ac:dyDescent="0.25">
      <c r="A2832" s="32">
        <v>8710</v>
      </c>
      <c r="B2832" s="32">
        <v>2</v>
      </c>
      <c r="C2832" s="134" t="s">
        <v>92</v>
      </c>
      <c r="D2832" s="33">
        <v>46631</v>
      </c>
      <c r="E2832" s="43" t="s">
        <v>67</v>
      </c>
      <c r="F2832" s="44">
        <f>SUMIFS(HoraCondCarga[Hora],HoraCondCarga[Condição de Carga],PrevisaoGD[[#This Row],[Condição de Carga]],HoraCondCarga[Mês],MONTH(PrevisaoGD[[#This Row],[Mês/Ano]]))</f>
        <v>12</v>
      </c>
      <c r="G2832" s="258">
        <f>SUMIFS('Previsão Potência Instalada'!$C$4:$C$87,'Previsão Potência Instalada'!$B$4:$B$87,PrevisaoGD[[#This Row],[Mês/Ano]])*SUMIFS(RelPotInst[PU_PI],RelPotInst[Barra],PrevisaoGD[[#This Row],[Nº Barra]])</f>
        <v>1.3250520507675589</v>
      </c>
      <c r="H2832" s="136">
        <f>$G2832*SUMIFS(FatorHorario[Fator],FatorHorario[Meses],TEXT($D2832,"MMM"),FatorHorario[UF],'Curva Tipica'!$E$1,FatorHorario[Hora],$F2832)</f>
        <v>0.73028803792814734</v>
      </c>
      <c r="I2832" s="45">
        <v>0.92</v>
      </c>
    </row>
    <row r="2833" spans="1:9" x14ac:dyDescent="0.25">
      <c r="A2833" s="32">
        <v>8710</v>
      </c>
      <c r="B2833" s="32">
        <v>2</v>
      </c>
      <c r="C2833" s="134" t="s">
        <v>92</v>
      </c>
      <c r="D2833" s="33">
        <v>46661</v>
      </c>
      <c r="E2833" s="43" t="s">
        <v>67</v>
      </c>
      <c r="F2833" s="44">
        <f>SUMIFS(HoraCondCarga[Hora],HoraCondCarga[Condição de Carga],PrevisaoGD[[#This Row],[Condição de Carga]],HoraCondCarga[Mês],MONTH(PrevisaoGD[[#This Row],[Mês/Ano]]))</f>
        <v>12</v>
      </c>
      <c r="G2833" s="258">
        <f>SUMIFS('Previsão Potência Instalada'!$C$4:$C$87,'Previsão Potência Instalada'!$B$4:$B$87,PrevisaoGD[[#This Row],[Mês/Ano]])*SUMIFS(RelPotInst[PU_PI],RelPotInst[Barra],PrevisaoGD[[#This Row],[Nº Barra]])</f>
        <v>1.3305243659450412</v>
      </c>
      <c r="H2833" s="136">
        <f>$G2833*SUMIFS(FatorHorario[Fator],FatorHorario[Meses],TEXT($D2833,"MMM"),FatorHorario[UF],'Curva Tipica'!$E$1,FatorHorario[Hora],$F2833)</f>
        <v>0.75562219871027025</v>
      </c>
      <c r="I2833" s="45">
        <v>0.92</v>
      </c>
    </row>
    <row r="2834" spans="1:9" x14ac:dyDescent="0.25">
      <c r="A2834" s="32">
        <v>8710</v>
      </c>
      <c r="B2834" s="32">
        <v>2</v>
      </c>
      <c r="C2834" s="134" t="s">
        <v>92</v>
      </c>
      <c r="D2834" s="33">
        <v>46692</v>
      </c>
      <c r="E2834" s="43" t="s">
        <v>67</v>
      </c>
      <c r="F2834" s="44">
        <f>SUMIFS(HoraCondCarga[Hora],HoraCondCarga[Condição de Carga],PrevisaoGD[[#This Row],[Condição de Carga]],HoraCondCarga[Mês],MONTH(PrevisaoGD[[#This Row],[Mês/Ano]]))</f>
        <v>12</v>
      </c>
      <c r="G2834" s="258">
        <f>SUMIFS('Previsão Potência Instalada'!$C$4:$C$87,'Previsão Potência Instalada'!$B$4:$B$87,PrevisaoGD[[#This Row],[Mês/Ano]])*SUMIFS(RelPotInst[PU_PI],RelPotInst[Barra],PrevisaoGD[[#This Row],[Nº Barra]])</f>
        <v>1.3359977024981116</v>
      </c>
      <c r="H2834" s="136">
        <f>$G2834*SUMIFS(FatorHorario[Fator],FatorHorario[Meses],TEXT($D2834,"MMM"),FatorHorario[UF],'Curva Tipica'!$E$1,FatorHorario[Hora],$F2834)</f>
        <v>0.80561495176340425</v>
      </c>
      <c r="I2834" s="45">
        <v>0.92</v>
      </c>
    </row>
    <row r="2835" spans="1:9" x14ac:dyDescent="0.25">
      <c r="A2835" s="32">
        <v>8710</v>
      </c>
      <c r="B2835" s="32">
        <v>2</v>
      </c>
      <c r="C2835" s="134" t="s">
        <v>92</v>
      </c>
      <c r="D2835" s="33">
        <v>46722</v>
      </c>
      <c r="E2835" s="43" t="s">
        <v>67</v>
      </c>
      <c r="F2835" s="44">
        <f>SUMIFS(HoraCondCarga[Hora],HoraCondCarga[Condição de Carga],PrevisaoGD[[#This Row],[Condição de Carga]],HoraCondCarga[Mês],MONTH(PrevisaoGD[[#This Row],[Mês/Ano]]))</f>
        <v>12</v>
      </c>
      <c r="G2835" s="258">
        <f>SUMIFS('Previsão Potência Instalada'!$C$4:$C$87,'Previsão Potência Instalada'!$B$4:$B$87,PrevisaoGD[[#This Row],[Mês/Ano]])*SUMIFS(RelPotInst[PU_PI],RelPotInst[Barra],PrevisaoGD[[#This Row],[Nº Barra]])</f>
        <v>1.3417310556406927</v>
      </c>
      <c r="H2835" s="136">
        <f>$G2835*SUMIFS(FatorHorario[Fator],FatorHorario[Meses],TEXT($D2835,"MMM"),FatorHorario[UF],'Curva Tipica'!$E$1,FatorHorario[Hora],$F2835)</f>
        <v>0.80269677197095446</v>
      </c>
      <c r="I2835" s="45">
        <v>0.92</v>
      </c>
    </row>
    <row r="2836" spans="1:9" x14ac:dyDescent="0.25">
      <c r="A2836" s="32">
        <v>8710</v>
      </c>
      <c r="B2836" s="32">
        <v>2</v>
      </c>
      <c r="C2836" s="134" t="s">
        <v>92</v>
      </c>
      <c r="D2836" s="33">
        <v>46753</v>
      </c>
      <c r="E2836" s="43" t="s">
        <v>67</v>
      </c>
      <c r="F2836" s="44">
        <f>SUMIFS(HoraCondCarga[Hora],HoraCondCarga[Condição de Carga],PrevisaoGD[[#This Row],[Condição de Carga]],HoraCondCarga[Mês],MONTH(PrevisaoGD[[#This Row],[Mês/Ano]]))</f>
        <v>12</v>
      </c>
      <c r="G2836" s="258">
        <f>SUMIFS('Previsão Potência Instalada'!$C$4:$C$87,'Previsão Potência Instalada'!$B$4:$B$87,PrevisaoGD[[#This Row],[Mês/Ano]])*SUMIFS(RelPotInst[PU_PI],RelPotInst[Barra],PrevisaoGD[[#This Row],[Nº Barra]])</f>
        <v>1.3513050367805008</v>
      </c>
      <c r="H2836" s="136">
        <f>$G2836*SUMIFS(FatorHorario[Fator],FatorHorario[Meses],TEXT($D2836,"MMM"),FatorHorario[UF],'Curva Tipica'!$E$1,FatorHorario[Hora],$F2836)</f>
        <v>0.80030245449904724</v>
      </c>
      <c r="I2836" s="45">
        <v>0.92</v>
      </c>
    </row>
    <row r="2837" spans="1:9" x14ac:dyDescent="0.25">
      <c r="A2837" s="32">
        <v>8710</v>
      </c>
      <c r="B2837" s="32">
        <v>2</v>
      </c>
      <c r="C2837" s="134" t="s">
        <v>92</v>
      </c>
      <c r="D2837" s="33">
        <v>46784</v>
      </c>
      <c r="E2837" s="43" t="s">
        <v>67</v>
      </c>
      <c r="F2837" s="44">
        <f>SUMIFS(HoraCondCarga[Hora],HoraCondCarga[Condição de Carga],PrevisaoGD[[#This Row],[Condição de Carga]],HoraCondCarga[Mês],MONTH(PrevisaoGD[[#This Row],[Mês/Ano]]))</f>
        <v>12</v>
      </c>
      <c r="G2837" s="258">
        <f>SUMIFS('Previsão Potência Instalada'!$C$4:$C$87,'Previsão Potência Instalada'!$B$4:$B$87,PrevisaoGD[[#This Row],[Mês/Ano]])*SUMIFS(RelPotInst[PU_PI],RelPotInst[Barra],PrevisaoGD[[#This Row],[Nº Barra]])</f>
        <v>1.3606703850676587</v>
      </c>
      <c r="H2837" s="136">
        <f>$G2837*SUMIFS(FatorHorario[Fator],FatorHorario[Meses],TEXT($D2837,"MMM"),FatorHorario[UF],'Curva Tipica'!$E$1,FatorHorario[Hora],$F2837)</f>
        <v>0.81075520576082538</v>
      </c>
      <c r="I2837" s="45">
        <v>0.92</v>
      </c>
    </row>
    <row r="2838" spans="1:9" x14ac:dyDescent="0.25">
      <c r="A2838" s="32">
        <v>8710</v>
      </c>
      <c r="B2838" s="32">
        <v>2</v>
      </c>
      <c r="C2838" s="134" t="s">
        <v>92</v>
      </c>
      <c r="D2838" s="33">
        <v>46813</v>
      </c>
      <c r="E2838" s="43" t="s">
        <v>67</v>
      </c>
      <c r="F2838" s="44">
        <f>SUMIFS(HoraCondCarga[Hora],HoraCondCarga[Condição de Carga],PrevisaoGD[[#This Row],[Condição de Carga]],HoraCondCarga[Mês],MONTH(PrevisaoGD[[#This Row],[Mês/Ano]]))</f>
        <v>12</v>
      </c>
      <c r="G2838" s="258">
        <f>SUMIFS('Previsão Potência Instalada'!$C$4:$C$87,'Previsão Potência Instalada'!$B$4:$B$87,PrevisaoGD[[#This Row],[Mês/Ano]])*SUMIFS(RelPotInst[PU_PI],RelPotInst[Barra],PrevisaoGD[[#This Row],[Nº Barra]])</f>
        <v>1.370119948868239</v>
      </c>
      <c r="H2838" s="136">
        <f>$G2838*SUMIFS(FatorHorario[Fator],FatorHorario[Meses],TEXT($D2838,"MMM"),FatorHorario[UF],'Curva Tipica'!$E$1,FatorHorario[Hora],$F2838)</f>
        <v>0.83182367068584429</v>
      </c>
      <c r="I2838" s="45">
        <v>0.92</v>
      </c>
    </row>
    <row r="2839" spans="1:9" x14ac:dyDescent="0.25">
      <c r="A2839" s="32">
        <v>8710</v>
      </c>
      <c r="B2839" s="32">
        <v>2</v>
      </c>
      <c r="C2839" s="134" t="s">
        <v>92</v>
      </c>
      <c r="D2839" s="33">
        <v>46844</v>
      </c>
      <c r="E2839" s="43" t="s">
        <v>67</v>
      </c>
      <c r="F2839" s="44">
        <f>SUMIFS(HoraCondCarga[Hora],HoraCondCarga[Condição de Carga],PrevisaoGD[[#This Row],[Condição de Carga]],HoraCondCarga[Mês],MONTH(PrevisaoGD[[#This Row],[Mês/Ano]]))</f>
        <v>12</v>
      </c>
      <c r="G2839" s="258">
        <f>SUMIFS('Previsão Potência Instalada'!$C$4:$C$87,'Previsão Potência Instalada'!$B$4:$B$87,PrevisaoGD[[#This Row],[Mês/Ano]])*SUMIFS(RelPotInst[PU_PI],RelPotInst[Barra],PrevisaoGD[[#This Row],[Nº Barra]])</f>
        <v>1.3796421493629099</v>
      </c>
      <c r="H2839" s="136">
        <f>$G2839*SUMIFS(FatorHorario[Fator],FatorHorario[Meses],TEXT($D2839,"MMM"),FatorHorario[UF],'Curva Tipica'!$E$1,FatorHorario[Hora],$F2839)</f>
        <v>0.75038078575246769</v>
      </c>
      <c r="I2839" s="45">
        <v>0.92</v>
      </c>
    </row>
    <row r="2840" spans="1:9" x14ac:dyDescent="0.25">
      <c r="A2840" s="32">
        <v>8710</v>
      </c>
      <c r="B2840" s="32">
        <v>2</v>
      </c>
      <c r="C2840" s="134" t="s">
        <v>92</v>
      </c>
      <c r="D2840" s="33">
        <v>46874</v>
      </c>
      <c r="E2840" s="43" t="s">
        <v>67</v>
      </c>
      <c r="F2840" s="44">
        <f>SUMIFS(HoraCondCarga[Hora],HoraCondCarga[Condição de Carga],PrevisaoGD[[#This Row],[Condição de Carga]],HoraCondCarga[Mês],MONTH(PrevisaoGD[[#This Row],[Mês/Ano]]))</f>
        <v>12</v>
      </c>
      <c r="G2840" s="258">
        <f>SUMIFS('Previsão Potência Instalada'!$C$4:$C$87,'Previsão Potência Instalada'!$B$4:$B$87,PrevisaoGD[[#This Row],[Mês/Ano]])*SUMIFS(RelPotInst[PU_PI],RelPotInst[Barra],PrevisaoGD[[#This Row],[Nº Barra]])</f>
        <v>1.3899499773405595</v>
      </c>
      <c r="H2840" s="136">
        <f>$G2840*SUMIFS(FatorHorario[Fator],FatorHorario[Meses],TEXT($D2840,"MMM"),FatorHorario[UF],'Curva Tipica'!$E$1,FatorHorario[Hora],$F2840)</f>
        <v>0.65635337484443512</v>
      </c>
      <c r="I2840" s="45">
        <v>0.92</v>
      </c>
    </row>
    <row r="2841" spans="1:9" x14ac:dyDescent="0.25">
      <c r="A2841" s="32">
        <v>8710</v>
      </c>
      <c r="B2841" s="32">
        <v>2</v>
      </c>
      <c r="C2841" s="134" t="s">
        <v>92</v>
      </c>
      <c r="D2841" s="33">
        <v>46905</v>
      </c>
      <c r="E2841" s="43" t="s">
        <v>67</v>
      </c>
      <c r="F2841" s="44">
        <f>SUMIFS(HoraCondCarga[Hora],HoraCondCarga[Condição de Carga],PrevisaoGD[[#This Row],[Condição de Carga]],HoraCondCarga[Mês],MONTH(PrevisaoGD[[#This Row],[Mês/Ano]]))</f>
        <v>12</v>
      </c>
      <c r="G2841" s="258">
        <f>SUMIFS('Previsão Potência Instalada'!$C$4:$C$87,'Previsão Potência Instalada'!$B$4:$B$87,PrevisaoGD[[#This Row],[Mês/Ano]])*SUMIFS(RelPotInst[PU_PI],RelPotInst[Barra],PrevisaoGD[[#This Row],[Nº Barra]])</f>
        <v>1.4000424114345875</v>
      </c>
      <c r="H2841" s="136">
        <f>$G2841*SUMIFS(FatorHorario[Fator],FatorHorario[Meses],TEXT($D2841,"MMM"),FatorHorario[UF],'Curva Tipica'!$E$1,FatorHorario[Hora],$F2841)</f>
        <v>0.62523667437086994</v>
      </c>
      <c r="I2841" s="45">
        <v>0.92</v>
      </c>
    </row>
    <row r="2842" spans="1:9" x14ac:dyDescent="0.25">
      <c r="A2842" s="32">
        <v>8710</v>
      </c>
      <c r="B2842" s="32">
        <v>2</v>
      </c>
      <c r="C2842" s="134" t="s">
        <v>92</v>
      </c>
      <c r="D2842" s="33">
        <v>46935</v>
      </c>
      <c r="E2842" s="43" t="s">
        <v>67</v>
      </c>
      <c r="F2842" s="44">
        <f>SUMIFS(HoraCondCarga[Hora],HoraCondCarga[Condição de Carga],PrevisaoGD[[#This Row],[Condição de Carga]],HoraCondCarga[Mês],MONTH(PrevisaoGD[[#This Row],[Mês/Ano]]))</f>
        <v>12</v>
      </c>
      <c r="G2842" s="258">
        <f>SUMIFS('Previsão Potência Instalada'!$C$4:$C$87,'Previsão Potência Instalada'!$B$4:$B$87,PrevisaoGD[[#This Row],[Mês/Ano]])*SUMIFS(RelPotInst[PU_PI],RelPotInst[Barra],PrevisaoGD[[#This Row],[Nº Barra]])</f>
        <v>1.4096331964305497</v>
      </c>
      <c r="H2842" s="136">
        <f>$G2842*SUMIFS(FatorHorario[Fator],FatorHorario[Meses],TEXT($D2842,"MMM"),FatorHorario[UF],'Curva Tipica'!$E$1,FatorHorario[Hora],$F2842)</f>
        <v>0.63493599545941548</v>
      </c>
      <c r="I2842" s="45">
        <v>0.92</v>
      </c>
    </row>
    <row r="2843" spans="1:9" x14ac:dyDescent="0.25">
      <c r="A2843" s="32">
        <v>8710</v>
      </c>
      <c r="B2843" s="32">
        <v>2</v>
      </c>
      <c r="C2843" s="134" t="s">
        <v>92</v>
      </c>
      <c r="D2843" s="33">
        <v>46966</v>
      </c>
      <c r="E2843" s="43" t="s">
        <v>67</v>
      </c>
      <c r="F2843" s="44">
        <f>SUMIFS(HoraCondCarga[Hora],HoraCondCarga[Condição de Carga],PrevisaoGD[[#This Row],[Condição de Carga]],HoraCondCarga[Mês],MONTH(PrevisaoGD[[#This Row],[Mês/Ano]]))</f>
        <v>12</v>
      </c>
      <c r="G2843" s="258">
        <f>SUMIFS('Previsão Potência Instalada'!$C$4:$C$87,'Previsão Potência Instalada'!$B$4:$B$87,PrevisaoGD[[#This Row],[Mês/Ano]])*SUMIFS(RelPotInst[PU_PI],RelPotInst[Barra],PrevisaoGD[[#This Row],[Nº Barra]])</f>
        <v>1.4189788976644426</v>
      </c>
      <c r="H2843" s="136">
        <f>$G2843*SUMIFS(FatorHorario[Fator],FatorHorario[Meses],TEXT($D2843,"MMM"),FatorHorario[UF],'Curva Tipica'!$E$1,FatorHorario[Hora],$F2843)</f>
        <v>0.69947496997765091</v>
      </c>
      <c r="I2843" s="45">
        <v>0.92</v>
      </c>
    </row>
    <row r="2844" spans="1:9" x14ac:dyDescent="0.25">
      <c r="A2844" s="32">
        <v>8710</v>
      </c>
      <c r="B2844" s="32">
        <v>2</v>
      </c>
      <c r="C2844" s="134" t="s">
        <v>92</v>
      </c>
      <c r="D2844" s="33">
        <v>46997</v>
      </c>
      <c r="E2844" s="43" t="s">
        <v>67</v>
      </c>
      <c r="F2844" s="44">
        <f>SUMIFS(HoraCondCarga[Hora],HoraCondCarga[Condição de Carga],PrevisaoGD[[#This Row],[Condição de Carga]],HoraCondCarga[Mês],MONTH(PrevisaoGD[[#This Row],[Mês/Ano]]))</f>
        <v>12</v>
      </c>
      <c r="G2844" s="258">
        <f>SUMIFS('Previsão Potência Instalada'!$C$4:$C$87,'Previsão Potência Instalada'!$B$4:$B$87,PrevisaoGD[[#This Row],[Mês/Ano]])*SUMIFS(RelPotInst[PU_PI],RelPotInst[Barra],PrevisaoGD[[#This Row],[Nº Barra]])</f>
        <v>1.4282819649857392</v>
      </c>
      <c r="H2844" s="136">
        <f>$G2844*SUMIFS(FatorHorario[Fator],FatorHorario[Meses],TEXT($D2844,"MMM"),FatorHorario[UF],'Curva Tipica'!$E$1,FatorHorario[Hora],$F2844)</f>
        <v>0.78718208331015049</v>
      </c>
      <c r="I2844" s="45">
        <v>0.92</v>
      </c>
    </row>
    <row r="2845" spans="1:9" x14ac:dyDescent="0.25">
      <c r="A2845" s="32">
        <v>8710</v>
      </c>
      <c r="B2845" s="32">
        <v>2</v>
      </c>
      <c r="C2845" s="134" t="s">
        <v>92</v>
      </c>
      <c r="D2845" s="33">
        <v>47027</v>
      </c>
      <c r="E2845" s="43" t="s">
        <v>67</v>
      </c>
      <c r="F2845" s="44">
        <f>SUMIFS(HoraCondCarga[Hora],HoraCondCarga[Condição de Carga],PrevisaoGD[[#This Row],[Condição de Carga]],HoraCondCarga[Mês],MONTH(PrevisaoGD[[#This Row],[Mês/Ano]]))</f>
        <v>12</v>
      </c>
      <c r="G2845" s="258">
        <f>SUMIFS('Previsão Potência Instalada'!$C$4:$C$87,'Previsão Potência Instalada'!$B$4:$B$87,PrevisaoGD[[#This Row],[Mês/Ano]])*SUMIFS(RelPotInst[PU_PI],RelPotInst[Barra],PrevisaoGD[[#This Row],[Nº Barra]])</f>
        <v>1.4371276719898654</v>
      </c>
      <c r="H2845" s="136">
        <f>$G2845*SUMIFS(FatorHorario[Fator],FatorHorario[Meses],TEXT($D2845,"MMM"),FatorHorario[UF],'Curva Tipica'!$E$1,FatorHorario[Hora],$F2845)</f>
        <v>0.81616361122785286</v>
      </c>
      <c r="I2845" s="45">
        <v>0.92</v>
      </c>
    </row>
    <row r="2846" spans="1:9" x14ac:dyDescent="0.25">
      <c r="A2846" s="32">
        <v>8710</v>
      </c>
      <c r="B2846" s="32">
        <v>2</v>
      </c>
      <c r="C2846" s="134" t="s">
        <v>92</v>
      </c>
      <c r="D2846" s="33">
        <v>47058</v>
      </c>
      <c r="E2846" s="43" t="s">
        <v>67</v>
      </c>
      <c r="F2846" s="44">
        <f>SUMIFS(HoraCondCarga[Hora],HoraCondCarga[Condição de Carga],PrevisaoGD[[#This Row],[Condição de Carga]],HoraCondCarga[Mês],MONTH(PrevisaoGD[[#This Row],[Mês/Ano]]))</f>
        <v>12</v>
      </c>
      <c r="G2846" s="258">
        <f>SUMIFS('Previsão Potência Instalada'!$C$4:$C$87,'Previsão Potência Instalada'!$B$4:$B$87,PrevisaoGD[[#This Row],[Mês/Ano]])*SUMIFS(RelPotInst[PU_PI],RelPotInst[Barra],PrevisaoGD[[#This Row],[Nº Barra]])</f>
        <v>1.4459750299934129</v>
      </c>
      <c r="H2846" s="136">
        <f>$G2846*SUMIFS(FatorHorario[Fator],FatorHorario[Meses],TEXT($D2846,"MMM"),FatorHorario[UF],'Curva Tipica'!$E$1,FatorHorario[Hora],$F2846)</f>
        <v>0.87193196654533689</v>
      </c>
      <c r="I2846" s="45">
        <v>0.92</v>
      </c>
    </row>
    <row r="2847" spans="1:9" x14ac:dyDescent="0.25">
      <c r="A2847" s="32">
        <v>8710</v>
      </c>
      <c r="B2847" s="32">
        <v>2</v>
      </c>
      <c r="C2847" s="134" t="s">
        <v>92</v>
      </c>
      <c r="D2847" s="33">
        <v>47088</v>
      </c>
      <c r="E2847" s="43" t="s">
        <v>67</v>
      </c>
      <c r="F2847" s="44">
        <f>SUMIFS(HoraCondCarga[Hora],HoraCondCarga[Condição de Carga],PrevisaoGD[[#This Row],[Condição de Carga]],HoraCondCarga[Mês],MONTH(PrevisaoGD[[#This Row],[Mês/Ano]]))</f>
        <v>12</v>
      </c>
      <c r="G2847" s="258">
        <f>SUMIFS('Previsão Potência Instalada'!$C$4:$C$87,'Previsão Potência Instalada'!$B$4:$B$87,PrevisaoGD[[#This Row],[Mês/Ano]])*SUMIFS(RelPotInst[PU_PI],RelPotInst[Barra],PrevisaoGD[[#This Row],[Nº Barra]])</f>
        <v>1.4552426910117595</v>
      </c>
      <c r="H2847" s="136">
        <f>$G2847*SUMIFS(FatorHorario[Fator],FatorHorario[Meses],TEXT($D2847,"MMM"),FatorHorario[UF],'Curva Tipica'!$E$1,FatorHorario[Hora],$F2847)</f>
        <v>0.8706056296443655</v>
      </c>
      <c r="I2847" s="45">
        <v>0.92</v>
      </c>
    </row>
    <row r="2848" spans="1:9" x14ac:dyDescent="0.25">
      <c r="A2848" s="32">
        <v>8710</v>
      </c>
      <c r="B2848" s="32">
        <v>2</v>
      </c>
      <c r="C2848" s="134" t="s">
        <v>92</v>
      </c>
      <c r="D2848" s="33">
        <v>44562</v>
      </c>
      <c r="E2848" s="43" t="s">
        <v>69</v>
      </c>
      <c r="F2848" s="44">
        <f>SUMIFS(HoraCondCarga[Hora],HoraCondCarga[Condição de Carga],PrevisaoGD[[#This Row],[Condição de Carga]],HoraCondCarga[Mês],MONTH(PrevisaoGD[[#This Row],[Mês/Ano]]))</f>
        <v>7</v>
      </c>
      <c r="G2848" s="258">
        <f>SUMIFS('Previsão Potência Instalada'!$C$4:$C$87,'Previsão Potência Instalada'!$B$4:$B$87,PrevisaoGD[[#This Row],[Mês/Ano]])*SUMIFS(RelPotInst[PU_PI],RelPotInst[Barra],PrevisaoGD[[#This Row],[Nº Barra]])</f>
        <v>0.50078151957598449</v>
      </c>
      <c r="H2848" s="136">
        <f>$G2848*SUMIFS(FatorHorario[Fator],FatorHorario[Meses],TEXT($D2848,"MMM"),FatorHorario[UF],'Curva Tipica'!$E$1,FatorHorario[Hora],$F2848)</f>
        <v>4.976869295869888E-2</v>
      </c>
      <c r="I2848" s="45">
        <v>0.92</v>
      </c>
    </row>
    <row r="2849" spans="1:9" x14ac:dyDescent="0.25">
      <c r="A2849" s="32">
        <v>8710</v>
      </c>
      <c r="B2849" s="32">
        <v>2</v>
      </c>
      <c r="C2849" s="134" t="s">
        <v>92</v>
      </c>
      <c r="D2849" s="33">
        <v>44593</v>
      </c>
      <c r="E2849" s="43" t="s">
        <v>69</v>
      </c>
      <c r="F2849" s="44">
        <f>SUMIFS(HoraCondCarga[Hora],HoraCondCarga[Condição de Carga],PrevisaoGD[[#This Row],[Condição de Carga]],HoraCondCarga[Mês],MONTH(PrevisaoGD[[#This Row],[Mês/Ano]]))</f>
        <v>7</v>
      </c>
      <c r="G2849" s="258">
        <f>SUMIFS('Previsão Potência Instalada'!$C$4:$C$87,'Previsão Potência Instalada'!$B$4:$B$87,PrevisaoGD[[#This Row],[Mês/Ano]])*SUMIFS(RelPotInst[PU_PI],RelPotInst[Barra],PrevisaoGD[[#This Row],[Nº Barra]])</f>
        <v>0.52278113175584029</v>
      </c>
      <c r="H2849" s="136">
        <f>$G2849*SUMIFS(FatorHorario[Fator],FatorHorario[Meses],TEXT($D2849,"MMM"),FatorHorario[UF],'Curva Tipica'!$E$1,FatorHorario[Hora],$F2849)</f>
        <v>4.9389009402580529E-2</v>
      </c>
      <c r="I2849" s="45">
        <v>0.92</v>
      </c>
    </row>
    <row r="2850" spans="1:9" x14ac:dyDescent="0.25">
      <c r="A2850" s="32">
        <v>8710</v>
      </c>
      <c r="B2850" s="32">
        <v>2</v>
      </c>
      <c r="C2850" s="134" t="s">
        <v>92</v>
      </c>
      <c r="D2850" s="33">
        <v>44621</v>
      </c>
      <c r="E2850" s="43" t="s">
        <v>69</v>
      </c>
      <c r="F2850" s="44">
        <f>SUMIFS(HoraCondCarga[Hora],HoraCondCarga[Condição de Carga],PrevisaoGD[[#This Row],[Condição de Carga]],HoraCondCarga[Mês],MONTH(PrevisaoGD[[#This Row],[Mês/Ano]]))</f>
        <v>7</v>
      </c>
      <c r="G2850" s="258">
        <f>SUMIFS('Previsão Potência Instalada'!$C$4:$C$87,'Previsão Potência Instalada'!$B$4:$B$87,PrevisaoGD[[#This Row],[Mês/Ano]])*SUMIFS(RelPotInst[PU_PI],RelPotInst[Barra],PrevisaoGD[[#This Row],[Nº Barra]])</f>
        <v>0.54497856985503268</v>
      </c>
      <c r="H2850" s="136">
        <f>$G2850*SUMIFS(FatorHorario[Fator],FatorHorario[Meses],TEXT($D2850,"MMM"),FatorHorario[UF],'Curva Tipica'!$E$1,FatorHorario[Hora],$F2850)</f>
        <v>5.5495855580741368E-2</v>
      </c>
      <c r="I2850" s="45">
        <v>0.92</v>
      </c>
    </row>
    <row r="2851" spans="1:9" x14ac:dyDescent="0.25">
      <c r="A2851" s="32">
        <v>8710</v>
      </c>
      <c r="B2851" s="32">
        <v>2</v>
      </c>
      <c r="C2851" s="134" t="s">
        <v>92</v>
      </c>
      <c r="D2851" s="33">
        <v>44652</v>
      </c>
      <c r="E2851" s="43" t="s">
        <v>69</v>
      </c>
      <c r="F2851" s="44">
        <f>SUMIFS(HoraCondCarga[Hora],HoraCondCarga[Condição de Carga],PrevisaoGD[[#This Row],[Condição de Carga]],HoraCondCarga[Mês],MONTH(PrevisaoGD[[#This Row],[Mês/Ano]]))</f>
        <v>8</v>
      </c>
      <c r="G2851" s="258">
        <f>SUMIFS('Previsão Potência Instalada'!$C$4:$C$87,'Previsão Potência Instalada'!$B$4:$B$87,PrevisaoGD[[#This Row],[Mês/Ano]])*SUMIFS(RelPotInst[PU_PI],RelPotInst[Barra],PrevisaoGD[[#This Row],[Nº Barra]])</f>
        <v>0.56734663472122049</v>
      </c>
      <c r="H2851" s="136">
        <f>$G2851*SUMIFS(FatorHorario[Fator],FatorHorario[Meses],TEXT($D2851,"MMM"),FatorHorario[UF],'Curva Tipica'!$E$1,FatorHorario[Hora],$F2851)</f>
        <v>0.1328459275966431</v>
      </c>
      <c r="I2851" s="45">
        <v>0.92</v>
      </c>
    </row>
    <row r="2852" spans="1:9" x14ac:dyDescent="0.25">
      <c r="A2852" s="32">
        <v>8710</v>
      </c>
      <c r="B2852" s="32">
        <v>2</v>
      </c>
      <c r="C2852" s="134" t="s">
        <v>92</v>
      </c>
      <c r="D2852" s="33">
        <v>44682</v>
      </c>
      <c r="E2852" s="43" t="s">
        <v>69</v>
      </c>
      <c r="F2852" s="44">
        <f>SUMIFS(HoraCondCarga[Hora],HoraCondCarga[Condição de Carga],PrevisaoGD[[#This Row],[Condição de Carga]],HoraCondCarga[Mês],MONTH(PrevisaoGD[[#This Row],[Mês/Ano]]))</f>
        <v>7</v>
      </c>
      <c r="G2852" s="258">
        <f>SUMIFS('Previsão Potência Instalada'!$C$4:$C$87,'Previsão Potência Instalada'!$B$4:$B$87,PrevisaoGD[[#This Row],[Mês/Ano]])*SUMIFS(RelPotInst[PU_PI],RelPotInst[Barra],PrevisaoGD[[#This Row],[Nº Barra]])</f>
        <v>0.59156017285902895</v>
      </c>
      <c r="H2852" s="136">
        <f>$G2852*SUMIFS(FatorHorario[Fator],FatorHorario[Meses],TEXT($D2852,"MMM"),FatorHorario[UF],'Curva Tipica'!$E$1,FatorHorario[Hora],$F2852)</f>
        <v>4.4116560884899125E-2</v>
      </c>
      <c r="I2852" s="45">
        <v>0.92</v>
      </c>
    </row>
    <row r="2853" spans="1:9" x14ac:dyDescent="0.25">
      <c r="A2853" s="32">
        <v>8710</v>
      </c>
      <c r="B2853" s="32">
        <v>2</v>
      </c>
      <c r="C2853" s="134" t="s">
        <v>92</v>
      </c>
      <c r="D2853" s="33">
        <v>44713</v>
      </c>
      <c r="E2853" s="43" t="s">
        <v>69</v>
      </c>
      <c r="F2853" s="44">
        <f>SUMIFS(HoraCondCarga[Hora],HoraCondCarga[Condição de Carga],PrevisaoGD[[#This Row],[Condição de Carga]],HoraCondCarga[Mês],MONTH(PrevisaoGD[[#This Row],[Mês/Ano]]))</f>
        <v>7</v>
      </c>
      <c r="G2853" s="258">
        <f>SUMIFS('Previsão Potência Instalada'!$C$4:$C$87,'Previsão Potência Instalada'!$B$4:$B$87,PrevisaoGD[[#This Row],[Mês/Ano]])*SUMIFS(RelPotInst[PU_PI],RelPotInst[Barra],PrevisaoGD[[#This Row],[Nº Barra]])</f>
        <v>0.61526774135638274</v>
      </c>
      <c r="H2853" s="136">
        <f>$G2853*SUMIFS(FatorHorario[Fator],FatorHorario[Meses],TEXT($D2853,"MMM"),FatorHorario[UF],'Curva Tipica'!$E$1,FatorHorario[Hora],$F2853)</f>
        <v>4.537265717331506E-2</v>
      </c>
      <c r="I2853" s="45">
        <v>0.92</v>
      </c>
    </row>
    <row r="2854" spans="1:9" x14ac:dyDescent="0.25">
      <c r="A2854" s="32">
        <v>8710</v>
      </c>
      <c r="B2854" s="32">
        <v>2</v>
      </c>
      <c r="C2854" s="134" t="s">
        <v>92</v>
      </c>
      <c r="D2854" s="33">
        <v>44743</v>
      </c>
      <c r="E2854" s="43" t="s">
        <v>69</v>
      </c>
      <c r="F2854" s="44">
        <f>SUMIFS(HoraCondCarga[Hora],HoraCondCarga[Condição de Carga],PrevisaoGD[[#This Row],[Condição de Carga]],HoraCondCarga[Mês],MONTH(PrevisaoGD[[#This Row],[Mês/Ano]]))</f>
        <v>7</v>
      </c>
      <c r="G2854" s="258">
        <f>SUMIFS('Previsão Potência Instalada'!$C$4:$C$87,'Previsão Potência Instalada'!$B$4:$B$87,PrevisaoGD[[#This Row],[Mês/Ano]])*SUMIFS(RelPotInst[PU_PI],RelPotInst[Barra],PrevisaoGD[[#This Row],[Nº Barra]])</f>
        <v>0.63779691421169116</v>
      </c>
      <c r="H2854" s="136">
        <f>$G2854*SUMIFS(FatorHorario[Fator],FatorHorario[Meses],TEXT($D2854,"MMM"),FatorHorario[UF],'Curva Tipica'!$E$1,FatorHorario[Hora],$F2854)</f>
        <v>5.1819460727588071E-2</v>
      </c>
      <c r="I2854" s="45">
        <v>0.92</v>
      </c>
    </row>
    <row r="2855" spans="1:9" x14ac:dyDescent="0.25">
      <c r="A2855" s="32">
        <v>8710</v>
      </c>
      <c r="B2855" s="32">
        <v>2</v>
      </c>
      <c r="C2855" s="134" t="s">
        <v>92</v>
      </c>
      <c r="D2855" s="33">
        <v>44774</v>
      </c>
      <c r="E2855" s="43" t="s">
        <v>69</v>
      </c>
      <c r="F2855" s="44">
        <f>SUMIFS(HoraCondCarga[Hora],HoraCondCarga[Condição de Carga],PrevisaoGD[[#This Row],[Condição de Carga]],HoraCondCarga[Mês],MONTH(PrevisaoGD[[#This Row],[Mês/Ano]]))</f>
        <v>7</v>
      </c>
      <c r="G2855" s="258">
        <f>SUMIFS('Previsão Potência Instalada'!$C$4:$C$87,'Previsão Potência Instalada'!$B$4:$B$87,PrevisaoGD[[#This Row],[Mês/Ano]])*SUMIFS(RelPotInst[PU_PI],RelPotInst[Barra],PrevisaoGD[[#This Row],[Nº Barra]])</f>
        <v>0.6597503746052964</v>
      </c>
      <c r="H2855" s="136">
        <f>$G2855*SUMIFS(FatorHorario[Fator],FatorHorario[Meses],TEXT($D2855,"MMM"),FatorHorario[UF],'Curva Tipica'!$E$1,FatorHorario[Hora],$F2855)</f>
        <v>5.9820647030442479E-2</v>
      </c>
      <c r="I2855" s="45">
        <v>0.92</v>
      </c>
    </row>
    <row r="2856" spans="1:9" x14ac:dyDescent="0.25">
      <c r="A2856" s="32">
        <v>8710</v>
      </c>
      <c r="B2856" s="32">
        <v>2</v>
      </c>
      <c r="C2856" s="134" t="s">
        <v>92</v>
      </c>
      <c r="D2856" s="33">
        <v>44805</v>
      </c>
      <c r="E2856" s="43" t="s">
        <v>69</v>
      </c>
      <c r="F2856" s="44">
        <f>SUMIFS(HoraCondCarga[Hora],HoraCondCarga[Condição de Carga],PrevisaoGD[[#This Row],[Condição de Carga]],HoraCondCarga[Mês],MONTH(PrevisaoGD[[#This Row],[Mês/Ano]]))</f>
        <v>7</v>
      </c>
      <c r="G2856" s="258">
        <f>SUMIFS('Previsão Potência Instalada'!$C$4:$C$87,'Previsão Potência Instalada'!$B$4:$B$87,PrevisaoGD[[#This Row],[Mês/Ano]])*SUMIFS(RelPotInst[PU_PI],RelPotInst[Barra],PrevisaoGD[[#This Row],[Nº Barra]])</f>
        <v>0.68160368607607891</v>
      </c>
      <c r="H2856" s="136">
        <f>$G2856*SUMIFS(FatorHorario[Fator],FatorHorario[Meses],TEXT($D2856,"MMM"),FatorHorario[UF],'Curva Tipica'!$E$1,FatorHorario[Hora],$F2856)</f>
        <v>7.0182324904073223E-2</v>
      </c>
      <c r="I2856" s="45">
        <v>0.92</v>
      </c>
    </row>
    <row r="2857" spans="1:9" x14ac:dyDescent="0.25">
      <c r="A2857" s="32">
        <v>8710</v>
      </c>
      <c r="B2857" s="32">
        <v>2</v>
      </c>
      <c r="C2857" s="134" t="s">
        <v>92</v>
      </c>
      <c r="D2857" s="33">
        <v>44835</v>
      </c>
      <c r="E2857" s="43" t="s">
        <v>69</v>
      </c>
      <c r="F2857" s="44">
        <f>SUMIFS(HoraCondCarga[Hora],HoraCondCarga[Condição de Carga],PrevisaoGD[[#This Row],[Condição de Carga]],HoraCondCarga[Mês],MONTH(PrevisaoGD[[#This Row],[Mês/Ano]]))</f>
        <v>7</v>
      </c>
      <c r="G2857" s="258">
        <f>SUMIFS('Previsão Potência Instalada'!$C$4:$C$87,'Previsão Potência Instalada'!$B$4:$B$87,PrevisaoGD[[#This Row],[Mês/Ano]])*SUMIFS(RelPotInst[PU_PI],RelPotInst[Barra],PrevisaoGD[[#This Row],[Nº Barra]])</f>
        <v>0.7023826381855538</v>
      </c>
      <c r="H2857" s="136">
        <f>$G2857*SUMIFS(FatorHorario[Fator],FatorHorario[Meses],TEXT($D2857,"MMM"),FatorHorario[UF],'Curva Tipica'!$E$1,FatorHorario[Hora],$F2857)</f>
        <v>7.9565203568008724E-2</v>
      </c>
      <c r="I2857" s="45">
        <v>0.92</v>
      </c>
    </row>
    <row r="2858" spans="1:9" x14ac:dyDescent="0.25">
      <c r="A2858" s="32">
        <v>8710</v>
      </c>
      <c r="B2858" s="32">
        <v>2</v>
      </c>
      <c r="C2858" s="134" t="s">
        <v>92</v>
      </c>
      <c r="D2858" s="33">
        <v>44866</v>
      </c>
      <c r="E2858" s="43" t="s">
        <v>69</v>
      </c>
      <c r="F2858" s="44">
        <f>SUMIFS(HoraCondCarga[Hora],HoraCondCarga[Condição de Carga],PrevisaoGD[[#This Row],[Condição de Carga]],HoraCondCarga[Mês],MONTH(PrevisaoGD[[#This Row],[Mês/Ano]]))</f>
        <v>6</v>
      </c>
      <c r="G2858" s="258">
        <f>SUMIFS('Previsão Potência Instalada'!$C$4:$C$87,'Previsão Potência Instalada'!$B$4:$B$87,PrevisaoGD[[#This Row],[Mês/Ano]])*SUMIFS(RelPotInst[PU_PI],RelPotInst[Barra],PrevisaoGD[[#This Row],[Nº Barra]])</f>
        <v>0.72316546856478081</v>
      </c>
      <c r="H2858" s="136">
        <f>$G2858*SUMIFS(FatorHorario[Fator],FatorHorario[Meses],TEXT($D2858,"MMM"),FatorHorario[UF],'Curva Tipica'!$E$1,FatorHorario[Hora],$F2858)</f>
        <v>1.2099145318023637E-2</v>
      </c>
      <c r="I2858" s="45">
        <v>0.92</v>
      </c>
    </row>
    <row r="2859" spans="1:9" x14ac:dyDescent="0.25">
      <c r="A2859" s="32">
        <v>8710</v>
      </c>
      <c r="B2859" s="32">
        <v>2</v>
      </c>
      <c r="C2859" s="134" t="s">
        <v>92</v>
      </c>
      <c r="D2859" s="33">
        <v>44896</v>
      </c>
      <c r="E2859" s="43" t="s">
        <v>69</v>
      </c>
      <c r="F2859" s="44">
        <f>SUMIFS(HoraCondCarga[Hora],HoraCondCarga[Condição de Carga],PrevisaoGD[[#This Row],[Condição de Carga]],HoraCondCarga[Mês],MONTH(PrevisaoGD[[#This Row],[Mês/Ano]]))</f>
        <v>7</v>
      </c>
      <c r="G2859" s="258">
        <f>SUMIFS('Previsão Potência Instalada'!$C$4:$C$87,'Previsão Potência Instalada'!$B$4:$B$87,PrevisaoGD[[#This Row],[Mês/Ano]])*SUMIFS(RelPotInst[PU_PI],RelPotInst[Barra],PrevisaoGD[[#This Row],[Nº Barra]])</f>
        <v>0.74493560908348055</v>
      </c>
      <c r="H2859" s="136">
        <f>$G2859*SUMIFS(FatorHorario[Fator],FatorHorario[Meses],TEXT($D2859,"MMM"),FatorHorario[UF],'Curva Tipica'!$E$1,FatorHorario[Hora],$F2859)</f>
        <v>7.7110256854501E-2</v>
      </c>
      <c r="I2859" s="45">
        <v>0.92</v>
      </c>
    </row>
    <row r="2860" spans="1:9" x14ac:dyDescent="0.25">
      <c r="A2860" s="32">
        <v>8710</v>
      </c>
      <c r="B2860" s="32">
        <v>2</v>
      </c>
      <c r="C2860" s="134" t="s">
        <v>92</v>
      </c>
      <c r="D2860" s="33">
        <v>44927</v>
      </c>
      <c r="E2860" s="43" t="s">
        <v>69</v>
      </c>
      <c r="F2860" s="44">
        <f>SUMIFS(HoraCondCarga[Hora],HoraCondCarga[Condição de Carga],PrevisaoGD[[#This Row],[Condição de Carga]],HoraCondCarga[Mês],MONTH(PrevisaoGD[[#This Row],[Mês/Ano]]))</f>
        <v>7</v>
      </c>
      <c r="G2860" s="258">
        <f>SUMIFS('Previsão Potência Instalada'!$C$4:$C$87,'Previsão Potência Instalada'!$B$4:$B$87,PrevisaoGD[[#This Row],[Mês/Ano]])*SUMIFS(RelPotInst[PU_PI],RelPotInst[Barra],PrevisaoGD[[#This Row],[Nº Barra]])</f>
        <v>0.75239897156715163</v>
      </c>
      <c r="H2860" s="136">
        <f>$G2860*SUMIFS(FatorHorario[Fator],FatorHorario[Meses],TEXT($D2860,"MMM"),FatorHorario[UF],'Curva Tipica'!$E$1,FatorHorario[Hora],$F2860)</f>
        <v>7.4774950621325081E-2</v>
      </c>
      <c r="I2860" s="45">
        <v>0.92</v>
      </c>
    </row>
    <row r="2861" spans="1:9" x14ac:dyDescent="0.25">
      <c r="A2861" s="32">
        <v>8710</v>
      </c>
      <c r="B2861" s="32">
        <v>2</v>
      </c>
      <c r="C2861" s="134" t="s">
        <v>92</v>
      </c>
      <c r="D2861" s="33">
        <v>44958</v>
      </c>
      <c r="E2861" s="43" t="s">
        <v>69</v>
      </c>
      <c r="F2861" s="44">
        <f>SUMIFS(HoraCondCarga[Hora],HoraCondCarga[Condição de Carga],PrevisaoGD[[#This Row],[Condição de Carga]],HoraCondCarga[Mês],MONTH(PrevisaoGD[[#This Row],[Mês/Ano]]))</f>
        <v>7</v>
      </c>
      <c r="G2861" s="258">
        <f>SUMIFS('Previsão Potência Instalada'!$C$4:$C$87,'Previsão Potência Instalada'!$B$4:$B$87,PrevisaoGD[[#This Row],[Mês/Ano]])*SUMIFS(RelPotInst[PU_PI],RelPotInst[Barra],PrevisaoGD[[#This Row],[Nº Barra]])</f>
        <v>0.75969969506265311</v>
      </c>
      <c r="H2861" s="136">
        <f>$G2861*SUMIFS(FatorHorario[Fator],FatorHorario[Meses],TEXT($D2861,"MMM"),FatorHorario[UF],'Curva Tipica'!$E$1,FatorHorario[Hora],$F2861)</f>
        <v>7.1771556208556242E-2</v>
      </c>
      <c r="I2861" s="45">
        <v>0.92</v>
      </c>
    </row>
    <row r="2862" spans="1:9" x14ac:dyDescent="0.25">
      <c r="A2862" s="32">
        <v>8710</v>
      </c>
      <c r="B2862" s="32">
        <v>2</v>
      </c>
      <c r="C2862" s="134" t="s">
        <v>92</v>
      </c>
      <c r="D2862" s="33">
        <v>44986</v>
      </c>
      <c r="E2862" s="43" t="s">
        <v>69</v>
      </c>
      <c r="F2862" s="44">
        <f>SUMIFS(HoraCondCarga[Hora],HoraCondCarga[Condição de Carga],PrevisaoGD[[#This Row],[Condição de Carga]],HoraCondCarga[Mês],MONTH(PrevisaoGD[[#This Row],[Mês/Ano]]))</f>
        <v>7</v>
      </c>
      <c r="G2862" s="258">
        <f>SUMIFS('Previsão Potência Instalada'!$C$4:$C$87,'Previsão Potência Instalada'!$B$4:$B$87,PrevisaoGD[[#This Row],[Mês/Ano]])*SUMIFS(RelPotInst[PU_PI],RelPotInst[Barra],PrevisaoGD[[#This Row],[Nº Barra]])</f>
        <v>0.76706606845804903</v>
      </c>
      <c r="H2862" s="136">
        <f>$G2862*SUMIFS(FatorHorario[Fator],FatorHorario[Meses],TEXT($D2862,"MMM"),FatorHorario[UF],'Curva Tipica'!$E$1,FatorHorario[Hora],$F2862)</f>
        <v>7.8111305858060712E-2</v>
      </c>
      <c r="I2862" s="45">
        <v>0.92</v>
      </c>
    </row>
    <row r="2863" spans="1:9" x14ac:dyDescent="0.25">
      <c r="A2863" s="32">
        <v>8710</v>
      </c>
      <c r="B2863" s="32">
        <v>2</v>
      </c>
      <c r="C2863" s="134" t="s">
        <v>92</v>
      </c>
      <c r="D2863" s="33">
        <v>45017</v>
      </c>
      <c r="E2863" s="43" t="s">
        <v>69</v>
      </c>
      <c r="F2863" s="44">
        <f>SUMIFS(HoraCondCarga[Hora],HoraCondCarga[Condição de Carga],PrevisaoGD[[#This Row],[Condição de Carga]],HoraCondCarga[Mês],MONTH(PrevisaoGD[[#This Row],[Mês/Ano]]))</f>
        <v>8</v>
      </c>
      <c r="G2863" s="258">
        <f>SUMIFS('Previsão Potência Instalada'!$C$4:$C$87,'Previsão Potência Instalada'!$B$4:$B$87,PrevisaoGD[[#This Row],[Mês/Ano]])*SUMIFS(RelPotInst[PU_PI],RelPotInst[Barra],PrevisaoGD[[#This Row],[Nº Barra]])</f>
        <v>0.77448906552647045</v>
      </c>
      <c r="H2863" s="136">
        <f>$G2863*SUMIFS(FatorHorario[Fator],FatorHorario[Meses],TEXT($D2863,"MMM"),FatorHorario[UF],'Curva Tipica'!$E$1,FatorHorario[Hora],$F2863)</f>
        <v>0.18134895322658898</v>
      </c>
      <c r="I2863" s="45">
        <v>0.92</v>
      </c>
    </row>
    <row r="2864" spans="1:9" x14ac:dyDescent="0.25">
      <c r="A2864" s="32">
        <v>8710</v>
      </c>
      <c r="B2864" s="32">
        <v>2</v>
      </c>
      <c r="C2864" s="134" t="s">
        <v>92</v>
      </c>
      <c r="D2864" s="33">
        <v>45047</v>
      </c>
      <c r="E2864" s="43" t="s">
        <v>69</v>
      </c>
      <c r="F2864" s="44">
        <f>SUMIFS(HoraCondCarga[Hora],HoraCondCarga[Condição de Carga],PrevisaoGD[[#This Row],[Condição de Carga]],HoraCondCarga[Mês],MONTH(PrevisaoGD[[#This Row],[Mês/Ano]]))</f>
        <v>7</v>
      </c>
      <c r="G2864" s="258">
        <f>SUMIFS('Previsão Potência Instalada'!$C$4:$C$87,'Previsão Potência Instalada'!$B$4:$B$87,PrevisaoGD[[#This Row],[Mês/Ano]])*SUMIFS(RelPotInst[PU_PI],RelPotInst[Barra],PrevisaoGD[[#This Row],[Nº Barra]])</f>
        <v>0.78252449566708848</v>
      </c>
      <c r="H2864" s="136">
        <f>$G2864*SUMIFS(FatorHorario[Fator],FatorHorario[Meses],TEXT($D2864,"MMM"),FatorHorario[UF],'Curva Tipica'!$E$1,FatorHorario[Hora],$F2864)</f>
        <v>5.8358035481284647E-2</v>
      </c>
      <c r="I2864" s="45">
        <v>0.92</v>
      </c>
    </row>
    <row r="2865" spans="1:9" x14ac:dyDescent="0.25">
      <c r="A2865" s="32">
        <v>8710</v>
      </c>
      <c r="B2865" s="32">
        <v>2</v>
      </c>
      <c r="C2865" s="134" t="s">
        <v>92</v>
      </c>
      <c r="D2865" s="33">
        <v>45078</v>
      </c>
      <c r="E2865" s="43" t="s">
        <v>69</v>
      </c>
      <c r="F2865" s="44">
        <f>SUMIFS(HoraCondCarga[Hora],HoraCondCarga[Condição de Carga],PrevisaoGD[[#This Row],[Condição de Carga]],HoraCondCarga[Mês],MONTH(PrevisaoGD[[#This Row],[Mês/Ano]]))</f>
        <v>7</v>
      </c>
      <c r="G2865" s="258">
        <f>SUMIFS('Previsão Potência Instalada'!$C$4:$C$87,'Previsão Potência Instalada'!$B$4:$B$87,PrevisaoGD[[#This Row],[Mês/Ano]])*SUMIFS(RelPotInst[PU_PI],RelPotInst[Barra],PrevisaoGD[[#This Row],[Nº Barra]])</f>
        <v>0.79039201628221678</v>
      </c>
      <c r="H2865" s="136">
        <f>$G2865*SUMIFS(FatorHorario[Fator],FatorHorario[Meses],TEXT($D2865,"MMM"),FatorHorario[UF],'Curva Tipica'!$E$1,FatorHorario[Hora],$F2865)</f>
        <v>5.8287122136841805E-2</v>
      </c>
      <c r="I2865" s="45">
        <v>0.92</v>
      </c>
    </row>
    <row r="2866" spans="1:9" x14ac:dyDescent="0.25">
      <c r="A2866" s="32">
        <v>8710</v>
      </c>
      <c r="B2866" s="32">
        <v>2</v>
      </c>
      <c r="C2866" s="134" t="s">
        <v>92</v>
      </c>
      <c r="D2866" s="33">
        <v>45108</v>
      </c>
      <c r="E2866" s="43" t="s">
        <v>69</v>
      </c>
      <c r="F2866" s="44">
        <f>SUMIFS(HoraCondCarga[Hora],HoraCondCarga[Condição de Carga],PrevisaoGD[[#This Row],[Condição de Carga]],HoraCondCarga[Mês],MONTH(PrevisaoGD[[#This Row],[Mês/Ano]]))</f>
        <v>7</v>
      </c>
      <c r="G2866" s="258">
        <f>SUMIFS('Previsão Potência Instalada'!$C$4:$C$87,'Previsão Potência Instalada'!$B$4:$B$87,PrevisaoGD[[#This Row],[Mês/Ano]])*SUMIFS(RelPotInst[PU_PI],RelPotInst[Barra],PrevisaoGD[[#This Row],[Nº Barra]])</f>
        <v>0.79786847815137518</v>
      </c>
      <c r="H2866" s="136">
        <f>$G2866*SUMIFS(FatorHorario[Fator],FatorHorario[Meses],TEXT($D2866,"MMM"),FatorHorario[UF],'Curva Tipica'!$E$1,FatorHorario[Hora],$F2866)</f>
        <v>6.4824889158405036E-2</v>
      </c>
      <c r="I2866" s="45">
        <v>0.92</v>
      </c>
    </row>
    <row r="2867" spans="1:9" x14ac:dyDescent="0.25">
      <c r="A2867" s="32">
        <v>8710</v>
      </c>
      <c r="B2867" s="32">
        <v>2</v>
      </c>
      <c r="C2867" s="134" t="s">
        <v>92</v>
      </c>
      <c r="D2867" s="33">
        <v>45139</v>
      </c>
      <c r="E2867" s="43" t="s">
        <v>69</v>
      </c>
      <c r="F2867" s="44">
        <f>SUMIFS(HoraCondCarga[Hora],HoraCondCarga[Condição de Carga],PrevisaoGD[[#This Row],[Condição de Carga]],HoraCondCarga[Mês],MONTH(PrevisaoGD[[#This Row],[Mês/Ano]]))</f>
        <v>7</v>
      </c>
      <c r="G2867" s="258">
        <f>SUMIFS('Previsão Potência Instalada'!$C$4:$C$87,'Previsão Potência Instalada'!$B$4:$B$87,PrevisaoGD[[#This Row],[Mês/Ano]])*SUMIFS(RelPotInst[PU_PI],RelPotInst[Barra],PrevisaoGD[[#This Row],[Nº Barra]])</f>
        <v>0.80515388585733083</v>
      </c>
      <c r="H2867" s="136">
        <f>$G2867*SUMIFS(FatorHorario[Fator],FatorHorario[Meses],TEXT($D2867,"MMM"),FatorHorario[UF],'Curva Tipica'!$E$1,FatorHorario[Hora],$F2867)</f>
        <v>7.3004621543224971E-2</v>
      </c>
      <c r="I2867" s="45">
        <v>0.92</v>
      </c>
    </row>
    <row r="2868" spans="1:9" x14ac:dyDescent="0.25">
      <c r="A2868" s="32">
        <v>8710</v>
      </c>
      <c r="B2868" s="32">
        <v>2</v>
      </c>
      <c r="C2868" s="134" t="s">
        <v>92</v>
      </c>
      <c r="D2868" s="33">
        <v>45170</v>
      </c>
      <c r="E2868" s="43" t="s">
        <v>69</v>
      </c>
      <c r="F2868" s="44">
        <f>SUMIFS(HoraCondCarga[Hora],HoraCondCarga[Condição de Carga],PrevisaoGD[[#This Row],[Condição de Carga]],HoraCondCarga[Mês],MONTH(PrevisaoGD[[#This Row],[Mês/Ano]]))</f>
        <v>7</v>
      </c>
      <c r="G2868" s="258">
        <f>SUMIFS('Previsão Potência Instalada'!$C$4:$C$87,'Previsão Potência Instalada'!$B$4:$B$87,PrevisaoGD[[#This Row],[Mês/Ano]])*SUMIFS(RelPotInst[PU_PI],RelPotInst[Barra],PrevisaoGD[[#This Row],[Nº Barra]])</f>
        <v>0.81240605845041602</v>
      </c>
      <c r="H2868" s="136">
        <f>$G2868*SUMIFS(FatorHorario[Fator],FatorHorario[Meses],TEXT($D2868,"MMM"),FatorHorario[UF],'Curva Tipica'!$E$1,FatorHorario[Hora],$F2868)</f>
        <v>8.365058334182858E-2</v>
      </c>
      <c r="I2868" s="45">
        <v>0.92</v>
      </c>
    </row>
    <row r="2869" spans="1:9" x14ac:dyDescent="0.25">
      <c r="A2869" s="32">
        <v>8710</v>
      </c>
      <c r="B2869" s="32">
        <v>2</v>
      </c>
      <c r="C2869" s="134" t="s">
        <v>92</v>
      </c>
      <c r="D2869" s="33">
        <v>45200</v>
      </c>
      <c r="E2869" s="43" t="s">
        <v>69</v>
      </c>
      <c r="F2869" s="44">
        <f>SUMIFS(HoraCondCarga[Hora],HoraCondCarga[Condição de Carga],PrevisaoGD[[#This Row],[Condição de Carga]],HoraCondCarga[Mês],MONTH(PrevisaoGD[[#This Row],[Mês/Ano]]))</f>
        <v>7</v>
      </c>
      <c r="G2869" s="258">
        <f>SUMIFS('Previsão Potência Instalada'!$C$4:$C$87,'Previsão Potência Instalada'!$B$4:$B$87,PrevisaoGD[[#This Row],[Mês/Ano]])*SUMIFS(RelPotInst[PU_PI],RelPotInst[Barra],PrevisaoGD[[#This Row],[Nº Barra]])</f>
        <v>0.81930169745701864</v>
      </c>
      <c r="H2869" s="136">
        <f>$G2869*SUMIFS(FatorHorario[Fator],FatorHorario[Meses],TEXT($D2869,"MMM"),FatorHorario[UF],'Curva Tipica'!$E$1,FatorHorario[Hora],$F2869)</f>
        <v>9.2809677799241944E-2</v>
      </c>
      <c r="I2869" s="45">
        <v>0.92</v>
      </c>
    </row>
    <row r="2870" spans="1:9" x14ac:dyDescent="0.25">
      <c r="A2870" s="32">
        <v>8710</v>
      </c>
      <c r="B2870" s="32">
        <v>2</v>
      </c>
      <c r="C2870" s="134" t="s">
        <v>92</v>
      </c>
      <c r="D2870" s="33">
        <v>45231</v>
      </c>
      <c r="E2870" s="43" t="s">
        <v>69</v>
      </c>
      <c r="F2870" s="44">
        <f>SUMIFS(HoraCondCarga[Hora],HoraCondCarga[Condição de Carga],PrevisaoGD[[#This Row],[Condição de Carga]],HoraCondCarga[Mês],MONTH(PrevisaoGD[[#This Row],[Mês/Ano]]))</f>
        <v>6</v>
      </c>
      <c r="G2870" s="258">
        <f>SUMIFS('Previsão Potência Instalada'!$C$4:$C$87,'Previsão Potência Instalada'!$B$4:$B$87,PrevisaoGD[[#This Row],[Mês/Ano]])*SUMIFS(RelPotInst[PU_PI],RelPotInst[Barra],PrevisaoGD[[#This Row],[Nº Barra]])</f>
        <v>0.82619862349426842</v>
      </c>
      <c r="H2870" s="136">
        <f>$G2870*SUMIFS(FatorHorario[Fator],FatorHorario[Meses],TEXT($D2870,"MMM"),FatorHorario[UF],'Curva Tipica'!$E$1,FatorHorario[Hora],$F2870)</f>
        <v>1.3822973637067115E-2</v>
      </c>
      <c r="I2870" s="45">
        <v>0.92</v>
      </c>
    </row>
    <row r="2871" spans="1:9" x14ac:dyDescent="0.25">
      <c r="A2871" s="32">
        <v>8710</v>
      </c>
      <c r="B2871" s="32">
        <v>2</v>
      </c>
      <c r="C2871" s="134" t="s">
        <v>92</v>
      </c>
      <c r="D2871" s="33">
        <v>45261</v>
      </c>
      <c r="E2871" s="43" t="s">
        <v>69</v>
      </c>
      <c r="F2871" s="44">
        <f>SUMIFS(HoraCondCarga[Hora],HoraCondCarga[Condição de Carga],PrevisaoGD[[#This Row],[Condição de Carga]],HoraCondCarga[Mês],MONTH(PrevisaoGD[[#This Row],[Mês/Ano]]))</f>
        <v>7</v>
      </c>
      <c r="G2871" s="258">
        <f>SUMIFS('Previsão Potência Instalada'!$C$4:$C$87,'Previsão Potência Instalada'!$B$4:$B$87,PrevisaoGD[[#This Row],[Mês/Ano]])*SUMIFS(RelPotInst[PU_PI],RelPotInst[Barra],PrevisaoGD[[#This Row],[Nº Barra]])</f>
        <v>0.8334231952315273</v>
      </c>
      <c r="H2871" s="136">
        <f>$G2871*SUMIFS(FatorHorario[Fator],FatorHorario[Meses],TEXT($D2871,"MMM"),FatorHorario[UF],'Curva Tipica'!$E$1,FatorHorario[Hora],$F2871)</f>
        <v>8.6269841136833281E-2</v>
      </c>
      <c r="I2871" s="45">
        <v>0.92</v>
      </c>
    </row>
    <row r="2872" spans="1:9" x14ac:dyDescent="0.25">
      <c r="A2872" s="32">
        <v>8710</v>
      </c>
      <c r="B2872" s="32">
        <v>2</v>
      </c>
      <c r="C2872" s="134" t="s">
        <v>92</v>
      </c>
      <c r="D2872" s="33">
        <v>45292</v>
      </c>
      <c r="E2872" s="43" t="s">
        <v>69</v>
      </c>
      <c r="F2872" s="44">
        <f>SUMIFS(HoraCondCarga[Hora],HoraCondCarga[Condição de Carga],PrevisaoGD[[#This Row],[Condição de Carga]],HoraCondCarga[Mês],MONTH(PrevisaoGD[[#This Row],[Mês/Ano]]))</f>
        <v>7</v>
      </c>
      <c r="G2872" s="258">
        <f>SUMIFS('Previsão Potência Instalada'!$C$4:$C$87,'Previsão Potência Instalada'!$B$4:$B$87,PrevisaoGD[[#This Row],[Mês/Ano]])*SUMIFS(RelPotInst[PU_PI],RelPotInst[Barra],PrevisaoGD[[#This Row],[Nº Barra]])</f>
        <v>0.84824160685651084</v>
      </c>
      <c r="H2872" s="136">
        <f>$G2872*SUMIFS(FatorHorario[Fator],FatorHorario[Meses],TEXT($D2872,"MMM"),FatorHorario[UF],'Curva Tipica'!$E$1,FatorHorario[Hora],$F2872)</f>
        <v>8.4299987991129463E-2</v>
      </c>
      <c r="I2872" s="45">
        <v>0.92</v>
      </c>
    </row>
    <row r="2873" spans="1:9" x14ac:dyDescent="0.25">
      <c r="A2873" s="32">
        <v>8710</v>
      </c>
      <c r="B2873" s="32">
        <v>2</v>
      </c>
      <c r="C2873" s="134" t="s">
        <v>92</v>
      </c>
      <c r="D2873" s="33">
        <v>45323</v>
      </c>
      <c r="E2873" s="43" t="s">
        <v>69</v>
      </c>
      <c r="F2873" s="44">
        <f>SUMIFS(HoraCondCarga[Hora],HoraCondCarga[Condição de Carga],PrevisaoGD[[#This Row],[Condição de Carga]],HoraCondCarga[Mês],MONTH(PrevisaoGD[[#This Row],[Mês/Ano]]))</f>
        <v>7</v>
      </c>
      <c r="G2873" s="258">
        <f>SUMIFS('Previsão Potência Instalada'!$C$4:$C$87,'Previsão Potência Instalada'!$B$4:$B$87,PrevisaoGD[[#This Row],[Mês/Ano]])*SUMIFS(RelPotInst[PU_PI],RelPotInst[Barra],PrevisaoGD[[#This Row],[Nº Barra]])</f>
        <v>0.86273710083167654</v>
      </c>
      <c r="H2873" s="136">
        <f>$G2873*SUMIFS(FatorHorario[Fator],FatorHorario[Meses],TEXT($D2873,"MMM"),FatorHorario[UF],'Curva Tipica'!$E$1,FatorHorario[Hora],$F2873)</f>
        <v>8.1505869658722099E-2</v>
      </c>
      <c r="I2873" s="45">
        <v>0.92</v>
      </c>
    </row>
    <row r="2874" spans="1:9" x14ac:dyDescent="0.25">
      <c r="A2874" s="32">
        <v>8710</v>
      </c>
      <c r="B2874" s="32">
        <v>2</v>
      </c>
      <c r="C2874" s="134" t="s">
        <v>92</v>
      </c>
      <c r="D2874" s="33">
        <v>45352</v>
      </c>
      <c r="E2874" s="43" t="s">
        <v>69</v>
      </c>
      <c r="F2874" s="44">
        <f>SUMIFS(HoraCondCarga[Hora],HoraCondCarga[Condição de Carga],PrevisaoGD[[#This Row],[Condição de Carga]],HoraCondCarga[Mês],MONTH(PrevisaoGD[[#This Row],[Mês/Ano]]))</f>
        <v>7</v>
      </c>
      <c r="G2874" s="258">
        <f>SUMIFS('Previsão Potência Instalada'!$C$4:$C$87,'Previsão Potência Instalada'!$B$4:$B$87,PrevisaoGD[[#This Row],[Mês/Ano]])*SUMIFS(RelPotInst[PU_PI],RelPotInst[Barra],PrevisaoGD[[#This Row],[Nº Barra]])</f>
        <v>0.87736294185107344</v>
      </c>
      <c r="H2874" s="136">
        <f>$G2874*SUMIFS(FatorHorario[Fator],FatorHorario[Meses],TEXT($D2874,"MMM"),FatorHorario[UF],'Curva Tipica'!$E$1,FatorHorario[Hora],$F2874)</f>
        <v>8.9342975680334308E-2</v>
      </c>
      <c r="I2874" s="45">
        <v>0.92</v>
      </c>
    </row>
    <row r="2875" spans="1:9" x14ac:dyDescent="0.25">
      <c r="A2875" s="32">
        <v>8710</v>
      </c>
      <c r="B2875" s="32">
        <v>2</v>
      </c>
      <c r="C2875" s="134" t="s">
        <v>92</v>
      </c>
      <c r="D2875" s="33">
        <v>45383</v>
      </c>
      <c r="E2875" s="43" t="s">
        <v>69</v>
      </c>
      <c r="F2875" s="44">
        <f>SUMIFS(HoraCondCarga[Hora],HoraCondCarga[Condição de Carga],PrevisaoGD[[#This Row],[Condição de Carga]],HoraCondCarga[Mês],MONTH(PrevisaoGD[[#This Row],[Mês/Ano]]))</f>
        <v>8</v>
      </c>
      <c r="G2875" s="258">
        <f>SUMIFS('Previsão Potência Instalada'!$C$4:$C$87,'Previsão Potência Instalada'!$B$4:$B$87,PrevisaoGD[[#This Row],[Mês/Ano]])*SUMIFS(RelPotInst[PU_PI],RelPotInst[Barra],PrevisaoGD[[#This Row],[Nº Barra]])</f>
        <v>0.89210120845564722</v>
      </c>
      <c r="H2875" s="136">
        <f>$G2875*SUMIFS(FatorHorario[Fator],FatorHorario[Meses],TEXT($D2875,"MMM"),FatorHorario[UF],'Curva Tipica'!$E$1,FatorHorario[Hora],$F2875)</f>
        <v>0.20888819161782898</v>
      </c>
      <c r="I2875" s="45">
        <v>0.92</v>
      </c>
    </row>
    <row r="2876" spans="1:9" x14ac:dyDescent="0.25">
      <c r="A2876" s="32">
        <v>8710</v>
      </c>
      <c r="B2876" s="32">
        <v>2</v>
      </c>
      <c r="C2876" s="134" t="s">
        <v>92</v>
      </c>
      <c r="D2876" s="33">
        <v>45413</v>
      </c>
      <c r="E2876" s="43" t="s">
        <v>69</v>
      </c>
      <c r="F2876" s="44">
        <f>SUMIFS(HoraCondCarga[Hora],HoraCondCarga[Condição de Carga],PrevisaoGD[[#This Row],[Condição de Carga]],HoraCondCarga[Mês],MONTH(PrevisaoGD[[#This Row],[Mês/Ano]]))</f>
        <v>7</v>
      </c>
      <c r="G2876" s="258">
        <f>SUMIFS('Previsão Potência Instalada'!$C$4:$C$87,'Previsão Potência Instalada'!$B$4:$B$87,PrevisaoGD[[#This Row],[Mês/Ano]])*SUMIFS(RelPotInst[PU_PI],RelPotInst[Barra],PrevisaoGD[[#This Row],[Nº Barra]])</f>
        <v>0.90805545316344405</v>
      </c>
      <c r="H2876" s="136">
        <f>$G2876*SUMIFS(FatorHorario[Fator],FatorHorario[Meses],TEXT($D2876,"MMM"),FatorHorario[UF],'Curva Tipica'!$E$1,FatorHorario[Hora],$F2876)</f>
        <v>6.7719710562557198E-2</v>
      </c>
      <c r="I2876" s="45">
        <v>0.92</v>
      </c>
    </row>
    <row r="2877" spans="1:9" x14ac:dyDescent="0.25">
      <c r="A2877" s="32">
        <v>8710</v>
      </c>
      <c r="B2877" s="32">
        <v>2</v>
      </c>
      <c r="C2877" s="134" t="s">
        <v>92</v>
      </c>
      <c r="D2877" s="33">
        <v>45444</v>
      </c>
      <c r="E2877" s="43" t="s">
        <v>69</v>
      </c>
      <c r="F2877" s="44">
        <f>SUMIFS(HoraCondCarga[Hora],HoraCondCarga[Condição de Carga],PrevisaoGD[[#This Row],[Condição de Carga]],HoraCondCarga[Mês],MONTH(PrevisaoGD[[#This Row],[Mês/Ano]]))</f>
        <v>7</v>
      </c>
      <c r="G2877" s="258">
        <f>SUMIFS('Previsão Potência Instalada'!$C$4:$C$87,'Previsão Potência Instalada'!$B$4:$B$87,PrevisaoGD[[#This Row],[Mês/Ano]])*SUMIFS(RelPotInst[PU_PI],RelPotInst[Barra],PrevisaoGD[[#This Row],[Nº Barra]])</f>
        <v>0.92367631563636932</v>
      </c>
      <c r="H2877" s="136">
        <f>$G2877*SUMIFS(FatorHorario[Fator],FatorHorario[Meses],TEXT($D2877,"MMM"),FatorHorario[UF],'Curva Tipica'!$E$1,FatorHorario[Hora],$F2877)</f>
        <v>6.811611594667423E-2</v>
      </c>
      <c r="I2877" s="45">
        <v>0.92</v>
      </c>
    </row>
    <row r="2878" spans="1:9" x14ac:dyDescent="0.25">
      <c r="A2878" s="32">
        <v>8710</v>
      </c>
      <c r="B2878" s="32">
        <v>2</v>
      </c>
      <c r="C2878" s="134" t="s">
        <v>92</v>
      </c>
      <c r="D2878" s="33">
        <v>45474</v>
      </c>
      <c r="E2878" s="43" t="s">
        <v>69</v>
      </c>
      <c r="F2878" s="44">
        <f>SUMIFS(HoraCondCarga[Hora],HoraCondCarga[Condição de Carga],PrevisaoGD[[#This Row],[Condição de Carga]],HoraCondCarga[Mês],MONTH(PrevisaoGD[[#This Row],[Mês/Ano]]))</f>
        <v>7</v>
      </c>
      <c r="G2878" s="258">
        <f>SUMIFS('Previsão Potência Instalada'!$C$4:$C$87,'Previsão Potência Instalada'!$B$4:$B$87,PrevisaoGD[[#This Row],[Mês/Ano]])*SUMIFS(RelPotInst[PU_PI],RelPotInst[Barra],PrevisaoGD[[#This Row],[Nº Barra]])</f>
        <v>0.93852073592522423</v>
      </c>
      <c r="H2878" s="136">
        <f>$G2878*SUMIFS(FatorHorario[Fator],FatorHorario[Meses],TEXT($D2878,"MMM"),FatorHorario[UF],'Curva Tipica'!$E$1,FatorHorario[Hora],$F2878)</f>
        <v>7.6252545808276243E-2</v>
      </c>
      <c r="I2878" s="45">
        <v>0.92</v>
      </c>
    </row>
    <row r="2879" spans="1:9" x14ac:dyDescent="0.25">
      <c r="A2879" s="32">
        <v>8710</v>
      </c>
      <c r="B2879" s="32">
        <v>2</v>
      </c>
      <c r="C2879" s="134" t="s">
        <v>92</v>
      </c>
      <c r="D2879" s="33">
        <v>45505</v>
      </c>
      <c r="E2879" s="43" t="s">
        <v>69</v>
      </c>
      <c r="F2879" s="44">
        <f>SUMIFS(HoraCondCarga[Hora],HoraCondCarga[Condição de Carga],PrevisaoGD[[#This Row],[Condição de Carga]],HoraCondCarga[Mês],MONTH(PrevisaoGD[[#This Row],[Mês/Ano]]))</f>
        <v>7</v>
      </c>
      <c r="G2879" s="258">
        <f>SUMIFS('Previsão Potência Instalada'!$C$4:$C$87,'Previsão Potência Instalada'!$B$4:$B$87,PrevisaoGD[[#This Row],[Mês/Ano]])*SUMIFS(RelPotInst[PU_PI],RelPotInst[Barra],PrevisaoGD[[#This Row],[Nº Barra]])</f>
        <v>0.95298582059434989</v>
      </c>
      <c r="H2879" s="136">
        <f>$G2879*SUMIFS(FatorHorario[Fator],FatorHorario[Meses],TEXT($D2879,"MMM"),FatorHorario[UF],'Curva Tipica'!$E$1,FatorHorario[Hora],$F2879)</f>
        <v>8.6408785190758008E-2</v>
      </c>
      <c r="I2879" s="45">
        <v>0.92</v>
      </c>
    </row>
    <row r="2880" spans="1:9" x14ac:dyDescent="0.25">
      <c r="A2880" s="32">
        <v>8710</v>
      </c>
      <c r="B2880" s="32">
        <v>2</v>
      </c>
      <c r="C2880" s="134" t="s">
        <v>92</v>
      </c>
      <c r="D2880" s="33">
        <v>45536</v>
      </c>
      <c r="E2880" s="43" t="s">
        <v>69</v>
      </c>
      <c r="F2880" s="44">
        <f>SUMIFS(HoraCondCarga[Hora],HoraCondCarga[Condição de Carga],PrevisaoGD[[#This Row],[Condição de Carga]],HoraCondCarga[Mês],MONTH(PrevisaoGD[[#This Row],[Mês/Ano]]))</f>
        <v>7</v>
      </c>
      <c r="G2880" s="258">
        <f>SUMIFS('Previsão Potência Instalada'!$C$4:$C$87,'Previsão Potência Instalada'!$B$4:$B$87,PrevisaoGD[[#This Row],[Mês/Ano]])*SUMIFS(RelPotInst[PU_PI],RelPotInst[Barra],PrevisaoGD[[#This Row],[Nº Barra]])</f>
        <v>0.96738491736807419</v>
      </c>
      <c r="H2880" s="136">
        <f>$G2880*SUMIFS(FatorHorario[Fator],FatorHorario[Meses],TEXT($D2880,"MMM"),FatorHorario[UF],'Curva Tipica'!$E$1,FatorHorario[Hora],$F2880)</f>
        <v>9.960820923501891E-2</v>
      </c>
      <c r="I2880" s="45">
        <v>0.92</v>
      </c>
    </row>
    <row r="2881" spans="1:9" x14ac:dyDescent="0.25">
      <c r="A2881" s="32">
        <v>8710</v>
      </c>
      <c r="B2881" s="32">
        <v>2</v>
      </c>
      <c r="C2881" s="134" t="s">
        <v>92</v>
      </c>
      <c r="D2881" s="33">
        <v>45566</v>
      </c>
      <c r="E2881" s="43" t="s">
        <v>69</v>
      </c>
      <c r="F2881" s="44">
        <f>SUMIFS(HoraCondCarga[Hora],HoraCondCarga[Condição de Carga],PrevisaoGD[[#This Row],[Condição de Carga]],HoraCondCarga[Mês],MONTH(PrevisaoGD[[#This Row],[Mês/Ano]]))</f>
        <v>7</v>
      </c>
      <c r="G2881" s="258">
        <f>SUMIFS('Previsão Potência Instalada'!$C$4:$C$87,'Previsão Potência Instalada'!$B$4:$B$87,PrevisaoGD[[#This Row],[Mês/Ano]])*SUMIFS(RelPotInst[PU_PI],RelPotInst[Barra],PrevisaoGD[[#This Row],[Nº Barra]])</f>
        <v>0.98107612122433807</v>
      </c>
      <c r="H2881" s="136">
        <f>$G2881*SUMIFS(FatorHorario[Fator],FatorHorario[Meses],TEXT($D2881,"MMM"),FatorHorario[UF],'Curva Tipica'!$E$1,FatorHorario[Hora],$F2881)</f>
        <v>0.1111353229097119</v>
      </c>
      <c r="I2881" s="45">
        <v>0.92</v>
      </c>
    </row>
    <row r="2882" spans="1:9" x14ac:dyDescent="0.25">
      <c r="A2882" s="32">
        <v>8710</v>
      </c>
      <c r="B2882" s="32">
        <v>2</v>
      </c>
      <c r="C2882" s="134" t="s">
        <v>92</v>
      </c>
      <c r="D2882" s="33">
        <v>45597</v>
      </c>
      <c r="E2882" s="43" t="s">
        <v>69</v>
      </c>
      <c r="F2882" s="44">
        <f>SUMIFS(HoraCondCarga[Hora],HoraCondCarga[Condição de Carga],PrevisaoGD[[#This Row],[Condição de Carga]],HoraCondCarga[Mês],MONTH(PrevisaoGD[[#This Row],[Mês/Ano]]))</f>
        <v>6</v>
      </c>
      <c r="G2882" s="258">
        <f>SUMIFS('Previsão Potência Instalada'!$C$4:$C$87,'Previsão Potência Instalada'!$B$4:$B$87,PrevisaoGD[[#This Row],[Mês/Ano]])*SUMIFS(RelPotInst[PU_PI],RelPotInst[Barra],PrevisaoGD[[#This Row],[Nº Barra]])</f>
        <v>0.99476988046364068</v>
      </c>
      <c r="H2882" s="136">
        <f>$G2882*SUMIFS(FatorHorario[Fator],FatorHorario[Meses],TEXT($D2882,"MMM"),FatorHorario[UF],'Curva Tipica'!$E$1,FatorHorario[Hora],$F2882)</f>
        <v>1.6643307603734711E-2</v>
      </c>
      <c r="I2882" s="45">
        <v>0.92</v>
      </c>
    </row>
    <row r="2883" spans="1:9" x14ac:dyDescent="0.25">
      <c r="A2883" s="32">
        <v>8710</v>
      </c>
      <c r="B2883" s="32">
        <v>2</v>
      </c>
      <c r="C2883" s="134" t="s">
        <v>92</v>
      </c>
      <c r="D2883" s="33">
        <v>45627</v>
      </c>
      <c r="E2883" s="43" t="s">
        <v>69</v>
      </c>
      <c r="F2883" s="44">
        <f>SUMIFS(HoraCondCarga[Hora],HoraCondCarga[Condição de Carga],PrevisaoGD[[#This Row],[Condição de Carga]],HoraCondCarga[Mês],MONTH(PrevisaoGD[[#This Row],[Mês/Ano]]))</f>
        <v>7</v>
      </c>
      <c r="G2883" s="258">
        <f>SUMIFS('Previsão Potência Instalada'!$C$4:$C$87,'Previsão Potência Instalada'!$B$4:$B$87,PrevisaoGD[[#This Row],[Mês/Ano]])*SUMIFS(RelPotInst[PU_PI],RelPotInst[Barra],PrevisaoGD[[#This Row],[Nº Barra]])</f>
        <v>1.009114176087919</v>
      </c>
      <c r="H2883" s="136">
        <f>$G2883*SUMIFS(FatorHorario[Fator],FatorHorario[Meses],TEXT($D2883,"MMM"),FatorHorario[UF],'Curva Tipica'!$E$1,FatorHorario[Hora],$F2883)</f>
        <v>0.10445607964612352</v>
      </c>
      <c r="I2883" s="45">
        <v>0.92</v>
      </c>
    </row>
    <row r="2884" spans="1:9" x14ac:dyDescent="0.25">
      <c r="A2884" s="32">
        <v>8710</v>
      </c>
      <c r="B2884" s="32">
        <v>2</v>
      </c>
      <c r="C2884" s="134" t="s">
        <v>92</v>
      </c>
      <c r="D2884" s="33">
        <v>45658</v>
      </c>
      <c r="E2884" s="43" t="s">
        <v>69</v>
      </c>
      <c r="F2884" s="44">
        <f>SUMIFS(HoraCondCarga[Hora],HoraCondCarga[Condição de Carga],PrevisaoGD[[#This Row],[Condição de Carga]],HoraCondCarga[Mês],MONTH(PrevisaoGD[[#This Row],[Mês/Ano]]))</f>
        <v>7</v>
      </c>
      <c r="G2884" s="258">
        <f>SUMIFS('Previsão Potência Instalada'!$C$4:$C$87,'Previsão Potência Instalada'!$B$4:$B$87,PrevisaoGD[[#This Row],[Mês/Ano]])*SUMIFS(RelPotInst[PU_PI],RelPotInst[Barra],PrevisaoGD[[#This Row],[Nº Barra]])</f>
        <v>1.0260839252457772</v>
      </c>
      <c r="H2884" s="136">
        <f>$G2884*SUMIFS(FatorHorario[Fator],FatorHorario[Meses],TEXT($D2884,"MMM"),FatorHorario[UF],'Curva Tipica'!$E$1,FatorHorario[Hora],$F2884)</f>
        <v>0.10197432179336871</v>
      </c>
      <c r="I2884" s="45">
        <v>0.92</v>
      </c>
    </row>
    <row r="2885" spans="1:9" x14ac:dyDescent="0.25">
      <c r="A2885" s="32">
        <v>8710</v>
      </c>
      <c r="B2885" s="32">
        <v>2</v>
      </c>
      <c r="C2885" s="134" t="s">
        <v>92</v>
      </c>
      <c r="D2885" s="33">
        <v>45689</v>
      </c>
      <c r="E2885" s="43" t="s">
        <v>69</v>
      </c>
      <c r="F2885" s="44">
        <f>SUMIFS(HoraCondCarga[Hora],HoraCondCarga[Condição de Carga],PrevisaoGD[[#This Row],[Condição de Carga]],HoraCondCarga[Mês],MONTH(PrevisaoGD[[#This Row],[Mês/Ano]]))</f>
        <v>7</v>
      </c>
      <c r="G2885" s="258">
        <f>SUMIFS('Previsão Potência Instalada'!$C$4:$C$87,'Previsão Potência Instalada'!$B$4:$B$87,PrevisaoGD[[#This Row],[Mês/Ano]])*SUMIFS(RelPotInst[PU_PI],RelPotInst[Barra],PrevisaoGD[[#This Row],[Nº Barra]])</f>
        <v>1.0426838755577985</v>
      </c>
      <c r="H2885" s="136">
        <f>$G2885*SUMIFS(FatorHorario[Fator],FatorHorario[Meses],TEXT($D2885,"MMM"),FatorHorario[UF],'Curva Tipica'!$E$1,FatorHorario[Hora],$F2885)</f>
        <v>9.8506087166692999E-2</v>
      </c>
      <c r="I2885" s="45">
        <v>0.92</v>
      </c>
    </row>
    <row r="2886" spans="1:9" x14ac:dyDescent="0.25">
      <c r="A2886" s="32">
        <v>8710</v>
      </c>
      <c r="B2886" s="32">
        <v>2</v>
      </c>
      <c r="C2886" s="134" t="s">
        <v>92</v>
      </c>
      <c r="D2886" s="33">
        <v>45717</v>
      </c>
      <c r="E2886" s="43" t="s">
        <v>69</v>
      </c>
      <c r="F2886" s="44">
        <f>SUMIFS(HoraCondCarga[Hora],HoraCondCarga[Condição de Carga],PrevisaoGD[[#This Row],[Condição de Carga]],HoraCondCarga[Mês],MONTH(PrevisaoGD[[#This Row],[Mês/Ano]]))</f>
        <v>7</v>
      </c>
      <c r="G2886" s="258">
        <f>SUMIFS('Previsão Potência Instalada'!$C$4:$C$87,'Previsão Potência Instalada'!$B$4:$B$87,PrevisaoGD[[#This Row],[Mês/Ano]])*SUMIFS(RelPotInst[PU_PI],RelPotInst[Barra],PrevisaoGD[[#This Row],[Nº Barra]])</f>
        <v>1.0594330967026222</v>
      </c>
      <c r="H2886" s="136">
        <f>$G2886*SUMIFS(FatorHorario[Fator],FatorHorario[Meses],TEXT($D2886,"MMM"),FatorHorario[UF],'Curva Tipica'!$E$1,FatorHorario[Hora],$F2886)</f>
        <v>0.10788340933792295</v>
      </c>
      <c r="I2886" s="45">
        <v>0.92</v>
      </c>
    </row>
    <row r="2887" spans="1:9" x14ac:dyDescent="0.25">
      <c r="A2887" s="32">
        <v>8710</v>
      </c>
      <c r="B2887" s="32">
        <v>2</v>
      </c>
      <c r="C2887" s="134" t="s">
        <v>92</v>
      </c>
      <c r="D2887" s="33">
        <v>45748</v>
      </c>
      <c r="E2887" s="43" t="s">
        <v>69</v>
      </c>
      <c r="F2887" s="44">
        <f>SUMIFS(HoraCondCarga[Hora],HoraCondCarga[Condição de Carga],PrevisaoGD[[#This Row],[Condição de Carga]],HoraCondCarga[Mês],MONTH(PrevisaoGD[[#This Row],[Mês/Ano]]))</f>
        <v>8</v>
      </c>
      <c r="G2887" s="258">
        <f>SUMIFS('Previsão Potência Instalada'!$C$4:$C$87,'Previsão Potência Instalada'!$B$4:$B$87,PrevisaoGD[[#This Row],[Mês/Ano]])*SUMIFS(RelPotInst[PU_PI],RelPotInst[Barra],PrevisaoGD[[#This Row],[Nº Barra]])</f>
        <v>1.0763110653831238</v>
      </c>
      <c r="H2887" s="136">
        <f>$G2887*SUMIFS(FatorHorario[Fator],FatorHorario[Meses],TEXT($D2887,"MMM"),FatorHorario[UF],'Curva Tipica'!$E$1,FatorHorario[Hora],$F2887)</f>
        <v>0.2520214858304583</v>
      </c>
      <c r="I2887" s="45">
        <v>0.92</v>
      </c>
    </row>
    <row r="2888" spans="1:9" x14ac:dyDescent="0.25">
      <c r="A2888" s="32">
        <v>8710</v>
      </c>
      <c r="B2888" s="32">
        <v>2</v>
      </c>
      <c r="C2888" s="134" t="s">
        <v>92</v>
      </c>
      <c r="D2888" s="33">
        <v>45778</v>
      </c>
      <c r="E2888" s="43" t="s">
        <v>69</v>
      </c>
      <c r="F2888" s="44">
        <f>SUMIFS(HoraCondCarga[Hora],HoraCondCarga[Condição de Carga],PrevisaoGD[[#This Row],[Condição de Carga]],HoraCondCarga[Mês],MONTH(PrevisaoGD[[#This Row],[Mês/Ano]]))</f>
        <v>7</v>
      </c>
      <c r="G2888" s="258">
        <f>SUMIFS('Previsão Potência Instalada'!$C$4:$C$87,'Previsão Potência Instalada'!$B$4:$B$87,PrevisaoGD[[#This Row],[Mês/Ano]])*SUMIFS(RelPotInst[PU_PI],RelPotInst[Barra],PrevisaoGD[[#This Row],[Nº Barra]])</f>
        <v>1.094581547911625</v>
      </c>
      <c r="H2888" s="136">
        <f>$G2888*SUMIFS(FatorHorario[Fator],FatorHorario[Meses],TEXT($D2888,"MMM"),FatorHorario[UF],'Curva Tipica'!$E$1,FatorHorario[Hora],$F2888)</f>
        <v>8.1630197091442508E-2</v>
      </c>
      <c r="I2888" s="45">
        <v>0.92</v>
      </c>
    </row>
    <row r="2889" spans="1:9" x14ac:dyDescent="0.25">
      <c r="A2889" s="32">
        <v>8710</v>
      </c>
      <c r="B2889" s="32">
        <v>2</v>
      </c>
      <c r="C2889" s="134" t="s">
        <v>92</v>
      </c>
      <c r="D2889" s="33">
        <v>45809</v>
      </c>
      <c r="E2889" s="43" t="s">
        <v>69</v>
      </c>
      <c r="F2889" s="44">
        <f>SUMIFS(HoraCondCarga[Hora],HoraCondCarga[Condição de Carga],PrevisaoGD[[#This Row],[Condição de Carga]],HoraCondCarga[Mês],MONTH(PrevisaoGD[[#This Row],[Mês/Ano]]))</f>
        <v>7</v>
      </c>
      <c r="G2889" s="258">
        <f>SUMIFS('Previsão Potência Instalada'!$C$4:$C$87,'Previsão Potência Instalada'!$B$4:$B$87,PrevisaoGD[[#This Row],[Mês/Ano]])*SUMIFS(RelPotInst[PU_PI],RelPotInst[Barra],PrevisaoGD[[#This Row],[Nº Barra]])</f>
        <v>1.1124702477604007</v>
      </c>
      <c r="H2889" s="136">
        <f>$G2889*SUMIFS(FatorHorario[Fator],FatorHorario[Meses],TEXT($D2889,"MMM"),FatorHorario[UF],'Curva Tipica'!$E$1,FatorHorario[Hora],$F2889)</f>
        <v>8.203864395014393E-2</v>
      </c>
      <c r="I2889" s="45">
        <v>0.92</v>
      </c>
    </row>
    <row r="2890" spans="1:9" x14ac:dyDescent="0.25">
      <c r="A2890" s="32">
        <v>8710</v>
      </c>
      <c r="B2890" s="32">
        <v>2</v>
      </c>
      <c r="C2890" s="134" t="s">
        <v>92</v>
      </c>
      <c r="D2890" s="33">
        <v>45839</v>
      </c>
      <c r="E2890" s="43" t="s">
        <v>69</v>
      </c>
      <c r="F2890" s="44">
        <f>SUMIFS(HoraCondCarga[Hora],HoraCondCarga[Condição de Carga],PrevisaoGD[[#This Row],[Condição de Carga]],HoraCondCarga[Mês],MONTH(PrevisaoGD[[#This Row],[Mês/Ano]]))</f>
        <v>7</v>
      </c>
      <c r="G2890" s="258">
        <f>SUMIFS('Previsão Potência Instalada'!$C$4:$C$87,'Previsão Potência Instalada'!$B$4:$B$87,PrevisaoGD[[#This Row],[Mês/Ano]])*SUMIFS(RelPotInst[PU_PI],RelPotInst[Barra],PrevisaoGD[[#This Row],[Nº Barra]])</f>
        <v>1.129469781520887</v>
      </c>
      <c r="H2890" s="136">
        <f>$G2890*SUMIFS(FatorHorario[Fator],FatorHorario[Meses],TEXT($D2890,"MMM"),FatorHorario[UF],'Curva Tipica'!$E$1,FatorHorario[Hora],$F2890)</f>
        <v>9.1766695138153137E-2</v>
      </c>
      <c r="I2890" s="45">
        <v>0.92</v>
      </c>
    </row>
    <row r="2891" spans="1:9" x14ac:dyDescent="0.25">
      <c r="A2891" s="32">
        <v>8710</v>
      </c>
      <c r="B2891" s="32">
        <v>2</v>
      </c>
      <c r="C2891" s="134" t="s">
        <v>92</v>
      </c>
      <c r="D2891" s="33">
        <v>45870</v>
      </c>
      <c r="E2891" s="43" t="s">
        <v>69</v>
      </c>
      <c r="F2891" s="44">
        <f>SUMIFS(HoraCondCarga[Hora],HoraCondCarga[Condição de Carga],PrevisaoGD[[#This Row],[Condição de Carga]],HoraCondCarga[Mês],MONTH(PrevisaoGD[[#This Row],[Mês/Ano]]))</f>
        <v>7</v>
      </c>
      <c r="G2891" s="258">
        <f>SUMIFS('Previsão Potência Instalada'!$C$4:$C$87,'Previsão Potência Instalada'!$B$4:$B$87,PrevisaoGD[[#This Row],[Mês/Ano]])*SUMIFS(RelPotInst[PU_PI],RelPotInst[Barra],PrevisaoGD[[#This Row],[Nº Barra]])</f>
        <v>1.1460349077027232</v>
      </c>
      <c r="H2891" s="136">
        <f>$G2891*SUMIFS(FatorHorario[Fator],FatorHorario[Meses],TEXT($D2891,"MMM"),FatorHorario[UF],'Curva Tipica'!$E$1,FatorHorario[Hora],$F2891)</f>
        <v>0.10391286210222331</v>
      </c>
      <c r="I2891" s="45">
        <v>0.92</v>
      </c>
    </row>
    <row r="2892" spans="1:9" x14ac:dyDescent="0.25">
      <c r="A2892" s="32">
        <v>8710</v>
      </c>
      <c r="B2892" s="32">
        <v>2</v>
      </c>
      <c r="C2892" s="134" t="s">
        <v>92</v>
      </c>
      <c r="D2892" s="33">
        <v>45901</v>
      </c>
      <c r="E2892" s="43" t="s">
        <v>69</v>
      </c>
      <c r="F2892" s="44">
        <f>SUMIFS(HoraCondCarga[Hora],HoraCondCarga[Condição de Carga],PrevisaoGD[[#This Row],[Condição de Carga]],HoraCondCarga[Mês],MONTH(PrevisaoGD[[#This Row],[Mês/Ano]]))</f>
        <v>7</v>
      </c>
      <c r="G2892" s="258">
        <f>SUMIFS('Previsão Potência Instalada'!$C$4:$C$87,'Previsão Potência Instalada'!$B$4:$B$87,PrevisaoGD[[#This Row],[Mês/Ano]])*SUMIFS(RelPotInst[PU_PI],RelPotInst[Barra],PrevisaoGD[[#This Row],[Nº Barra]])</f>
        <v>1.1625244658641294</v>
      </c>
      <c r="H2892" s="136">
        <f>$G2892*SUMIFS(FatorHorario[Fator],FatorHorario[Meses],TEXT($D2892,"MMM"),FatorHorario[UF],'Curva Tipica'!$E$1,FatorHorario[Hora],$F2892)</f>
        <v>0.1197010395320893</v>
      </c>
      <c r="I2892" s="45">
        <v>0.92</v>
      </c>
    </row>
    <row r="2893" spans="1:9" x14ac:dyDescent="0.25">
      <c r="A2893" s="32">
        <v>8710</v>
      </c>
      <c r="B2893" s="32">
        <v>2</v>
      </c>
      <c r="C2893" s="134" t="s">
        <v>92</v>
      </c>
      <c r="D2893" s="33">
        <v>45931</v>
      </c>
      <c r="E2893" s="43" t="s">
        <v>69</v>
      </c>
      <c r="F2893" s="44">
        <f>SUMIFS(HoraCondCarga[Hora],HoraCondCarga[Condição de Carga],PrevisaoGD[[#This Row],[Condição de Carga]],HoraCondCarga[Mês],MONTH(PrevisaoGD[[#This Row],[Mês/Ano]]))</f>
        <v>7</v>
      </c>
      <c r="G2893" s="258">
        <f>SUMIFS('Previsão Potência Instalada'!$C$4:$C$87,'Previsão Potência Instalada'!$B$4:$B$87,PrevisaoGD[[#This Row],[Mês/Ano]])*SUMIFS(RelPotInst[PU_PI],RelPotInst[Barra],PrevisaoGD[[#This Row],[Nº Barra]])</f>
        <v>1.1782033591888488</v>
      </c>
      <c r="H2893" s="136">
        <f>$G2893*SUMIFS(FatorHorario[Fator],FatorHorario[Meses],TEXT($D2893,"MMM"),FatorHorario[UF],'Curva Tipica'!$E$1,FatorHorario[Hora],$F2893)</f>
        <v>0.13346569949470674</v>
      </c>
      <c r="I2893" s="45">
        <v>0.92</v>
      </c>
    </row>
    <row r="2894" spans="1:9" x14ac:dyDescent="0.25">
      <c r="A2894" s="32">
        <v>8710</v>
      </c>
      <c r="B2894" s="32">
        <v>2</v>
      </c>
      <c r="C2894" s="134" t="s">
        <v>92</v>
      </c>
      <c r="D2894" s="33">
        <v>45962</v>
      </c>
      <c r="E2894" s="43" t="s">
        <v>69</v>
      </c>
      <c r="F2894" s="44">
        <f>SUMIFS(HoraCondCarga[Hora],HoraCondCarga[Condição de Carga],PrevisaoGD[[#This Row],[Condição de Carga]],HoraCondCarga[Mês],MONTH(PrevisaoGD[[#This Row],[Mês/Ano]]))</f>
        <v>6</v>
      </c>
      <c r="G2894" s="258">
        <f>SUMIFS('Previsão Potência Instalada'!$C$4:$C$87,'Previsão Potência Instalada'!$B$4:$B$87,PrevisaoGD[[#This Row],[Mês/Ano]])*SUMIFS(RelPotInst[PU_PI],RelPotInst[Barra],PrevisaoGD[[#This Row],[Nº Barra]])</f>
        <v>1.1938851788872085</v>
      </c>
      <c r="H2894" s="136">
        <f>$G2894*SUMIFS(FatorHorario[Fator],FatorHorario[Meses],TEXT($D2894,"MMM"),FatorHorario[UF],'Curva Tipica'!$E$1,FatorHorario[Hora],$F2894)</f>
        <v>1.9974668178029863E-2</v>
      </c>
      <c r="I2894" s="45">
        <v>0.92</v>
      </c>
    </row>
    <row r="2895" spans="1:9" x14ac:dyDescent="0.25">
      <c r="A2895" s="32">
        <v>8710</v>
      </c>
      <c r="B2895" s="32">
        <v>2</v>
      </c>
      <c r="C2895" s="134" t="s">
        <v>92</v>
      </c>
      <c r="D2895" s="33">
        <v>45992</v>
      </c>
      <c r="E2895" s="43" t="s">
        <v>69</v>
      </c>
      <c r="F2895" s="44">
        <f>SUMIFS(HoraCondCarga[Hora],HoraCondCarga[Condição de Carga],PrevisaoGD[[#This Row],[Condição de Carga]],HoraCondCarga[Mês],MONTH(PrevisaoGD[[#This Row],[Mês/Ano]]))</f>
        <v>7</v>
      </c>
      <c r="G2895" s="258">
        <f>SUMIFS('Previsão Potência Instalada'!$C$4:$C$87,'Previsão Potência Instalada'!$B$4:$B$87,PrevisaoGD[[#This Row],[Mês/Ano]])*SUMIFS(RelPotInst[PU_PI],RelPotInst[Barra],PrevisaoGD[[#This Row],[Nº Barra]])</f>
        <v>1.2103119798663204</v>
      </c>
      <c r="H2895" s="136">
        <f>$G2895*SUMIFS(FatorHorario[Fator],FatorHorario[Meses],TEXT($D2895,"MMM"),FatorHorario[UF],'Curva Tipica'!$E$1,FatorHorario[Hora],$F2895)</f>
        <v>0.12528259691652485</v>
      </c>
      <c r="I2895" s="45">
        <v>0.92</v>
      </c>
    </row>
    <row r="2896" spans="1:9" x14ac:dyDescent="0.25">
      <c r="A2896" s="32">
        <v>8710</v>
      </c>
      <c r="B2896" s="32">
        <v>2</v>
      </c>
      <c r="C2896" s="134" t="s">
        <v>92</v>
      </c>
      <c r="D2896" s="33">
        <v>46023</v>
      </c>
      <c r="E2896" s="43" t="s">
        <v>69</v>
      </c>
      <c r="F2896" s="44">
        <f>SUMIFS(HoraCondCarga[Hora],HoraCondCarga[Condição de Carga],PrevisaoGD[[#This Row],[Condição de Carga]],HoraCondCarga[Mês],MONTH(PrevisaoGD[[#This Row],[Mês/Ano]]))</f>
        <v>7</v>
      </c>
      <c r="G2896" s="258">
        <f>SUMIFS('Previsão Potência Instalada'!$C$4:$C$87,'Previsão Potência Instalada'!$B$4:$B$87,PrevisaoGD[[#This Row],[Mês/Ano]])*SUMIFS(RelPotInst[PU_PI],RelPotInst[Barra],PrevisaoGD[[#This Row],[Nº Barra]])</f>
        <v>1.2154734839164167</v>
      </c>
      <c r="H2896" s="136">
        <f>$G2896*SUMIFS(FatorHorario[Fator],FatorHorario[Meses],TEXT($D2896,"MMM"),FatorHorario[UF],'Curva Tipica'!$E$1,FatorHorario[Hora],$F2896)</f>
        <v>0.12079624398219736</v>
      </c>
      <c r="I2896" s="45">
        <v>0.92</v>
      </c>
    </row>
    <row r="2897" spans="1:9" x14ac:dyDescent="0.25">
      <c r="A2897" s="32">
        <v>8710</v>
      </c>
      <c r="B2897" s="32">
        <v>2</v>
      </c>
      <c r="C2897" s="134" t="s">
        <v>92</v>
      </c>
      <c r="D2897" s="33">
        <v>46054</v>
      </c>
      <c r="E2897" s="43" t="s">
        <v>69</v>
      </c>
      <c r="F2897" s="44">
        <f>SUMIFS(HoraCondCarga[Hora],HoraCondCarga[Condição de Carga],PrevisaoGD[[#This Row],[Condição de Carga]],HoraCondCarga[Mês],MONTH(PrevisaoGD[[#This Row],[Mês/Ano]]))</f>
        <v>7</v>
      </c>
      <c r="G2897" s="258">
        <f>SUMIFS('Previsão Potência Instalada'!$C$4:$C$87,'Previsão Potência Instalada'!$B$4:$B$87,PrevisaoGD[[#This Row],[Mês/Ano]])*SUMIFS(RelPotInst[PU_PI],RelPotInst[Barra],PrevisaoGD[[#This Row],[Nº Barra]])</f>
        <v>1.2205225102732515</v>
      </c>
      <c r="H2897" s="136">
        <f>$G2897*SUMIFS(FatorHorario[Fator],FatorHorario[Meses],TEXT($D2897,"MMM"),FatorHorario[UF],'Curva Tipica'!$E$1,FatorHorario[Hora],$F2897)</f>
        <v>0.11530714112325724</v>
      </c>
      <c r="I2897" s="45">
        <v>0.92</v>
      </c>
    </row>
    <row r="2898" spans="1:9" x14ac:dyDescent="0.25">
      <c r="A2898" s="32">
        <v>8710</v>
      </c>
      <c r="B2898" s="32">
        <v>2</v>
      </c>
      <c r="C2898" s="134" t="s">
        <v>92</v>
      </c>
      <c r="D2898" s="33">
        <v>46082</v>
      </c>
      <c r="E2898" s="43" t="s">
        <v>69</v>
      </c>
      <c r="F2898" s="44">
        <f>SUMIFS(HoraCondCarga[Hora],HoraCondCarga[Condição de Carga],PrevisaoGD[[#This Row],[Condição de Carga]],HoraCondCarga[Mês],MONTH(PrevisaoGD[[#This Row],[Mês/Ano]]))</f>
        <v>7</v>
      </c>
      <c r="G2898" s="258">
        <f>SUMIFS('Previsão Potência Instalada'!$C$4:$C$87,'Previsão Potência Instalada'!$B$4:$B$87,PrevisaoGD[[#This Row],[Mês/Ano]])*SUMIFS(RelPotInst[PU_PI],RelPotInst[Barra],PrevisaoGD[[#This Row],[Nº Barra]])</f>
        <v>1.2256169387159335</v>
      </c>
      <c r="H2898" s="136">
        <f>$G2898*SUMIFS(FatorHorario[Fator],FatorHorario[Meses],TEXT($D2898,"MMM"),FatorHorario[UF],'Curva Tipica'!$E$1,FatorHorario[Hora],$F2898)</f>
        <v>0.12480611970922563</v>
      </c>
      <c r="I2898" s="45">
        <v>0.92</v>
      </c>
    </row>
    <row r="2899" spans="1:9" x14ac:dyDescent="0.25">
      <c r="A2899" s="32">
        <v>8710</v>
      </c>
      <c r="B2899" s="32">
        <v>2</v>
      </c>
      <c r="C2899" s="134" t="s">
        <v>92</v>
      </c>
      <c r="D2899" s="33">
        <v>46113</v>
      </c>
      <c r="E2899" s="43" t="s">
        <v>69</v>
      </c>
      <c r="F2899" s="44">
        <f>SUMIFS(HoraCondCarga[Hora],HoraCondCarga[Condição de Carga],PrevisaoGD[[#This Row],[Condição de Carga]],HoraCondCarga[Mês],MONTH(PrevisaoGD[[#This Row],[Mês/Ano]]))</f>
        <v>8</v>
      </c>
      <c r="G2899" s="258">
        <f>SUMIFS('Previsão Potência Instalada'!$C$4:$C$87,'Previsão Potência Instalada'!$B$4:$B$87,PrevisaoGD[[#This Row],[Mês/Ano]])*SUMIFS(RelPotInst[PU_PI],RelPotInst[Barra],PrevisaoGD[[#This Row],[Nº Barra]])</f>
        <v>1.2307505268963732</v>
      </c>
      <c r="H2899" s="136">
        <f>$G2899*SUMIFS(FatorHorario[Fator],FatorHorario[Meses],TEXT($D2899,"MMM"),FatorHorario[UF],'Curva Tipica'!$E$1,FatorHorario[Hora],$F2899)</f>
        <v>0.28818395206652764</v>
      </c>
      <c r="I2899" s="45">
        <v>0.92</v>
      </c>
    </row>
    <row r="2900" spans="1:9" x14ac:dyDescent="0.25">
      <c r="A2900" s="32">
        <v>8710</v>
      </c>
      <c r="B2900" s="32">
        <v>2</v>
      </c>
      <c r="C2900" s="134" t="s">
        <v>92</v>
      </c>
      <c r="D2900" s="33">
        <v>46143</v>
      </c>
      <c r="E2900" s="43" t="s">
        <v>69</v>
      </c>
      <c r="F2900" s="44">
        <f>SUMIFS(HoraCondCarga[Hora],HoraCondCarga[Condição de Carga],PrevisaoGD[[#This Row],[Condição de Carga]],HoraCondCarga[Mês],MONTH(PrevisaoGD[[#This Row],[Mês/Ano]]))</f>
        <v>7</v>
      </c>
      <c r="G2900" s="258">
        <f>SUMIFS('Previsão Potência Instalada'!$C$4:$C$87,'Previsão Potência Instalada'!$B$4:$B$87,PrevisaoGD[[#This Row],[Mês/Ano]])*SUMIFS(RelPotInst[PU_PI],RelPotInst[Barra],PrevisaoGD[[#This Row],[Nº Barra]])</f>
        <v>1.2363076608699419</v>
      </c>
      <c r="H2900" s="136">
        <f>$G2900*SUMIFS(FatorHorario[Fator],FatorHorario[Meses],TEXT($D2900,"MMM"),FatorHorario[UF],'Curva Tipica'!$E$1,FatorHorario[Hora],$F2900)</f>
        <v>9.2199652200442322E-2</v>
      </c>
      <c r="I2900" s="45">
        <v>0.92</v>
      </c>
    </row>
    <row r="2901" spans="1:9" x14ac:dyDescent="0.25">
      <c r="A2901" s="32">
        <v>8710</v>
      </c>
      <c r="B2901" s="32">
        <v>2</v>
      </c>
      <c r="C2901" s="134" t="s">
        <v>92</v>
      </c>
      <c r="D2901" s="33">
        <v>46174</v>
      </c>
      <c r="E2901" s="43" t="s">
        <v>69</v>
      </c>
      <c r="F2901" s="44">
        <f>SUMIFS(HoraCondCarga[Hora],HoraCondCarga[Condição de Carga],PrevisaoGD[[#This Row],[Condição de Carga]],HoraCondCarga[Mês],MONTH(PrevisaoGD[[#This Row],[Mês/Ano]]))</f>
        <v>7</v>
      </c>
      <c r="G2901" s="258">
        <f>SUMIFS('Previsão Potência Instalada'!$C$4:$C$87,'Previsão Potência Instalada'!$B$4:$B$87,PrevisaoGD[[#This Row],[Mês/Ano]])*SUMIFS(RelPotInst[PU_PI],RelPotInst[Barra],PrevisaoGD[[#This Row],[Nº Barra]])</f>
        <v>1.2417486721578233</v>
      </c>
      <c r="H2901" s="136">
        <f>$G2901*SUMIFS(FatorHorario[Fator],FatorHorario[Meses],TEXT($D2901,"MMM"),FatorHorario[UF],'Curva Tipica'!$E$1,FatorHorario[Hora],$F2901)</f>
        <v>9.1572226219806555E-2</v>
      </c>
      <c r="I2901" s="45">
        <v>0.92</v>
      </c>
    </row>
    <row r="2902" spans="1:9" x14ac:dyDescent="0.25">
      <c r="A2902" s="32">
        <v>8710</v>
      </c>
      <c r="B2902" s="32">
        <v>2</v>
      </c>
      <c r="C2902" s="134" t="s">
        <v>92</v>
      </c>
      <c r="D2902" s="33">
        <v>46204</v>
      </c>
      <c r="E2902" s="43" t="s">
        <v>69</v>
      </c>
      <c r="F2902" s="44">
        <f>SUMIFS(HoraCondCarga[Hora],HoraCondCarga[Condição de Carga],PrevisaoGD[[#This Row],[Condição de Carga]],HoraCondCarga[Mês],MONTH(PrevisaoGD[[#This Row],[Mês/Ano]]))</f>
        <v>7</v>
      </c>
      <c r="G2902" s="258">
        <f>SUMIFS('Previsão Potência Instalada'!$C$4:$C$87,'Previsão Potência Instalada'!$B$4:$B$87,PrevisaoGD[[#This Row],[Mês/Ano]])*SUMIFS(RelPotInst[PU_PI],RelPotInst[Barra],PrevisaoGD[[#This Row],[Nº Barra]])</f>
        <v>1.2469192354665841</v>
      </c>
      <c r="H2902" s="136">
        <f>$G2902*SUMIFS(FatorHorario[Fator],FatorHorario[Meses],TEXT($D2902,"MMM"),FatorHorario[UF],'Curva Tipica'!$E$1,FatorHorario[Hora],$F2902)</f>
        <v>0.10130917994891479</v>
      </c>
      <c r="I2902" s="45">
        <v>0.92</v>
      </c>
    </row>
    <row r="2903" spans="1:9" x14ac:dyDescent="0.25">
      <c r="A2903" s="32">
        <v>8710</v>
      </c>
      <c r="B2903" s="32">
        <v>2</v>
      </c>
      <c r="C2903" s="134" t="s">
        <v>92</v>
      </c>
      <c r="D2903" s="33">
        <v>46235</v>
      </c>
      <c r="E2903" s="43" t="s">
        <v>69</v>
      </c>
      <c r="F2903" s="44">
        <f>SUMIFS(HoraCondCarga[Hora],HoraCondCarga[Condição de Carga],PrevisaoGD[[#This Row],[Condição de Carga]],HoraCondCarga[Mês],MONTH(PrevisaoGD[[#This Row],[Mês/Ano]]))</f>
        <v>7</v>
      </c>
      <c r="G2903" s="258">
        <f>SUMIFS('Previsão Potência Instalada'!$C$4:$C$87,'Previsão Potência Instalada'!$B$4:$B$87,PrevisaoGD[[#This Row],[Mês/Ano]])*SUMIFS(RelPotInst[PU_PI],RelPotInst[Barra],PrevisaoGD[[#This Row],[Nº Barra]])</f>
        <v>1.2519576697464636</v>
      </c>
      <c r="H2903" s="136">
        <f>$G2903*SUMIFS(FatorHorario[Fator],FatorHorario[Meses],TEXT($D2903,"MMM"),FatorHorario[UF],'Curva Tipica'!$E$1,FatorHorario[Hora],$F2903)</f>
        <v>0.1135170524211738</v>
      </c>
      <c r="I2903" s="45">
        <v>0.92</v>
      </c>
    </row>
    <row r="2904" spans="1:9" x14ac:dyDescent="0.25">
      <c r="A2904" s="32">
        <v>8710</v>
      </c>
      <c r="B2904" s="32">
        <v>2</v>
      </c>
      <c r="C2904" s="134" t="s">
        <v>92</v>
      </c>
      <c r="D2904" s="33">
        <v>46266</v>
      </c>
      <c r="E2904" s="43" t="s">
        <v>69</v>
      </c>
      <c r="F2904" s="44">
        <f>SUMIFS(HoraCondCarga[Hora],HoraCondCarga[Condição de Carga],PrevisaoGD[[#This Row],[Condição de Carga]],HoraCondCarga[Mês],MONTH(PrevisaoGD[[#This Row],[Mês/Ano]]))</f>
        <v>7</v>
      </c>
      <c r="G2904" s="258">
        <f>SUMIFS('Previsão Potência Instalada'!$C$4:$C$87,'Previsão Potência Instalada'!$B$4:$B$87,PrevisaoGD[[#This Row],[Mês/Ano]])*SUMIFS(RelPotInst[PU_PI],RelPotInst[Barra],PrevisaoGD[[#This Row],[Nº Barra]])</f>
        <v>1.2569731193233944</v>
      </c>
      <c r="H2904" s="136">
        <f>$G2904*SUMIFS(FatorHorario[Fator],FatorHorario[Meses],TEXT($D2904,"MMM"),FatorHorario[UF],'Curva Tipica'!$E$1,FatorHorario[Hora],$F2904)</f>
        <v>0.12942608389326443</v>
      </c>
      <c r="I2904" s="45">
        <v>0.92</v>
      </c>
    </row>
    <row r="2905" spans="1:9" x14ac:dyDescent="0.25">
      <c r="A2905" s="32">
        <v>8710</v>
      </c>
      <c r="B2905" s="32">
        <v>2</v>
      </c>
      <c r="C2905" s="134" t="s">
        <v>92</v>
      </c>
      <c r="D2905" s="33">
        <v>46296</v>
      </c>
      <c r="E2905" s="43" t="s">
        <v>69</v>
      </c>
      <c r="F2905" s="44">
        <f>SUMIFS(HoraCondCarga[Hora],HoraCondCarga[Condição de Carga],PrevisaoGD[[#This Row],[Condição de Carga]],HoraCondCarga[Mês],MONTH(PrevisaoGD[[#This Row],[Mês/Ano]]))</f>
        <v>7</v>
      </c>
      <c r="G2905" s="258">
        <f>SUMIFS('Previsão Potência Instalada'!$C$4:$C$87,'Previsão Potência Instalada'!$B$4:$B$87,PrevisaoGD[[#This Row],[Mês/Ano]])*SUMIFS(RelPotInst[PU_PI],RelPotInst[Barra],PrevisaoGD[[#This Row],[Nº Barra]])</f>
        <v>1.2617419977931799</v>
      </c>
      <c r="H2905" s="136">
        <f>$G2905*SUMIFS(FatorHorario[Fator],FatorHorario[Meses],TEXT($D2905,"MMM"),FatorHorario[UF],'Curva Tipica'!$E$1,FatorHorario[Hora],$F2905)</f>
        <v>0.14292887302006371</v>
      </c>
      <c r="I2905" s="45">
        <v>0.92</v>
      </c>
    </row>
    <row r="2906" spans="1:9" x14ac:dyDescent="0.25">
      <c r="A2906" s="32">
        <v>8710</v>
      </c>
      <c r="B2906" s="32">
        <v>2</v>
      </c>
      <c r="C2906" s="134" t="s">
        <v>92</v>
      </c>
      <c r="D2906" s="33">
        <v>46327</v>
      </c>
      <c r="E2906" s="43" t="s">
        <v>69</v>
      </c>
      <c r="F2906" s="44">
        <f>SUMIFS(HoraCondCarga[Hora],HoraCondCarga[Condição de Carga],PrevisaoGD[[#This Row],[Condição de Carga]],HoraCondCarga[Mês],MONTH(PrevisaoGD[[#This Row],[Mês/Ano]]))</f>
        <v>6</v>
      </c>
      <c r="G2906" s="258">
        <f>SUMIFS('Previsão Potência Instalada'!$C$4:$C$87,'Previsão Potência Instalada'!$B$4:$B$87,PrevisaoGD[[#This Row],[Mês/Ano]])*SUMIFS(RelPotInst[PU_PI],RelPotInst[Barra],PrevisaoGD[[#This Row],[Nº Barra]])</f>
        <v>1.2665117663462102</v>
      </c>
      <c r="H2906" s="136">
        <f>$G2906*SUMIFS(FatorHorario[Fator],FatorHorario[Meses],TEXT($D2906,"MMM"),FatorHorario[UF],'Curva Tipica'!$E$1,FatorHorario[Hora],$F2906)</f>
        <v>2.1189769940787632E-2</v>
      </c>
      <c r="I2906" s="45">
        <v>0.92</v>
      </c>
    </row>
    <row r="2907" spans="1:9" x14ac:dyDescent="0.25">
      <c r="A2907" s="32">
        <v>8710</v>
      </c>
      <c r="B2907" s="32">
        <v>2</v>
      </c>
      <c r="C2907" s="134" t="s">
        <v>92</v>
      </c>
      <c r="D2907" s="33">
        <v>46357</v>
      </c>
      <c r="E2907" s="43" t="s">
        <v>69</v>
      </c>
      <c r="F2907" s="44">
        <f>SUMIFS(HoraCondCarga[Hora],HoraCondCarga[Condição de Carga],PrevisaoGD[[#This Row],[Condição de Carga]],HoraCondCarga[Mês],MONTH(PrevisaoGD[[#This Row],[Mês/Ano]]))</f>
        <v>7</v>
      </c>
      <c r="G2907" s="258">
        <f>SUMIFS('Previsão Potência Instalada'!$C$4:$C$87,'Previsão Potência Instalada'!$B$4:$B$87,PrevisaoGD[[#This Row],[Mês/Ano]])*SUMIFS(RelPotInst[PU_PI],RelPotInst[Barra],PrevisaoGD[[#This Row],[Nº Barra]])</f>
        <v>1.2715081277535061</v>
      </c>
      <c r="H2907" s="136">
        <f>$G2907*SUMIFS(FatorHorario[Fator],FatorHorario[Meses],TEXT($D2907,"MMM"),FatorHorario[UF],'Curva Tipica'!$E$1,FatorHorario[Hora],$F2907)</f>
        <v>0.13161717217987234</v>
      </c>
      <c r="I2907" s="45">
        <v>0.92</v>
      </c>
    </row>
    <row r="2908" spans="1:9" x14ac:dyDescent="0.25">
      <c r="A2908" s="32">
        <v>8710</v>
      </c>
      <c r="B2908" s="32">
        <v>2</v>
      </c>
      <c r="C2908" s="134" t="s">
        <v>92</v>
      </c>
      <c r="D2908" s="33">
        <v>46388</v>
      </c>
      <c r="E2908" s="43" t="s">
        <v>69</v>
      </c>
      <c r="F2908" s="44">
        <f>SUMIFS(HoraCondCarga[Hora],HoraCondCarga[Condição de Carga],PrevisaoGD[[#This Row],[Condição de Carga]],HoraCondCarga[Mês],MONTH(PrevisaoGD[[#This Row],[Mês/Ano]]))</f>
        <v>7</v>
      </c>
      <c r="G2908" s="258">
        <f>SUMIFS('Previsão Potência Instalada'!$C$4:$C$87,'Previsão Potência Instalada'!$B$4:$B$87,PrevisaoGD[[#This Row],[Mês/Ano]])*SUMIFS(RelPotInst[PU_PI],RelPotInst[Barra],PrevisaoGD[[#This Row],[Nº Barra]])</f>
        <v>1.2774309830183099</v>
      </c>
      <c r="H2908" s="136">
        <f>$G2908*SUMIFS(FatorHorario[Fator],FatorHorario[Meses],TEXT($D2908,"MMM"),FatorHorario[UF],'Curva Tipica'!$E$1,FatorHorario[Hora],$F2908)</f>
        <v>0.12695370712481061</v>
      </c>
      <c r="I2908" s="45">
        <v>0.92</v>
      </c>
    </row>
    <row r="2909" spans="1:9" x14ac:dyDescent="0.25">
      <c r="A2909" s="32">
        <v>8710</v>
      </c>
      <c r="B2909" s="32">
        <v>2</v>
      </c>
      <c r="C2909" s="134" t="s">
        <v>92</v>
      </c>
      <c r="D2909" s="33">
        <v>46419</v>
      </c>
      <c r="E2909" s="43" t="s">
        <v>69</v>
      </c>
      <c r="F2909" s="44">
        <f>SUMIFS(HoraCondCarga[Hora],HoraCondCarga[Condição de Carga],PrevisaoGD[[#This Row],[Condição de Carga]],HoraCondCarga[Mês],MONTH(PrevisaoGD[[#This Row],[Mês/Ano]]))</f>
        <v>7</v>
      </c>
      <c r="G2909" s="258">
        <f>SUMIFS('Previsão Potência Instalada'!$C$4:$C$87,'Previsão Potência Instalada'!$B$4:$B$87,PrevisaoGD[[#This Row],[Mês/Ano]])*SUMIFS(RelPotInst[PU_PI],RelPotInst[Barra],PrevisaoGD[[#This Row],[Nº Barra]])</f>
        <v>1.2832247694901338</v>
      </c>
      <c r="H2909" s="136">
        <f>$G2909*SUMIFS(FatorHorario[Fator],FatorHorario[Meses],TEXT($D2909,"MMM"),FatorHorario[UF],'Curva Tipica'!$E$1,FatorHorario[Hora],$F2909)</f>
        <v>0.121230848544802</v>
      </c>
      <c r="I2909" s="45">
        <v>0.92</v>
      </c>
    </row>
    <row r="2910" spans="1:9" x14ac:dyDescent="0.25">
      <c r="A2910" s="32">
        <v>8710</v>
      </c>
      <c r="B2910" s="32">
        <v>2</v>
      </c>
      <c r="C2910" s="134" t="s">
        <v>92</v>
      </c>
      <c r="D2910" s="33">
        <v>46447</v>
      </c>
      <c r="E2910" s="43" t="s">
        <v>69</v>
      </c>
      <c r="F2910" s="44">
        <f>SUMIFS(HoraCondCarga[Hora],HoraCondCarga[Condição de Carga],PrevisaoGD[[#This Row],[Condição de Carga]],HoraCondCarga[Mês],MONTH(PrevisaoGD[[#This Row],[Mês/Ano]]))</f>
        <v>7</v>
      </c>
      <c r="G2910" s="258">
        <f>SUMIFS('Previsão Potência Instalada'!$C$4:$C$87,'Previsão Potência Instalada'!$B$4:$B$87,PrevisaoGD[[#This Row],[Mês/Ano]])*SUMIFS(RelPotInst[PU_PI],RelPotInst[Barra],PrevisaoGD[[#This Row],[Nº Barra]])</f>
        <v>1.2890706551137907</v>
      </c>
      <c r="H2910" s="136">
        <f>$G2910*SUMIFS(FatorHorario[Fator],FatorHorario[Meses],TEXT($D2910,"MMM"),FatorHorario[UF],'Curva Tipica'!$E$1,FatorHorario[Hora],$F2910)</f>
        <v>0.13126769173436695</v>
      </c>
      <c r="I2910" s="45">
        <v>0.92</v>
      </c>
    </row>
    <row r="2911" spans="1:9" x14ac:dyDescent="0.25">
      <c r="A2911" s="32">
        <v>8710</v>
      </c>
      <c r="B2911" s="32">
        <v>2</v>
      </c>
      <c r="C2911" s="134" t="s">
        <v>92</v>
      </c>
      <c r="D2911" s="33">
        <v>46478</v>
      </c>
      <c r="E2911" s="43" t="s">
        <v>69</v>
      </c>
      <c r="F2911" s="44">
        <f>SUMIFS(HoraCondCarga[Hora],HoraCondCarga[Condição de Carga],PrevisaoGD[[#This Row],[Condição de Carga]],HoraCondCarga[Mês],MONTH(PrevisaoGD[[#This Row],[Mês/Ano]]))</f>
        <v>8</v>
      </c>
      <c r="G2911" s="258">
        <f>SUMIFS('Previsão Potência Instalada'!$C$4:$C$87,'Previsão Potência Instalada'!$B$4:$B$87,PrevisaoGD[[#This Row],[Mês/Ano]])*SUMIFS(RelPotInst[PU_PI],RelPotInst[Barra],PrevisaoGD[[#This Row],[Nº Barra]])</f>
        <v>1.2949614767593314</v>
      </c>
      <c r="H2911" s="136">
        <f>$G2911*SUMIFS(FatorHorario[Fator],FatorHorario[Meses],TEXT($D2911,"MMM"),FatorHorario[UF],'Curva Tipica'!$E$1,FatorHorario[Hora],$F2911)</f>
        <v>0.30321913985890381</v>
      </c>
      <c r="I2911" s="45">
        <v>0.92</v>
      </c>
    </row>
    <row r="2912" spans="1:9" x14ac:dyDescent="0.25">
      <c r="A2912" s="32">
        <v>8710</v>
      </c>
      <c r="B2912" s="32">
        <v>2</v>
      </c>
      <c r="C2912" s="134" t="s">
        <v>92</v>
      </c>
      <c r="D2912" s="33">
        <v>46508</v>
      </c>
      <c r="E2912" s="43" t="s">
        <v>69</v>
      </c>
      <c r="F2912" s="44">
        <f>SUMIFS(HoraCondCarga[Hora],HoraCondCarga[Condição de Carga],PrevisaoGD[[#This Row],[Condição de Carga]],HoraCondCarga[Mês],MONTH(PrevisaoGD[[#This Row],[Mês/Ano]]))</f>
        <v>7</v>
      </c>
      <c r="G2912" s="258">
        <f>SUMIFS('Previsão Potência Instalada'!$C$4:$C$87,'Previsão Potência Instalada'!$B$4:$B$87,PrevisaoGD[[#This Row],[Mês/Ano]])*SUMIFS(RelPotInst[PU_PI],RelPotInst[Barra],PrevisaoGD[[#This Row],[Nº Barra]])</f>
        <v>1.3013383196123287</v>
      </c>
      <c r="H2912" s="136">
        <f>$G2912*SUMIFS(FatorHorario[Fator],FatorHorario[Meses],TEXT($D2912,"MMM"),FatorHorario[UF],'Curva Tipica'!$E$1,FatorHorario[Hora],$F2912)</f>
        <v>9.7049419218948621E-2</v>
      </c>
      <c r="I2912" s="45">
        <v>0.92</v>
      </c>
    </row>
    <row r="2913" spans="1:9" x14ac:dyDescent="0.25">
      <c r="A2913" s="32">
        <v>8710</v>
      </c>
      <c r="B2913" s="32">
        <v>2</v>
      </c>
      <c r="C2913" s="134" t="s">
        <v>92</v>
      </c>
      <c r="D2913" s="33">
        <v>46539</v>
      </c>
      <c r="E2913" s="43" t="s">
        <v>69</v>
      </c>
      <c r="F2913" s="44">
        <f>SUMIFS(HoraCondCarga[Hora],HoraCondCarga[Condição de Carga],PrevisaoGD[[#This Row],[Condição de Carga]],HoraCondCarga[Mês],MONTH(PrevisaoGD[[#This Row],[Mês/Ano]]))</f>
        <v>7</v>
      </c>
      <c r="G2913" s="258">
        <f>SUMIFS('Previsão Potência Instalada'!$C$4:$C$87,'Previsão Potência Instalada'!$B$4:$B$87,PrevisaoGD[[#This Row],[Mês/Ano]])*SUMIFS(RelPotInst[PU_PI],RelPotInst[Barra],PrevisaoGD[[#This Row],[Nº Barra]])</f>
        <v>1.307581911022798</v>
      </c>
      <c r="H2913" s="136">
        <f>$G2913*SUMIFS(FatorHorario[Fator],FatorHorario[Meses],TEXT($D2913,"MMM"),FatorHorario[UF],'Curva Tipica'!$E$1,FatorHorario[Hora],$F2913)</f>
        <v>9.6427070341886537E-2</v>
      </c>
      <c r="I2913" s="45">
        <v>0.92</v>
      </c>
    </row>
    <row r="2914" spans="1:9" x14ac:dyDescent="0.25">
      <c r="A2914" s="32">
        <v>8710</v>
      </c>
      <c r="B2914" s="32">
        <v>2</v>
      </c>
      <c r="C2914" s="134" t="s">
        <v>92</v>
      </c>
      <c r="D2914" s="33">
        <v>46569</v>
      </c>
      <c r="E2914" s="43" t="s">
        <v>69</v>
      </c>
      <c r="F2914" s="44">
        <f>SUMIFS(HoraCondCarga[Hora],HoraCondCarga[Condição de Carga],PrevisaoGD[[#This Row],[Condição de Carga]],HoraCondCarga[Mês],MONTH(PrevisaoGD[[#This Row],[Mês/Ano]]))</f>
        <v>7</v>
      </c>
      <c r="G2914" s="258">
        <f>SUMIFS('Previsão Potência Instalada'!$C$4:$C$87,'Previsão Potência Instalada'!$B$4:$B$87,PrevisaoGD[[#This Row],[Mês/Ano]])*SUMIFS(RelPotInst[PU_PI],RelPotInst[Barra],PrevisaoGD[[#This Row],[Nº Barra]])</f>
        <v>1.313515161838464</v>
      </c>
      <c r="H2914" s="136">
        <f>$G2914*SUMIFS(FatorHorario[Fator],FatorHorario[Meses],TEXT($D2914,"MMM"),FatorHorario[UF],'Curva Tipica'!$E$1,FatorHorario[Hora],$F2914)</f>
        <v>0.10671993831783906</v>
      </c>
      <c r="I2914" s="45">
        <v>0.92</v>
      </c>
    </row>
    <row r="2915" spans="1:9" x14ac:dyDescent="0.25">
      <c r="A2915" s="32">
        <v>8710</v>
      </c>
      <c r="B2915" s="32">
        <v>2</v>
      </c>
      <c r="C2915" s="134" t="s">
        <v>92</v>
      </c>
      <c r="D2915" s="33">
        <v>46600</v>
      </c>
      <c r="E2915" s="43" t="s">
        <v>69</v>
      </c>
      <c r="F2915" s="44">
        <f>SUMIFS(HoraCondCarga[Hora],HoraCondCarga[Condição de Carga],PrevisaoGD[[#This Row],[Condição de Carga]],HoraCondCarga[Mês],MONTH(PrevisaoGD[[#This Row],[Mês/Ano]]))</f>
        <v>7</v>
      </c>
      <c r="G2915" s="258">
        <f>SUMIFS('Previsão Potência Instalada'!$C$4:$C$87,'Previsão Potência Instalada'!$B$4:$B$87,PrevisaoGD[[#This Row],[Mês/Ano]])*SUMIFS(RelPotInst[PU_PI],RelPotInst[Barra],PrevisaoGD[[#This Row],[Nº Barra]])</f>
        <v>1.3192967938417162</v>
      </c>
      <c r="H2915" s="136">
        <f>$G2915*SUMIFS(FatorHorario[Fator],FatorHorario[Meses],TEXT($D2915,"MMM"),FatorHorario[UF],'Curva Tipica'!$E$1,FatorHorario[Hora],$F2915)</f>
        <v>0.11962280109354284</v>
      </c>
      <c r="I2915" s="45">
        <v>0.92</v>
      </c>
    </row>
    <row r="2916" spans="1:9" x14ac:dyDescent="0.25">
      <c r="A2916" s="32">
        <v>8710</v>
      </c>
      <c r="B2916" s="32">
        <v>2</v>
      </c>
      <c r="C2916" s="134" t="s">
        <v>92</v>
      </c>
      <c r="D2916" s="33">
        <v>46631</v>
      </c>
      <c r="E2916" s="43" t="s">
        <v>69</v>
      </c>
      <c r="F2916" s="44">
        <f>SUMIFS(HoraCondCarga[Hora],HoraCondCarga[Condição de Carga],PrevisaoGD[[#This Row],[Condição de Carga]],HoraCondCarga[Mês],MONTH(PrevisaoGD[[#This Row],[Mês/Ano]]))</f>
        <v>7</v>
      </c>
      <c r="G2916" s="258">
        <f>SUMIFS('Previsão Potência Instalada'!$C$4:$C$87,'Previsão Potência Instalada'!$B$4:$B$87,PrevisaoGD[[#This Row],[Mês/Ano]])*SUMIFS(RelPotInst[PU_PI],RelPotInst[Barra],PrevisaoGD[[#This Row],[Nº Barra]])</f>
        <v>1.3250520507675589</v>
      </c>
      <c r="H2916" s="136">
        <f>$G2916*SUMIFS(FatorHorario[Fator],FatorHorario[Meses],TEXT($D2916,"MMM"),FatorHorario[UF],'Curva Tipica'!$E$1,FatorHorario[Hora],$F2916)</f>
        <v>0.13643593108649571</v>
      </c>
      <c r="I2916" s="45">
        <v>0.92</v>
      </c>
    </row>
    <row r="2917" spans="1:9" x14ac:dyDescent="0.25">
      <c r="A2917" s="32">
        <v>8710</v>
      </c>
      <c r="B2917" s="32">
        <v>2</v>
      </c>
      <c r="C2917" s="134" t="s">
        <v>92</v>
      </c>
      <c r="D2917" s="33">
        <v>46661</v>
      </c>
      <c r="E2917" s="43" t="s">
        <v>69</v>
      </c>
      <c r="F2917" s="44">
        <f>SUMIFS(HoraCondCarga[Hora],HoraCondCarga[Condição de Carga],PrevisaoGD[[#This Row],[Condição de Carga]],HoraCondCarga[Mês],MONTH(PrevisaoGD[[#This Row],[Mês/Ano]]))</f>
        <v>7</v>
      </c>
      <c r="G2917" s="258">
        <f>SUMIFS('Previsão Potência Instalada'!$C$4:$C$87,'Previsão Potência Instalada'!$B$4:$B$87,PrevisaoGD[[#This Row],[Mês/Ano]])*SUMIFS(RelPotInst[PU_PI],RelPotInst[Barra],PrevisaoGD[[#This Row],[Nº Barra]])</f>
        <v>1.3305243659450412</v>
      </c>
      <c r="H2917" s="136">
        <f>$G2917*SUMIFS(FatorHorario[Fator],FatorHorario[Meses],TEXT($D2917,"MMM"),FatorHorario[UF],'Curva Tipica'!$E$1,FatorHorario[Hora],$F2917)</f>
        <v>0.15072047097019242</v>
      </c>
      <c r="I2917" s="45">
        <v>0.92</v>
      </c>
    </row>
    <row r="2918" spans="1:9" x14ac:dyDescent="0.25">
      <c r="A2918" s="32">
        <v>8710</v>
      </c>
      <c r="B2918" s="32">
        <v>2</v>
      </c>
      <c r="C2918" s="134" t="s">
        <v>92</v>
      </c>
      <c r="D2918" s="33">
        <v>46692</v>
      </c>
      <c r="E2918" s="43" t="s">
        <v>69</v>
      </c>
      <c r="F2918" s="44">
        <f>SUMIFS(HoraCondCarga[Hora],HoraCondCarga[Condição de Carga],PrevisaoGD[[#This Row],[Condição de Carga]],HoraCondCarga[Mês],MONTH(PrevisaoGD[[#This Row],[Mês/Ano]]))</f>
        <v>6</v>
      </c>
      <c r="G2918" s="258">
        <f>SUMIFS('Previsão Potência Instalada'!$C$4:$C$87,'Previsão Potência Instalada'!$B$4:$B$87,PrevisaoGD[[#This Row],[Mês/Ano]])*SUMIFS(RelPotInst[PU_PI],RelPotInst[Barra],PrevisaoGD[[#This Row],[Nº Barra]])</f>
        <v>1.3359977024981116</v>
      </c>
      <c r="H2918" s="136">
        <f>$G2918*SUMIFS(FatorHorario[Fator],FatorHorario[Meses],TEXT($D2918,"MMM"),FatorHorario[UF],'Curva Tipica'!$E$1,FatorHorario[Hora],$F2918)</f>
        <v>2.2352326057756673E-2</v>
      </c>
      <c r="I2918" s="45">
        <v>0.92</v>
      </c>
    </row>
    <row r="2919" spans="1:9" x14ac:dyDescent="0.25">
      <c r="A2919" s="32">
        <v>8710</v>
      </c>
      <c r="B2919" s="32">
        <v>2</v>
      </c>
      <c r="C2919" s="134" t="s">
        <v>92</v>
      </c>
      <c r="D2919" s="33">
        <v>46722</v>
      </c>
      <c r="E2919" s="43" t="s">
        <v>69</v>
      </c>
      <c r="F2919" s="44">
        <f>SUMIFS(HoraCondCarga[Hora],HoraCondCarga[Condição de Carga],PrevisaoGD[[#This Row],[Condição de Carga]],HoraCondCarga[Mês],MONTH(PrevisaoGD[[#This Row],[Mês/Ano]]))</f>
        <v>7</v>
      </c>
      <c r="G2919" s="258">
        <f>SUMIFS('Previsão Potência Instalada'!$C$4:$C$87,'Previsão Potência Instalada'!$B$4:$B$87,PrevisaoGD[[#This Row],[Mês/Ano]])*SUMIFS(RelPotInst[PU_PI],RelPotInst[Barra],PrevisaoGD[[#This Row],[Nº Barra]])</f>
        <v>1.3417310556406927</v>
      </c>
      <c r="H2919" s="136">
        <f>$G2919*SUMIFS(FatorHorario[Fator],FatorHorario[Meses],TEXT($D2919,"MMM"),FatorHorario[UF],'Curva Tipica'!$E$1,FatorHorario[Hora],$F2919)</f>
        <v>0.1388861333362845</v>
      </c>
      <c r="I2919" s="45">
        <v>0.92</v>
      </c>
    </row>
    <row r="2920" spans="1:9" x14ac:dyDescent="0.25">
      <c r="A2920" s="32">
        <v>8710</v>
      </c>
      <c r="B2920" s="32">
        <v>2</v>
      </c>
      <c r="C2920" s="134" t="s">
        <v>92</v>
      </c>
      <c r="D2920" s="33">
        <v>46753</v>
      </c>
      <c r="E2920" s="43" t="s">
        <v>69</v>
      </c>
      <c r="F2920" s="44">
        <f>SUMIFS(HoraCondCarga[Hora],HoraCondCarga[Condição de Carga],PrevisaoGD[[#This Row],[Condição de Carga]],HoraCondCarga[Mês],MONTH(PrevisaoGD[[#This Row],[Mês/Ano]]))</f>
        <v>7</v>
      </c>
      <c r="G2920" s="258">
        <f>SUMIFS('Previsão Potência Instalada'!$C$4:$C$87,'Previsão Potência Instalada'!$B$4:$B$87,PrevisaoGD[[#This Row],[Mês/Ano]])*SUMIFS(RelPotInst[PU_PI],RelPotInst[Barra],PrevisaoGD[[#This Row],[Nº Barra]])</f>
        <v>1.3513050367805008</v>
      </c>
      <c r="H2920" s="136">
        <f>$G2920*SUMIFS(FatorHorario[Fator],FatorHorario[Meses],TEXT($D2920,"MMM"),FatorHorario[UF],'Curva Tipica'!$E$1,FatorHorario[Hora],$F2920)</f>
        <v>0.13429546187330435</v>
      </c>
      <c r="I2920" s="45">
        <v>0.92</v>
      </c>
    </row>
    <row r="2921" spans="1:9" x14ac:dyDescent="0.25">
      <c r="A2921" s="32">
        <v>8710</v>
      </c>
      <c r="B2921" s="32">
        <v>2</v>
      </c>
      <c r="C2921" s="134" t="s">
        <v>92</v>
      </c>
      <c r="D2921" s="33">
        <v>46784</v>
      </c>
      <c r="E2921" s="43" t="s">
        <v>69</v>
      </c>
      <c r="F2921" s="44">
        <f>SUMIFS(HoraCondCarga[Hora],HoraCondCarga[Condição de Carga],PrevisaoGD[[#This Row],[Condição de Carga]],HoraCondCarga[Mês],MONTH(PrevisaoGD[[#This Row],[Mês/Ano]]))</f>
        <v>7</v>
      </c>
      <c r="G2921" s="258">
        <f>SUMIFS('Previsão Potência Instalada'!$C$4:$C$87,'Previsão Potência Instalada'!$B$4:$B$87,PrevisaoGD[[#This Row],[Mês/Ano]])*SUMIFS(RelPotInst[PU_PI],RelPotInst[Barra],PrevisaoGD[[#This Row],[Nº Barra]])</f>
        <v>1.3606703850676587</v>
      </c>
      <c r="H2921" s="136">
        <f>$G2921*SUMIFS(FatorHorario[Fator],FatorHorario[Meses],TEXT($D2921,"MMM"),FatorHorario[UF],'Curva Tipica'!$E$1,FatorHorario[Hora],$F2921)</f>
        <v>0.12854741374504228</v>
      </c>
      <c r="I2921" s="45">
        <v>0.92</v>
      </c>
    </row>
    <row r="2922" spans="1:9" x14ac:dyDescent="0.25">
      <c r="A2922" s="32">
        <v>8710</v>
      </c>
      <c r="B2922" s="32">
        <v>2</v>
      </c>
      <c r="C2922" s="134" t="s">
        <v>92</v>
      </c>
      <c r="D2922" s="33">
        <v>46813</v>
      </c>
      <c r="E2922" s="43" t="s">
        <v>69</v>
      </c>
      <c r="F2922" s="44">
        <f>SUMIFS(HoraCondCarga[Hora],HoraCondCarga[Condição de Carga],PrevisaoGD[[#This Row],[Condição de Carga]],HoraCondCarga[Mês],MONTH(PrevisaoGD[[#This Row],[Mês/Ano]]))</f>
        <v>7</v>
      </c>
      <c r="G2922" s="258">
        <f>SUMIFS('Previsão Potência Instalada'!$C$4:$C$87,'Previsão Potência Instalada'!$B$4:$B$87,PrevisaoGD[[#This Row],[Mês/Ano]])*SUMIFS(RelPotInst[PU_PI],RelPotInst[Barra],PrevisaoGD[[#This Row],[Nº Barra]])</f>
        <v>1.370119948868239</v>
      </c>
      <c r="H2922" s="136">
        <f>$G2922*SUMIFS(FatorHorario[Fator],FatorHorario[Meses],TEXT($D2922,"MMM"),FatorHorario[UF],'Curva Tipica'!$E$1,FatorHorario[Hora],$F2922)</f>
        <v>0.13952104360894507</v>
      </c>
      <c r="I2922" s="45">
        <v>0.92</v>
      </c>
    </row>
    <row r="2923" spans="1:9" x14ac:dyDescent="0.25">
      <c r="A2923" s="32">
        <v>8710</v>
      </c>
      <c r="B2923" s="32">
        <v>2</v>
      </c>
      <c r="C2923" s="134" t="s">
        <v>92</v>
      </c>
      <c r="D2923" s="33">
        <v>46844</v>
      </c>
      <c r="E2923" s="43" t="s">
        <v>69</v>
      </c>
      <c r="F2923" s="44">
        <f>SUMIFS(HoraCondCarga[Hora],HoraCondCarga[Condição de Carga],PrevisaoGD[[#This Row],[Condição de Carga]],HoraCondCarga[Mês],MONTH(PrevisaoGD[[#This Row],[Mês/Ano]]))</f>
        <v>8</v>
      </c>
      <c r="G2923" s="258">
        <f>SUMIFS('Previsão Potência Instalada'!$C$4:$C$87,'Previsão Potência Instalada'!$B$4:$B$87,PrevisaoGD[[#This Row],[Mês/Ano]])*SUMIFS(RelPotInst[PU_PI],RelPotInst[Barra],PrevisaoGD[[#This Row],[Nº Barra]])</f>
        <v>1.3796421493629099</v>
      </c>
      <c r="H2923" s="136">
        <f>$G2923*SUMIFS(FatorHorario[Fator],FatorHorario[Meses],TEXT($D2923,"MMM"),FatorHorario[UF],'Curva Tipica'!$E$1,FatorHorario[Hora],$F2923)</f>
        <v>0.32304737503836822</v>
      </c>
      <c r="I2923" s="45">
        <v>0.92</v>
      </c>
    </row>
    <row r="2924" spans="1:9" x14ac:dyDescent="0.25">
      <c r="A2924" s="32">
        <v>8710</v>
      </c>
      <c r="B2924" s="32">
        <v>2</v>
      </c>
      <c r="C2924" s="134" t="s">
        <v>92</v>
      </c>
      <c r="D2924" s="33">
        <v>46874</v>
      </c>
      <c r="E2924" s="43" t="s">
        <v>69</v>
      </c>
      <c r="F2924" s="44">
        <f>SUMIFS(HoraCondCarga[Hora],HoraCondCarga[Condição de Carga],PrevisaoGD[[#This Row],[Condição de Carga]],HoraCondCarga[Mês],MONTH(PrevisaoGD[[#This Row],[Mês/Ano]]))</f>
        <v>7</v>
      </c>
      <c r="G2924" s="258">
        <f>SUMIFS('Previsão Potência Instalada'!$C$4:$C$87,'Previsão Potência Instalada'!$B$4:$B$87,PrevisaoGD[[#This Row],[Mês/Ano]])*SUMIFS(RelPotInst[PU_PI],RelPotInst[Barra],PrevisaoGD[[#This Row],[Nº Barra]])</f>
        <v>1.3899499773405595</v>
      </c>
      <c r="H2924" s="136">
        <f>$G2924*SUMIFS(FatorHorario[Fator],FatorHorario[Meses],TEXT($D2924,"MMM"),FatorHorario[UF],'Curva Tipica'!$E$1,FatorHorario[Hora],$F2924)</f>
        <v>0.10365777754433393</v>
      </c>
      <c r="I2924" s="45">
        <v>0.92</v>
      </c>
    </row>
    <row r="2925" spans="1:9" x14ac:dyDescent="0.25">
      <c r="A2925" s="32">
        <v>8710</v>
      </c>
      <c r="B2925" s="32">
        <v>2</v>
      </c>
      <c r="C2925" s="134" t="s">
        <v>92</v>
      </c>
      <c r="D2925" s="33">
        <v>46905</v>
      </c>
      <c r="E2925" s="43" t="s">
        <v>69</v>
      </c>
      <c r="F2925" s="44">
        <f>SUMIFS(HoraCondCarga[Hora],HoraCondCarga[Condição de Carga],PrevisaoGD[[#This Row],[Condição de Carga]],HoraCondCarga[Mês],MONTH(PrevisaoGD[[#This Row],[Mês/Ano]]))</f>
        <v>7</v>
      </c>
      <c r="G2925" s="258">
        <f>SUMIFS('Previsão Potência Instalada'!$C$4:$C$87,'Previsão Potência Instalada'!$B$4:$B$87,PrevisaoGD[[#This Row],[Mês/Ano]])*SUMIFS(RelPotInst[PU_PI],RelPotInst[Barra],PrevisaoGD[[#This Row],[Nº Barra]])</f>
        <v>1.4000424114345875</v>
      </c>
      <c r="H2925" s="136">
        <f>$G2925*SUMIFS(FatorHorario[Fator],FatorHorario[Meses],TEXT($D2925,"MMM"),FatorHorario[UF],'Curva Tipica'!$E$1,FatorHorario[Hora],$F2925)</f>
        <v>0.1032455305101522</v>
      </c>
      <c r="I2925" s="45">
        <v>0.92</v>
      </c>
    </row>
    <row r="2926" spans="1:9" x14ac:dyDescent="0.25">
      <c r="A2926" s="32">
        <v>8710</v>
      </c>
      <c r="B2926" s="32">
        <v>2</v>
      </c>
      <c r="C2926" s="134" t="s">
        <v>92</v>
      </c>
      <c r="D2926" s="33">
        <v>46935</v>
      </c>
      <c r="E2926" s="43" t="s">
        <v>69</v>
      </c>
      <c r="F2926" s="44">
        <f>SUMIFS(HoraCondCarga[Hora],HoraCondCarga[Condição de Carga],PrevisaoGD[[#This Row],[Condição de Carga]],HoraCondCarga[Mês],MONTH(PrevisaoGD[[#This Row],[Mês/Ano]]))</f>
        <v>7</v>
      </c>
      <c r="G2926" s="258">
        <f>SUMIFS('Previsão Potência Instalada'!$C$4:$C$87,'Previsão Potência Instalada'!$B$4:$B$87,PrevisaoGD[[#This Row],[Mês/Ano]])*SUMIFS(RelPotInst[PU_PI],RelPotInst[Barra],PrevisaoGD[[#This Row],[Nº Barra]])</f>
        <v>1.4096331964305497</v>
      </c>
      <c r="H2926" s="136">
        <f>$G2926*SUMIFS(FatorHorario[Fator],FatorHorario[Meses],TEXT($D2926,"MMM"),FatorHorario[UF],'Curva Tipica'!$E$1,FatorHorario[Hora],$F2926)</f>
        <v>0.11452929676372262</v>
      </c>
      <c r="I2926" s="45">
        <v>0.92</v>
      </c>
    </row>
    <row r="2927" spans="1:9" x14ac:dyDescent="0.25">
      <c r="A2927" s="32">
        <v>8710</v>
      </c>
      <c r="B2927" s="32">
        <v>2</v>
      </c>
      <c r="C2927" s="134" t="s">
        <v>92</v>
      </c>
      <c r="D2927" s="33">
        <v>46966</v>
      </c>
      <c r="E2927" s="43" t="s">
        <v>69</v>
      </c>
      <c r="F2927" s="44">
        <f>SUMIFS(HoraCondCarga[Hora],HoraCondCarga[Condição de Carga],PrevisaoGD[[#This Row],[Condição de Carga]],HoraCondCarga[Mês],MONTH(PrevisaoGD[[#This Row],[Mês/Ano]]))</f>
        <v>7</v>
      </c>
      <c r="G2927" s="258">
        <f>SUMIFS('Previsão Potência Instalada'!$C$4:$C$87,'Previsão Potência Instalada'!$B$4:$B$87,PrevisaoGD[[#This Row],[Mês/Ano]])*SUMIFS(RelPotInst[PU_PI],RelPotInst[Barra],PrevisaoGD[[#This Row],[Nº Barra]])</f>
        <v>1.4189788976644426</v>
      </c>
      <c r="H2927" s="136">
        <f>$G2927*SUMIFS(FatorHorario[Fator],FatorHorario[Meses],TEXT($D2927,"MMM"),FatorHorario[UF],'Curva Tipica'!$E$1,FatorHorario[Hora],$F2927)</f>
        <v>0.12866114071039975</v>
      </c>
      <c r="I2927" s="45">
        <v>0.92</v>
      </c>
    </row>
    <row r="2928" spans="1:9" x14ac:dyDescent="0.25">
      <c r="A2928" s="32">
        <v>8710</v>
      </c>
      <c r="B2928" s="32">
        <v>2</v>
      </c>
      <c r="C2928" s="134" t="s">
        <v>92</v>
      </c>
      <c r="D2928" s="33">
        <v>46997</v>
      </c>
      <c r="E2928" s="43" t="s">
        <v>69</v>
      </c>
      <c r="F2928" s="44">
        <f>SUMIFS(HoraCondCarga[Hora],HoraCondCarga[Condição de Carga],PrevisaoGD[[#This Row],[Condição de Carga]],HoraCondCarga[Mês],MONTH(PrevisaoGD[[#This Row],[Mês/Ano]]))</f>
        <v>7</v>
      </c>
      <c r="G2928" s="258">
        <f>SUMIFS('Previsão Potência Instalada'!$C$4:$C$87,'Previsão Potência Instalada'!$B$4:$B$87,PrevisaoGD[[#This Row],[Mês/Ano]])*SUMIFS(RelPotInst[PU_PI],RelPotInst[Barra],PrevisaoGD[[#This Row],[Nº Barra]])</f>
        <v>1.4282819649857392</v>
      </c>
      <c r="H2928" s="136">
        <f>$G2928*SUMIFS(FatorHorario[Fator],FatorHorario[Meses],TEXT($D2928,"MMM"),FatorHorario[UF],'Curva Tipica'!$E$1,FatorHorario[Hora],$F2928)</f>
        <v>0.14706515086256258</v>
      </c>
      <c r="I2928" s="45">
        <v>0.92</v>
      </c>
    </row>
    <row r="2929" spans="1:9" x14ac:dyDescent="0.25">
      <c r="A2929" s="32">
        <v>8710</v>
      </c>
      <c r="B2929" s="32">
        <v>2</v>
      </c>
      <c r="C2929" s="134" t="s">
        <v>92</v>
      </c>
      <c r="D2929" s="33">
        <v>47027</v>
      </c>
      <c r="E2929" s="43" t="s">
        <v>69</v>
      </c>
      <c r="F2929" s="44">
        <f>SUMIFS(HoraCondCarga[Hora],HoraCondCarga[Condição de Carga],PrevisaoGD[[#This Row],[Condição de Carga]],HoraCondCarga[Mês],MONTH(PrevisaoGD[[#This Row],[Mês/Ano]]))</f>
        <v>7</v>
      </c>
      <c r="G2929" s="258">
        <f>SUMIFS('Previsão Potência Instalada'!$C$4:$C$87,'Previsão Potência Instalada'!$B$4:$B$87,PrevisaoGD[[#This Row],[Mês/Ano]])*SUMIFS(RelPotInst[PU_PI],RelPotInst[Barra],PrevisaoGD[[#This Row],[Nº Barra]])</f>
        <v>1.4371276719898654</v>
      </c>
      <c r="H2929" s="136">
        <f>$G2929*SUMIFS(FatorHorario[Fator],FatorHorario[Meses],TEXT($D2929,"MMM"),FatorHorario[UF],'Curva Tipica'!$E$1,FatorHorario[Hora],$F2929)</f>
        <v>0.16279638698142851</v>
      </c>
      <c r="I2929" s="45">
        <v>0.92</v>
      </c>
    </row>
    <row r="2930" spans="1:9" x14ac:dyDescent="0.25">
      <c r="A2930" s="32">
        <v>8710</v>
      </c>
      <c r="B2930" s="32">
        <v>2</v>
      </c>
      <c r="C2930" s="134" t="s">
        <v>92</v>
      </c>
      <c r="D2930" s="33">
        <v>47058</v>
      </c>
      <c r="E2930" s="43" t="s">
        <v>69</v>
      </c>
      <c r="F2930" s="44">
        <f>SUMIFS(HoraCondCarga[Hora],HoraCondCarga[Condição de Carga],PrevisaoGD[[#This Row],[Condição de Carga]],HoraCondCarga[Mês],MONTH(PrevisaoGD[[#This Row],[Mês/Ano]]))</f>
        <v>6</v>
      </c>
      <c r="G2930" s="258">
        <f>SUMIFS('Previsão Potência Instalada'!$C$4:$C$87,'Previsão Potência Instalada'!$B$4:$B$87,PrevisaoGD[[#This Row],[Mês/Ano]])*SUMIFS(RelPotInst[PU_PI],RelPotInst[Barra],PrevisaoGD[[#This Row],[Nº Barra]])</f>
        <v>1.4459750299934129</v>
      </c>
      <c r="H2930" s="136">
        <f>$G2930*SUMIFS(FatorHorario[Fator],FatorHorario[Meses],TEXT($D2930,"MMM"),FatorHorario[UF],'Curva Tipica'!$E$1,FatorHorario[Hora],$F2930)</f>
        <v>2.41923360207522E-2</v>
      </c>
      <c r="I2930" s="45">
        <v>0.92</v>
      </c>
    </row>
    <row r="2931" spans="1:9" x14ac:dyDescent="0.25">
      <c r="A2931" s="32">
        <v>8710</v>
      </c>
      <c r="B2931" s="32">
        <v>2</v>
      </c>
      <c r="C2931" s="134" t="s">
        <v>92</v>
      </c>
      <c r="D2931" s="33">
        <v>47088</v>
      </c>
      <c r="E2931" s="43" t="s">
        <v>69</v>
      </c>
      <c r="F2931" s="44">
        <f>SUMIFS(HoraCondCarga[Hora],HoraCondCarga[Condição de Carga],PrevisaoGD[[#This Row],[Condição de Carga]],HoraCondCarga[Mês],MONTH(PrevisaoGD[[#This Row],[Mês/Ano]]))</f>
        <v>7</v>
      </c>
      <c r="G2931" s="258">
        <f>SUMIFS('Previsão Potência Instalada'!$C$4:$C$87,'Previsão Potência Instalada'!$B$4:$B$87,PrevisaoGD[[#This Row],[Mês/Ano]])*SUMIFS(RelPotInst[PU_PI],RelPotInst[Barra],PrevisaoGD[[#This Row],[Nº Barra]])</f>
        <v>1.4552426910117595</v>
      </c>
      <c r="H2931" s="136">
        <f>$G2931*SUMIFS(FatorHorario[Fator],FatorHorario[Meses],TEXT($D2931,"MMM"),FatorHorario[UF],'Curva Tipica'!$E$1,FatorHorario[Hora],$F2931)</f>
        <v>0.15063602319616975</v>
      </c>
      <c r="I2931" s="45">
        <v>0.92</v>
      </c>
    </row>
    <row r="2932" spans="1:9" x14ac:dyDescent="0.25">
      <c r="A2932" s="32">
        <v>8710</v>
      </c>
      <c r="B2932" s="32">
        <v>2</v>
      </c>
      <c r="C2932" s="134" t="s">
        <v>92</v>
      </c>
      <c r="D2932" s="33">
        <v>44562</v>
      </c>
      <c r="E2932" s="43" t="s">
        <v>70</v>
      </c>
      <c r="F2932" s="44">
        <f>SUMIFS(HoraCondCarga[Hora],HoraCondCarga[Condição de Carga],PrevisaoGD[[#This Row],[Condição de Carga]],HoraCondCarga[Mês],MONTH(PrevisaoGD[[#This Row],[Mês/Ano]]))</f>
        <v>20</v>
      </c>
      <c r="G2932" s="258">
        <f>SUMIFS('Previsão Potência Instalada'!$C$4:$C$87,'Previsão Potência Instalada'!$B$4:$B$87,PrevisaoGD[[#This Row],[Mês/Ano]])*SUMIFS(RelPotInst[PU_PI],RelPotInst[Barra],PrevisaoGD[[#This Row],[Nº Barra]])</f>
        <v>0.50078151957598449</v>
      </c>
      <c r="H2932" s="136">
        <f>$G2932*SUMIFS(FatorHorario[Fator],FatorHorario[Meses],TEXT($D2932,"MMM"),FatorHorario[UF],'Curva Tipica'!$E$1,FatorHorario[Hora],$F2932)</f>
        <v>0</v>
      </c>
      <c r="I2932" s="45">
        <v>0.92</v>
      </c>
    </row>
    <row r="2933" spans="1:9" x14ac:dyDescent="0.25">
      <c r="A2933" s="32">
        <v>8710</v>
      </c>
      <c r="B2933" s="32">
        <v>2</v>
      </c>
      <c r="C2933" s="134" t="s">
        <v>92</v>
      </c>
      <c r="D2933" s="33">
        <v>44593</v>
      </c>
      <c r="E2933" s="43" t="s">
        <v>70</v>
      </c>
      <c r="F2933" s="44">
        <f>SUMIFS(HoraCondCarga[Hora],HoraCondCarga[Condição de Carga],PrevisaoGD[[#This Row],[Condição de Carga]],HoraCondCarga[Mês],MONTH(PrevisaoGD[[#This Row],[Mês/Ano]]))</f>
        <v>20</v>
      </c>
      <c r="G2933" s="258">
        <f>SUMIFS('Previsão Potência Instalada'!$C$4:$C$87,'Previsão Potência Instalada'!$B$4:$B$87,PrevisaoGD[[#This Row],[Mês/Ano]])*SUMIFS(RelPotInst[PU_PI],RelPotInst[Barra],PrevisaoGD[[#This Row],[Nº Barra]])</f>
        <v>0.52278113175584029</v>
      </c>
      <c r="H2933" s="136">
        <f>$G2933*SUMIFS(FatorHorario[Fator],FatorHorario[Meses],TEXT($D2933,"MMM"),FatorHorario[UF],'Curva Tipica'!$E$1,FatorHorario[Hora],$F2933)</f>
        <v>0</v>
      </c>
      <c r="I2933" s="45">
        <v>0.92</v>
      </c>
    </row>
    <row r="2934" spans="1:9" x14ac:dyDescent="0.25">
      <c r="A2934" s="32">
        <v>8710</v>
      </c>
      <c r="B2934" s="32">
        <v>2</v>
      </c>
      <c r="C2934" s="134" t="s">
        <v>92</v>
      </c>
      <c r="D2934" s="33">
        <v>44621</v>
      </c>
      <c r="E2934" s="43" t="s">
        <v>70</v>
      </c>
      <c r="F2934" s="44">
        <f>SUMIFS(HoraCondCarga[Hora],HoraCondCarga[Condição de Carga],PrevisaoGD[[#This Row],[Condição de Carga]],HoraCondCarga[Mês],MONTH(PrevisaoGD[[#This Row],[Mês/Ano]]))</f>
        <v>20</v>
      </c>
      <c r="G2934" s="258">
        <f>SUMIFS('Previsão Potência Instalada'!$C$4:$C$87,'Previsão Potência Instalada'!$B$4:$B$87,PrevisaoGD[[#This Row],[Mês/Ano]])*SUMIFS(RelPotInst[PU_PI],RelPotInst[Barra],PrevisaoGD[[#This Row],[Nº Barra]])</f>
        <v>0.54497856985503268</v>
      </c>
      <c r="H2934" s="136">
        <f>$G2934*SUMIFS(FatorHorario[Fator],FatorHorario[Meses],TEXT($D2934,"MMM"),FatorHorario[UF],'Curva Tipica'!$E$1,FatorHorario[Hora],$F2934)</f>
        <v>0</v>
      </c>
      <c r="I2934" s="45">
        <v>0.92</v>
      </c>
    </row>
    <row r="2935" spans="1:9" x14ac:dyDescent="0.25">
      <c r="A2935" s="32">
        <v>8710</v>
      </c>
      <c r="B2935" s="32">
        <v>2</v>
      </c>
      <c r="C2935" s="134" t="s">
        <v>92</v>
      </c>
      <c r="D2935" s="33">
        <v>44652</v>
      </c>
      <c r="E2935" s="43" t="s">
        <v>70</v>
      </c>
      <c r="F2935" s="44">
        <f>SUMIFS(HoraCondCarga[Hora],HoraCondCarga[Condição de Carga],PrevisaoGD[[#This Row],[Condição de Carga]],HoraCondCarga[Mês],MONTH(PrevisaoGD[[#This Row],[Mês/Ano]]))</f>
        <v>19</v>
      </c>
      <c r="G2935" s="258">
        <f>SUMIFS('Previsão Potência Instalada'!$C$4:$C$87,'Previsão Potência Instalada'!$B$4:$B$87,PrevisaoGD[[#This Row],[Mês/Ano]])*SUMIFS(RelPotInst[PU_PI],RelPotInst[Barra],PrevisaoGD[[#This Row],[Nº Barra]])</f>
        <v>0.56734663472122049</v>
      </c>
      <c r="H2935" s="136">
        <f>$G2935*SUMIFS(FatorHorario[Fator],FatorHorario[Meses],TEXT($D2935,"MMM"),FatorHorario[UF],'Curva Tipica'!$E$1,FatorHorario[Hora],$F2935)</f>
        <v>0</v>
      </c>
      <c r="I2935" s="45">
        <v>0.92</v>
      </c>
    </row>
    <row r="2936" spans="1:9" x14ac:dyDescent="0.25">
      <c r="A2936" s="32">
        <v>8710</v>
      </c>
      <c r="B2936" s="32">
        <v>2</v>
      </c>
      <c r="C2936" s="134" t="s">
        <v>92</v>
      </c>
      <c r="D2936" s="33">
        <v>44682</v>
      </c>
      <c r="E2936" s="43" t="s">
        <v>70</v>
      </c>
      <c r="F2936" s="44">
        <f>SUMIFS(HoraCondCarga[Hora],HoraCondCarga[Condição de Carga],PrevisaoGD[[#This Row],[Condição de Carga]],HoraCondCarga[Mês],MONTH(PrevisaoGD[[#This Row],[Mês/Ano]]))</f>
        <v>19</v>
      </c>
      <c r="G2936" s="258">
        <f>SUMIFS('Previsão Potência Instalada'!$C$4:$C$87,'Previsão Potência Instalada'!$B$4:$B$87,PrevisaoGD[[#This Row],[Mês/Ano]])*SUMIFS(RelPotInst[PU_PI],RelPotInst[Barra],PrevisaoGD[[#This Row],[Nº Barra]])</f>
        <v>0.59156017285902895</v>
      </c>
      <c r="H2936" s="136">
        <f>$G2936*SUMIFS(FatorHorario[Fator],FatorHorario[Meses],TEXT($D2936,"MMM"),FatorHorario[UF],'Curva Tipica'!$E$1,FatorHorario[Hora],$F2936)</f>
        <v>0</v>
      </c>
      <c r="I2936" s="45">
        <v>0.92</v>
      </c>
    </row>
    <row r="2937" spans="1:9" x14ac:dyDescent="0.25">
      <c r="A2937" s="32">
        <v>8710</v>
      </c>
      <c r="B2937" s="32">
        <v>2</v>
      </c>
      <c r="C2937" s="134" t="s">
        <v>92</v>
      </c>
      <c r="D2937" s="33">
        <v>44713</v>
      </c>
      <c r="E2937" s="43" t="s">
        <v>70</v>
      </c>
      <c r="F2937" s="44">
        <f>SUMIFS(HoraCondCarga[Hora],HoraCondCarga[Condição de Carga],PrevisaoGD[[#This Row],[Condição de Carga]],HoraCondCarga[Mês],MONTH(PrevisaoGD[[#This Row],[Mês/Ano]]))</f>
        <v>19</v>
      </c>
      <c r="G2937" s="258">
        <f>SUMIFS('Previsão Potência Instalada'!$C$4:$C$87,'Previsão Potência Instalada'!$B$4:$B$87,PrevisaoGD[[#This Row],[Mês/Ano]])*SUMIFS(RelPotInst[PU_PI],RelPotInst[Barra],PrevisaoGD[[#This Row],[Nº Barra]])</f>
        <v>0.61526774135638274</v>
      </c>
      <c r="H2937" s="136">
        <f>$G2937*SUMIFS(FatorHorario[Fator],FatorHorario[Meses],TEXT($D2937,"MMM"),FatorHorario[UF],'Curva Tipica'!$E$1,FatorHorario[Hora],$F2937)</f>
        <v>0</v>
      </c>
      <c r="I2937" s="45">
        <v>0.92</v>
      </c>
    </row>
    <row r="2938" spans="1:9" x14ac:dyDescent="0.25">
      <c r="A2938" s="32">
        <v>8710</v>
      </c>
      <c r="B2938" s="32">
        <v>2</v>
      </c>
      <c r="C2938" s="134" t="s">
        <v>92</v>
      </c>
      <c r="D2938" s="33">
        <v>44743</v>
      </c>
      <c r="E2938" s="43" t="s">
        <v>70</v>
      </c>
      <c r="F2938" s="44">
        <f>SUMIFS(HoraCondCarga[Hora],HoraCondCarga[Condição de Carga],PrevisaoGD[[#This Row],[Condição de Carga]],HoraCondCarga[Mês],MONTH(PrevisaoGD[[#This Row],[Mês/Ano]]))</f>
        <v>19</v>
      </c>
      <c r="G2938" s="258">
        <f>SUMIFS('Previsão Potência Instalada'!$C$4:$C$87,'Previsão Potência Instalada'!$B$4:$B$87,PrevisaoGD[[#This Row],[Mês/Ano]])*SUMIFS(RelPotInst[PU_PI],RelPotInst[Barra],PrevisaoGD[[#This Row],[Nº Barra]])</f>
        <v>0.63779691421169116</v>
      </c>
      <c r="H2938" s="136">
        <f>$G2938*SUMIFS(FatorHorario[Fator],FatorHorario[Meses],TEXT($D2938,"MMM"),FatorHorario[UF],'Curva Tipica'!$E$1,FatorHorario[Hora],$F2938)</f>
        <v>0</v>
      </c>
      <c r="I2938" s="45">
        <v>0.92</v>
      </c>
    </row>
    <row r="2939" spans="1:9" x14ac:dyDescent="0.25">
      <c r="A2939" s="32">
        <v>8710</v>
      </c>
      <c r="B2939" s="32">
        <v>2</v>
      </c>
      <c r="C2939" s="134" t="s">
        <v>92</v>
      </c>
      <c r="D2939" s="33">
        <v>44774</v>
      </c>
      <c r="E2939" s="43" t="s">
        <v>70</v>
      </c>
      <c r="F2939" s="44">
        <f>SUMIFS(HoraCondCarga[Hora],HoraCondCarga[Condição de Carga],PrevisaoGD[[#This Row],[Condição de Carga]],HoraCondCarga[Mês],MONTH(PrevisaoGD[[#This Row],[Mês/Ano]]))</f>
        <v>19</v>
      </c>
      <c r="G2939" s="258">
        <f>SUMIFS('Previsão Potência Instalada'!$C$4:$C$87,'Previsão Potência Instalada'!$B$4:$B$87,PrevisaoGD[[#This Row],[Mês/Ano]])*SUMIFS(RelPotInst[PU_PI],RelPotInst[Barra],PrevisaoGD[[#This Row],[Nº Barra]])</f>
        <v>0.6597503746052964</v>
      </c>
      <c r="H2939" s="136">
        <f>$G2939*SUMIFS(FatorHorario[Fator],FatorHorario[Meses],TEXT($D2939,"MMM"),FatorHorario[UF],'Curva Tipica'!$E$1,FatorHorario[Hora],$F2939)</f>
        <v>0</v>
      </c>
      <c r="I2939" s="45">
        <v>0.92</v>
      </c>
    </row>
    <row r="2940" spans="1:9" x14ac:dyDescent="0.25">
      <c r="A2940" s="32">
        <v>8710</v>
      </c>
      <c r="B2940" s="32">
        <v>2</v>
      </c>
      <c r="C2940" s="134" t="s">
        <v>92</v>
      </c>
      <c r="D2940" s="33">
        <v>44805</v>
      </c>
      <c r="E2940" s="43" t="s">
        <v>70</v>
      </c>
      <c r="F2940" s="44">
        <f>SUMIFS(HoraCondCarga[Hora],HoraCondCarga[Condição de Carga],PrevisaoGD[[#This Row],[Condição de Carga]],HoraCondCarga[Mês],MONTH(PrevisaoGD[[#This Row],[Mês/Ano]]))</f>
        <v>19</v>
      </c>
      <c r="G2940" s="258">
        <f>SUMIFS('Previsão Potência Instalada'!$C$4:$C$87,'Previsão Potência Instalada'!$B$4:$B$87,PrevisaoGD[[#This Row],[Mês/Ano]])*SUMIFS(RelPotInst[PU_PI],RelPotInst[Barra],PrevisaoGD[[#This Row],[Nº Barra]])</f>
        <v>0.68160368607607891</v>
      </c>
      <c r="H2940" s="136">
        <f>$G2940*SUMIFS(FatorHorario[Fator],FatorHorario[Meses],TEXT($D2940,"MMM"),FatorHorario[UF],'Curva Tipica'!$E$1,FatorHorario[Hora],$F2940)</f>
        <v>0</v>
      </c>
      <c r="I2940" s="45">
        <v>0.92</v>
      </c>
    </row>
    <row r="2941" spans="1:9" x14ac:dyDescent="0.25">
      <c r="A2941" s="32">
        <v>8710</v>
      </c>
      <c r="B2941" s="32">
        <v>2</v>
      </c>
      <c r="C2941" s="134" t="s">
        <v>92</v>
      </c>
      <c r="D2941" s="33">
        <v>44835</v>
      </c>
      <c r="E2941" s="43" t="s">
        <v>70</v>
      </c>
      <c r="F2941" s="44">
        <f>SUMIFS(HoraCondCarga[Hora],HoraCondCarga[Condição de Carga],PrevisaoGD[[#This Row],[Condição de Carga]],HoraCondCarga[Mês],MONTH(PrevisaoGD[[#This Row],[Mês/Ano]]))</f>
        <v>19</v>
      </c>
      <c r="G2941" s="258">
        <f>SUMIFS('Previsão Potência Instalada'!$C$4:$C$87,'Previsão Potência Instalada'!$B$4:$B$87,PrevisaoGD[[#This Row],[Mês/Ano]])*SUMIFS(RelPotInst[PU_PI],RelPotInst[Barra],PrevisaoGD[[#This Row],[Nº Barra]])</f>
        <v>0.7023826381855538</v>
      </c>
      <c r="H2941" s="136">
        <f>$G2941*SUMIFS(FatorHorario[Fator],FatorHorario[Meses],TEXT($D2941,"MMM"),FatorHorario[UF],'Curva Tipica'!$E$1,FatorHorario[Hora],$F2941)</f>
        <v>0</v>
      </c>
      <c r="I2941" s="45">
        <v>0.92</v>
      </c>
    </row>
    <row r="2942" spans="1:9" x14ac:dyDescent="0.25">
      <c r="A2942" s="32">
        <v>8710</v>
      </c>
      <c r="B2942" s="32">
        <v>2</v>
      </c>
      <c r="C2942" s="134" t="s">
        <v>92</v>
      </c>
      <c r="D2942" s="33">
        <v>44866</v>
      </c>
      <c r="E2942" s="43" t="s">
        <v>70</v>
      </c>
      <c r="F2942" s="44">
        <f>SUMIFS(HoraCondCarga[Hora],HoraCondCarga[Condição de Carga],PrevisaoGD[[#This Row],[Condição de Carga]],HoraCondCarga[Mês],MONTH(PrevisaoGD[[#This Row],[Mês/Ano]]))</f>
        <v>19</v>
      </c>
      <c r="G2942" s="258">
        <f>SUMIFS('Previsão Potência Instalada'!$C$4:$C$87,'Previsão Potência Instalada'!$B$4:$B$87,PrevisaoGD[[#This Row],[Mês/Ano]])*SUMIFS(RelPotInst[PU_PI],RelPotInst[Barra],PrevisaoGD[[#This Row],[Nº Barra]])</f>
        <v>0.72316546856478081</v>
      </c>
      <c r="H2942" s="136">
        <f>$G2942*SUMIFS(FatorHorario[Fator],FatorHorario[Meses],TEXT($D2942,"MMM"),FatorHorario[UF],'Curva Tipica'!$E$1,FatorHorario[Hora],$F2942)</f>
        <v>0</v>
      </c>
      <c r="I2942" s="45">
        <v>0.92</v>
      </c>
    </row>
    <row r="2943" spans="1:9" x14ac:dyDescent="0.25">
      <c r="A2943" s="32">
        <v>8710</v>
      </c>
      <c r="B2943" s="32">
        <v>2</v>
      </c>
      <c r="C2943" s="134" t="s">
        <v>92</v>
      </c>
      <c r="D2943" s="33">
        <v>44896</v>
      </c>
      <c r="E2943" s="43" t="s">
        <v>70</v>
      </c>
      <c r="F2943" s="44">
        <f>SUMIFS(HoraCondCarga[Hora],HoraCondCarga[Condição de Carga],PrevisaoGD[[#This Row],[Condição de Carga]],HoraCondCarga[Mês],MONTH(PrevisaoGD[[#This Row],[Mês/Ano]]))</f>
        <v>20</v>
      </c>
      <c r="G2943" s="258">
        <f>SUMIFS('Previsão Potência Instalada'!$C$4:$C$87,'Previsão Potência Instalada'!$B$4:$B$87,PrevisaoGD[[#This Row],[Mês/Ano]])*SUMIFS(RelPotInst[PU_PI],RelPotInst[Barra],PrevisaoGD[[#This Row],[Nº Barra]])</f>
        <v>0.74493560908348055</v>
      </c>
      <c r="H2943" s="136">
        <f>$G2943*SUMIFS(FatorHorario[Fator],FatorHorario[Meses],TEXT($D2943,"MMM"),FatorHorario[UF],'Curva Tipica'!$E$1,FatorHorario[Hora],$F2943)</f>
        <v>0</v>
      </c>
      <c r="I2943" s="45">
        <v>0.92</v>
      </c>
    </row>
    <row r="2944" spans="1:9" x14ac:dyDescent="0.25">
      <c r="A2944" s="32">
        <v>8710</v>
      </c>
      <c r="B2944" s="32">
        <v>2</v>
      </c>
      <c r="C2944" s="134" t="s">
        <v>92</v>
      </c>
      <c r="D2944" s="33">
        <v>44927</v>
      </c>
      <c r="E2944" s="43" t="s">
        <v>70</v>
      </c>
      <c r="F2944" s="44">
        <f>SUMIFS(HoraCondCarga[Hora],HoraCondCarga[Condição de Carga],PrevisaoGD[[#This Row],[Condição de Carga]],HoraCondCarga[Mês],MONTH(PrevisaoGD[[#This Row],[Mês/Ano]]))</f>
        <v>20</v>
      </c>
      <c r="G2944" s="258">
        <f>SUMIFS('Previsão Potência Instalada'!$C$4:$C$87,'Previsão Potência Instalada'!$B$4:$B$87,PrevisaoGD[[#This Row],[Mês/Ano]])*SUMIFS(RelPotInst[PU_PI],RelPotInst[Barra],PrevisaoGD[[#This Row],[Nº Barra]])</f>
        <v>0.75239897156715163</v>
      </c>
      <c r="H2944" s="136">
        <f>$G2944*SUMIFS(FatorHorario[Fator],FatorHorario[Meses],TEXT($D2944,"MMM"),FatorHorario[UF],'Curva Tipica'!$E$1,FatorHorario[Hora],$F2944)</f>
        <v>0</v>
      </c>
      <c r="I2944" s="45">
        <v>0.92</v>
      </c>
    </row>
    <row r="2945" spans="1:9" x14ac:dyDescent="0.25">
      <c r="A2945" s="32">
        <v>8710</v>
      </c>
      <c r="B2945" s="32">
        <v>2</v>
      </c>
      <c r="C2945" s="134" t="s">
        <v>92</v>
      </c>
      <c r="D2945" s="33">
        <v>44958</v>
      </c>
      <c r="E2945" s="43" t="s">
        <v>70</v>
      </c>
      <c r="F2945" s="44">
        <f>SUMIFS(HoraCondCarga[Hora],HoraCondCarga[Condição de Carga],PrevisaoGD[[#This Row],[Condição de Carga]],HoraCondCarga[Mês],MONTH(PrevisaoGD[[#This Row],[Mês/Ano]]))</f>
        <v>20</v>
      </c>
      <c r="G2945" s="258">
        <f>SUMIFS('Previsão Potência Instalada'!$C$4:$C$87,'Previsão Potência Instalada'!$B$4:$B$87,PrevisaoGD[[#This Row],[Mês/Ano]])*SUMIFS(RelPotInst[PU_PI],RelPotInst[Barra],PrevisaoGD[[#This Row],[Nº Barra]])</f>
        <v>0.75969969506265311</v>
      </c>
      <c r="H2945" s="136">
        <f>$G2945*SUMIFS(FatorHorario[Fator],FatorHorario[Meses],TEXT($D2945,"MMM"),FatorHorario[UF],'Curva Tipica'!$E$1,FatorHorario[Hora],$F2945)</f>
        <v>0</v>
      </c>
      <c r="I2945" s="45">
        <v>0.92</v>
      </c>
    </row>
    <row r="2946" spans="1:9" x14ac:dyDescent="0.25">
      <c r="A2946" s="32">
        <v>8710</v>
      </c>
      <c r="B2946" s="32">
        <v>2</v>
      </c>
      <c r="C2946" s="134" t="s">
        <v>92</v>
      </c>
      <c r="D2946" s="33">
        <v>44986</v>
      </c>
      <c r="E2946" s="43" t="s">
        <v>70</v>
      </c>
      <c r="F2946" s="44">
        <f>SUMIFS(HoraCondCarga[Hora],HoraCondCarga[Condição de Carga],PrevisaoGD[[#This Row],[Condição de Carga]],HoraCondCarga[Mês],MONTH(PrevisaoGD[[#This Row],[Mês/Ano]]))</f>
        <v>20</v>
      </c>
      <c r="G2946" s="258">
        <f>SUMIFS('Previsão Potência Instalada'!$C$4:$C$87,'Previsão Potência Instalada'!$B$4:$B$87,PrevisaoGD[[#This Row],[Mês/Ano]])*SUMIFS(RelPotInst[PU_PI],RelPotInst[Barra],PrevisaoGD[[#This Row],[Nº Barra]])</f>
        <v>0.76706606845804903</v>
      </c>
      <c r="H2946" s="136">
        <f>$G2946*SUMIFS(FatorHorario[Fator],FatorHorario[Meses],TEXT($D2946,"MMM"),FatorHorario[UF],'Curva Tipica'!$E$1,FatorHorario[Hora],$F2946)</f>
        <v>0</v>
      </c>
      <c r="I2946" s="45">
        <v>0.92</v>
      </c>
    </row>
    <row r="2947" spans="1:9" x14ac:dyDescent="0.25">
      <c r="A2947" s="32">
        <v>8710</v>
      </c>
      <c r="B2947" s="32">
        <v>2</v>
      </c>
      <c r="C2947" s="134" t="s">
        <v>92</v>
      </c>
      <c r="D2947" s="33">
        <v>45017</v>
      </c>
      <c r="E2947" s="43" t="s">
        <v>70</v>
      </c>
      <c r="F2947" s="44">
        <f>SUMIFS(HoraCondCarga[Hora],HoraCondCarga[Condição de Carga],PrevisaoGD[[#This Row],[Condição de Carga]],HoraCondCarga[Mês],MONTH(PrevisaoGD[[#This Row],[Mês/Ano]]))</f>
        <v>19</v>
      </c>
      <c r="G2947" s="258">
        <f>SUMIFS('Previsão Potência Instalada'!$C$4:$C$87,'Previsão Potência Instalada'!$B$4:$B$87,PrevisaoGD[[#This Row],[Mês/Ano]])*SUMIFS(RelPotInst[PU_PI],RelPotInst[Barra],PrevisaoGD[[#This Row],[Nº Barra]])</f>
        <v>0.77448906552647045</v>
      </c>
      <c r="H2947" s="136">
        <f>$G2947*SUMIFS(FatorHorario[Fator],FatorHorario[Meses],TEXT($D2947,"MMM"),FatorHorario[UF],'Curva Tipica'!$E$1,FatorHorario[Hora],$F2947)</f>
        <v>0</v>
      </c>
      <c r="I2947" s="45">
        <v>0.92</v>
      </c>
    </row>
    <row r="2948" spans="1:9" x14ac:dyDescent="0.25">
      <c r="A2948" s="32">
        <v>8710</v>
      </c>
      <c r="B2948" s="32">
        <v>2</v>
      </c>
      <c r="C2948" s="134" t="s">
        <v>92</v>
      </c>
      <c r="D2948" s="33">
        <v>45047</v>
      </c>
      <c r="E2948" s="43" t="s">
        <v>70</v>
      </c>
      <c r="F2948" s="44">
        <f>SUMIFS(HoraCondCarga[Hora],HoraCondCarga[Condição de Carga],PrevisaoGD[[#This Row],[Condição de Carga]],HoraCondCarga[Mês],MONTH(PrevisaoGD[[#This Row],[Mês/Ano]]))</f>
        <v>19</v>
      </c>
      <c r="G2948" s="258">
        <f>SUMIFS('Previsão Potência Instalada'!$C$4:$C$87,'Previsão Potência Instalada'!$B$4:$B$87,PrevisaoGD[[#This Row],[Mês/Ano]])*SUMIFS(RelPotInst[PU_PI],RelPotInst[Barra],PrevisaoGD[[#This Row],[Nº Barra]])</f>
        <v>0.78252449566708848</v>
      </c>
      <c r="H2948" s="136">
        <f>$G2948*SUMIFS(FatorHorario[Fator],FatorHorario[Meses],TEXT($D2948,"MMM"),FatorHorario[UF],'Curva Tipica'!$E$1,FatorHorario[Hora],$F2948)</f>
        <v>0</v>
      </c>
      <c r="I2948" s="45">
        <v>0.92</v>
      </c>
    </row>
    <row r="2949" spans="1:9" x14ac:dyDescent="0.25">
      <c r="A2949" s="32">
        <v>8710</v>
      </c>
      <c r="B2949" s="32">
        <v>2</v>
      </c>
      <c r="C2949" s="134" t="s">
        <v>92</v>
      </c>
      <c r="D2949" s="33">
        <v>45078</v>
      </c>
      <c r="E2949" s="43" t="s">
        <v>70</v>
      </c>
      <c r="F2949" s="44">
        <f>SUMIFS(HoraCondCarga[Hora],HoraCondCarga[Condição de Carga],PrevisaoGD[[#This Row],[Condição de Carga]],HoraCondCarga[Mês],MONTH(PrevisaoGD[[#This Row],[Mês/Ano]]))</f>
        <v>19</v>
      </c>
      <c r="G2949" s="258">
        <f>SUMIFS('Previsão Potência Instalada'!$C$4:$C$87,'Previsão Potência Instalada'!$B$4:$B$87,PrevisaoGD[[#This Row],[Mês/Ano]])*SUMIFS(RelPotInst[PU_PI],RelPotInst[Barra],PrevisaoGD[[#This Row],[Nº Barra]])</f>
        <v>0.79039201628221678</v>
      </c>
      <c r="H2949" s="136">
        <f>$G2949*SUMIFS(FatorHorario[Fator],FatorHorario[Meses],TEXT($D2949,"MMM"),FatorHorario[UF],'Curva Tipica'!$E$1,FatorHorario[Hora],$F2949)</f>
        <v>0</v>
      </c>
      <c r="I2949" s="45">
        <v>0.92</v>
      </c>
    </row>
    <row r="2950" spans="1:9" x14ac:dyDescent="0.25">
      <c r="A2950" s="32">
        <v>8710</v>
      </c>
      <c r="B2950" s="32">
        <v>2</v>
      </c>
      <c r="C2950" s="134" t="s">
        <v>92</v>
      </c>
      <c r="D2950" s="33">
        <v>45108</v>
      </c>
      <c r="E2950" s="43" t="s">
        <v>70</v>
      </c>
      <c r="F2950" s="44">
        <f>SUMIFS(HoraCondCarga[Hora],HoraCondCarga[Condição de Carga],PrevisaoGD[[#This Row],[Condição de Carga]],HoraCondCarga[Mês],MONTH(PrevisaoGD[[#This Row],[Mês/Ano]]))</f>
        <v>19</v>
      </c>
      <c r="G2950" s="258">
        <f>SUMIFS('Previsão Potência Instalada'!$C$4:$C$87,'Previsão Potência Instalada'!$B$4:$B$87,PrevisaoGD[[#This Row],[Mês/Ano]])*SUMIFS(RelPotInst[PU_PI],RelPotInst[Barra],PrevisaoGD[[#This Row],[Nº Barra]])</f>
        <v>0.79786847815137518</v>
      </c>
      <c r="H2950" s="136">
        <f>$G2950*SUMIFS(FatorHorario[Fator],FatorHorario[Meses],TEXT($D2950,"MMM"),FatorHorario[UF],'Curva Tipica'!$E$1,FatorHorario[Hora],$F2950)</f>
        <v>0</v>
      </c>
      <c r="I2950" s="45">
        <v>0.92</v>
      </c>
    </row>
    <row r="2951" spans="1:9" x14ac:dyDescent="0.25">
      <c r="A2951" s="32">
        <v>8710</v>
      </c>
      <c r="B2951" s="32">
        <v>2</v>
      </c>
      <c r="C2951" s="134" t="s">
        <v>92</v>
      </c>
      <c r="D2951" s="33">
        <v>45139</v>
      </c>
      <c r="E2951" s="43" t="s">
        <v>70</v>
      </c>
      <c r="F2951" s="44">
        <f>SUMIFS(HoraCondCarga[Hora],HoraCondCarga[Condição de Carga],PrevisaoGD[[#This Row],[Condição de Carga]],HoraCondCarga[Mês],MONTH(PrevisaoGD[[#This Row],[Mês/Ano]]))</f>
        <v>19</v>
      </c>
      <c r="G2951" s="258">
        <f>SUMIFS('Previsão Potência Instalada'!$C$4:$C$87,'Previsão Potência Instalada'!$B$4:$B$87,PrevisaoGD[[#This Row],[Mês/Ano]])*SUMIFS(RelPotInst[PU_PI],RelPotInst[Barra],PrevisaoGD[[#This Row],[Nº Barra]])</f>
        <v>0.80515388585733083</v>
      </c>
      <c r="H2951" s="136">
        <f>$G2951*SUMIFS(FatorHorario[Fator],FatorHorario[Meses],TEXT($D2951,"MMM"),FatorHorario[UF],'Curva Tipica'!$E$1,FatorHorario[Hora],$F2951)</f>
        <v>0</v>
      </c>
      <c r="I2951" s="45">
        <v>0.92</v>
      </c>
    </row>
    <row r="2952" spans="1:9" x14ac:dyDescent="0.25">
      <c r="A2952" s="32">
        <v>8710</v>
      </c>
      <c r="B2952" s="32">
        <v>2</v>
      </c>
      <c r="C2952" s="134" t="s">
        <v>92</v>
      </c>
      <c r="D2952" s="33">
        <v>45170</v>
      </c>
      <c r="E2952" s="43" t="s">
        <v>70</v>
      </c>
      <c r="F2952" s="44">
        <f>SUMIFS(HoraCondCarga[Hora],HoraCondCarga[Condição de Carga],PrevisaoGD[[#This Row],[Condição de Carga]],HoraCondCarga[Mês],MONTH(PrevisaoGD[[#This Row],[Mês/Ano]]))</f>
        <v>19</v>
      </c>
      <c r="G2952" s="258">
        <f>SUMIFS('Previsão Potência Instalada'!$C$4:$C$87,'Previsão Potência Instalada'!$B$4:$B$87,PrevisaoGD[[#This Row],[Mês/Ano]])*SUMIFS(RelPotInst[PU_PI],RelPotInst[Barra],PrevisaoGD[[#This Row],[Nº Barra]])</f>
        <v>0.81240605845041602</v>
      </c>
      <c r="H2952" s="136">
        <f>$G2952*SUMIFS(FatorHorario[Fator],FatorHorario[Meses],TEXT($D2952,"MMM"),FatorHorario[UF],'Curva Tipica'!$E$1,FatorHorario[Hora],$F2952)</f>
        <v>0</v>
      </c>
      <c r="I2952" s="45">
        <v>0.92</v>
      </c>
    </row>
    <row r="2953" spans="1:9" x14ac:dyDescent="0.25">
      <c r="A2953" s="32">
        <v>8710</v>
      </c>
      <c r="B2953" s="32">
        <v>2</v>
      </c>
      <c r="C2953" s="134" t="s">
        <v>92</v>
      </c>
      <c r="D2953" s="33">
        <v>45200</v>
      </c>
      <c r="E2953" s="43" t="s">
        <v>70</v>
      </c>
      <c r="F2953" s="44">
        <f>SUMIFS(HoraCondCarga[Hora],HoraCondCarga[Condição de Carga],PrevisaoGD[[#This Row],[Condição de Carga]],HoraCondCarga[Mês],MONTH(PrevisaoGD[[#This Row],[Mês/Ano]]))</f>
        <v>19</v>
      </c>
      <c r="G2953" s="258">
        <f>SUMIFS('Previsão Potência Instalada'!$C$4:$C$87,'Previsão Potência Instalada'!$B$4:$B$87,PrevisaoGD[[#This Row],[Mês/Ano]])*SUMIFS(RelPotInst[PU_PI],RelPotInst[Barra],PrevisaoGD[[#This Row],[Nº Barra]])</f>
        <v>0.81930169745701864</v>
      </c>
      <c r="H2953" s="136">
        <f>$G2953*SUMIFS(FatorHorario[Fator],FatorHorario[Meses],TEXT($D2953,"MMM"),FatorHorario[UF],'Curva Tipica'!$E$1,FatorHorario[Hora],$F2953)</f>
        <v>0</v>
      </c>
      <c r="I2953" s="45">
        <v>0.92</v>
      </c>
    </row>
    <row r="2954" spans="1:9" x14ac:dyDescent="0.25">
      <c r="A2954" s="32">
        <v>8710</v>
      </c>
      <c r="B2954" s="32">
        <v>2</v>
      </c>
      <c r="C2954" s="134" t="s">
        <v>92</v>
      </c>
      <c r="D2954" s="33">
        <v>45231</v>
      </c>
      <c r="E2954" s="43" t="s">
        <v>70</v>
      </c>
      <c r="F2954" s="44">
        <f>SUMIFS(HoraCondCarga[Hora],HoraCondCarga[Condição de Carga],PrevisaoGD[[#This Row],[Condição de Carga]],HoraCondCarga[Mês],MONTH(PrevisaoGD[[#This Row],[Mês/Ano]]))</f>
        <v>19</v>
      </c>
      <c r="G2954" s="258">
        <f>SUMIFS('Previsão Potência Instalada'!$C$4:$C$87,'Previsão Potência Instalada'!$B$4:$B$87,PrevisaoGD[[#This Row],[Mês/Ano]])*SUMIFS(RelPotInst[PU_PI],RelPotInst[Barra],PrevisaoGD[[#This Row],[Nº Barra]])</f>
        <v>0.82619862349426842</v>
      </c>
      <c r="H2954" s="136">
        <f>$G2954*SUMIFS(FatorHorario[Fator],FatorHorario[Meses],TEXT($D2954,"MMM"),FatorHorario[UF],'Curva Tipica'!$E$1,FatorHorario[Hora],$F2954)</f>
        <v>0</v>
      </c>
      <c r="I2954" s="45">
        <v>0.92</v>
      </c>
    </row>
    <row r="2955" spans="1:9" x14ac:dyDescent="0.25">
      <c r="A2955" s="32">
        <v>8710</v>
      </c>
      <c r="B2955" s="32">
        <v>2</v>
      </c>
      <c r="C2955" s="134" t="s">
        <v>92</v>
      </c>
      <c r="D2955" s="33">
        <v>45261</v>
      </c>
      <c r="E2955" s="43" t="s">
        <v>70</v>
      </c>
      <c r="F2955" s="44">
        <f>SUMIFS(HoraCondCarga[Hora],HoraCondCarga[Condição de Carga],PrevisaoGD[[#This Row],[Condição de Carga]],HoraCondCarga[Mês],MONTH(PrevisaoGD[[#This Row],[Mês/Ano]]))</f>
        <v>20</v>
      </c>
      <c r="G2955" s="258">
        <f>SUMIFS('Previsão Potência Instalada'!$C$4:$C$87,'Previsão Potência Instalada'!$B$4:$B$87,PrevisaoGD[[#This Row],[Mês/Ano]])*SUMIFS(RelPotInst[PU_PI],RelPotInst[Barra],PrevisaoGD[[#This Row],[Nº Barra]])</f>
        <v>0.8334231952315273</v>
      </c>
      <c r="H2955" s="136">
        <f>$G2955*SUMIFS(FatorHorario[Fator],FatorHorario[Meses],TEXT($D2955,"MMM"),FatorHorario[UF],'Curva Tipica'!$E$1,FatorHorario[Hora],$F2955)</f>
        <v>0</v>
      </c>
      <c r="I2955" s="45">
        <v>0.92</v>
      </c>
    </row>
    <row r="2956" spans="1:9" x14ac:dyDescent="0.25">
      <c r="A2956" s="32">
        <v>8710</v>
      </c>
      <c r="B2956" s="32">
        <v>2</v>
      </c>
      <c r="C2956" s="134" t="s">
        <v>92</v>
      </c>
      <c r="D2956" s="33">
        <v>45292</v>
      </c>
      <c r="E2956" s="43" t="s">
        <v>70</v>
      </c>
      <c r="F2956" s="44">
        <f>SUMIFS(HoraCondCarga[Hora],HoraCondCarga[Condição de Carga],PrevisaoGD[[#This Row],[Condição de Carga]],HoraCondCarga[Mês],MONTH(PrevisaoGD[[#This Row],[Mês/Ano]]))</f>
        <v>20</v>
      </c>
      <c r="G2956" s="258">
        <f>SUMIFS('Previsão Potência Instalada'!$C$4:$C$87,'Previsão Potência Instalada'!$B$4:$B$87,PrevisaoGD[[#This Row],[Mês/Ano]])*SUMIFS(RelPotInst[PU_PI],RelPotInst[Barra],PrevisaoGD[[#This Row],[Nº Barra]])</f>
        <v>0.84824160685651084</v>
      </c>
      <c r="H2956" s="136">
        <f>$G2956*SUMIFS(FatorHorario[Fator],FatorHorario[Meses],TEXT($D2956,"MMM"),FatorHorario[UF],'Curva Tipica'!$E$1,FatorHorario[Hora],$F2956)</f>
        <v>0</v>
      </c>
      <c r="I2956" s="45">
        <v>0.92</v>
      </c>
    </row>
    <row r="2957" spans="1:9" x14ac:dyDescent="0.25">
      <c r="A2957" s="32">
        <v>8710</v>
      </c>
      <c r="B2957" s="32">
        <v>2</v>
      </c>
      <c r="C2957" s="134" t="s">
        <v>92</v>
      </c>
      <c r="D2957" s="33">
        <v>45323</v>
      </c>
      <c r="E2957" s="43" t="s">
        <v>70</v>
      </c>
      <c r="F2957" s="44">
        <f>SUMIFS(HoraCondCarga[Hora],HoraCondCarga[Condição de Carga],PrevisaoGD[[#This Row],[Condição de Carga]],HoraCondCarga[Mês],MONTH(PrevisaoGD[[#This Row],[Mês/Ano]]))</f>
        <v>20</v>
      </c>
      <c r="G2957" s="258">
        <f>SUMIFS('Previsão Potência Instalada'!$C$4:$C$87,'Previsão Potência Instalada'!$B$4:$B$87,PrevisaoGD[[#This Row],[Mês/Ano]])*SUMIFS(RelPotInst[PU_PI],RelPotInst[Barra],PrevisaoGD[[#This Row],[Nº Barra]])</f>
        <v>0.86273710083167654</v>
      </c>
      <c r="H2957" s="136">
        <f>$G2957*SUMIFS(FatorHorario[Fator],FatorHorario[Meses],TEXT($D2957,"MMM"),FatorHorario[UF],'Curva Tipica'!$E$1,FatorHorario[Hora],$F2957)</f>
        <v>0</v>
      </c>
      <c r="I2957" s="45">
        <v>0.92</v>
      </c>
    </row>
    <row r="2958" spans="1:9" x14ac:dyDescent="0.25">
      <c r="A2958" s="32">
        <v>8710</v>
      </c>
      <c r="B2958" s="32">
        <v>2</v>
      </c>
      <c r="C2958" s="134" t="s">
        <v>92</v>
      </c>
      <c r="D2958" s="33">
        <v>45352</v>
      </c>
      <c r="E2958" s="43" t="s">
        <v>70</v>
      </c>
      <c r="F2958" s="44">
        <f>SUMIFS(HoraCondCarga[Hora],HoraCondCarga[Condição de Carga],PrevisaoGD[[#This Row],[Condição de Carga]],HoraCondCarga[Mês],MONTH(PrevisaoGD[[#This Row],[Mês/Ano]]))</f>
        <v>20</v>
      </c>
      <c r="G2958" s="258">
        <f>SUMIFS('Previsão Potência Instalada'!$C$4:$C$87,'Previsão Potência Instalada'!$B$4:$B$87,PrevisaoGD[[#This Row],[Mês/Ano]])*SUMIFS(RelPotInst[PU_PI],RelPotInst[Barra],PrevisaoGD[[#This Row],[Nº Barra]])</f>
        <v>0.87736294185107344</v>
      </c>
      <c r="H2958" s="136">
        <f>$G2958*SUMIFS(FatorHorario[Fator],FatorHorario[Meses],TEXT($D2958,"MMM"),FatorHorario[UF],'Curva Tipica'!$E$1,FatorHorario[Hora],$F2958)</f>
        <v>0</v>
      </c>
      <c r="I2958" s="45">
        <v>0.92</v>
      </c>
    </row>
    <row r="2959" spans="1:9" x14ac:dyDescent="0.25">
      <c r="A2959" s="32">
        <v>8710</v>
      </c>
      <c r="B2959" s="32">
        <v>2</v>
      </c>
      <c r="C2959" s="134" t="s">
        <v>92</v>
      </c>
      <c r="D2959" s="33">
        <v>45383</v>
      </c>
      <c r="E2959" s="43" t="s">
        <v>70</v>
      </c>
      <c r="F2959" s="44">
        <f>SUMIFS(HoraCondCarga[Hora],HoraCondCarga[Condição de Carga],PrevisaoGD[[#This Row],[Condição de Carga]],HoraCondCarga[Mês],MONTH(PrevisaoGD[[#This Row],[Mês/Ano]]))</f>
        <v>19</v>
      </c>
      <c r="G2959" s="258">
        <f>SUMIFS('Previsão Potência Instalada'!$C$4:$C$87,'Previsão Potência Instalada'!$B$4:$B$87,PrevisaoGD[[#This Row],[Mês/Ano]])*SUMIFS(RelPotInst[PU_PI],RelPotInst[Barra],PrevisaoGD[[#This Row],[Nº Barra]])</f>
        <v>0.89210120845564722</v>
      </c>
      <c r="H2959" s="136">
        <f>$G2959*SUMIFS(FatorHorario[Fator],FatorHorario[Meses],TEXT($D2959,"MMM"),FatorHorario[UF],'Curva Tipica'!$E$1,FatorHorario[Hora],$F2959)</f>
        <v>0</v>
      </c>
      <c r="I2959" s="45">
        <v>0.92</v>
      </c>
    </row>
    <row r="2960" spans="1:9" x14ac:dyDescent="0.25">
      <c r="A2960" s="32">
        <v>8710</v>
      </c>
      <c r="B2960" s="32">
        <v>2</v>
      </c>
      <c r="C2960" s="134" t="s">
        <v>92</v>
      </c>
      <c r="D2960" s="33">
        <v>45413</v>
      </c>
      <c r="E2960" s="43" t="s">
        <v>70</v>
      </c>
      <c r="F2960" s="44">
        <f>SUMIFS(HoraCondCarga[Hora],HoraCondCarga[Condição de Carga],PrevisaoGD[[#This Row],[Condição de Carga]],HoraCondCarga[Mês],MONTH(PrevisaoGD[[#This Row],[Mês/Ano]]))</f>
        <v>19</v>
      </c>
      <c r="G2960" s="258">
        <f>SUMIFS('Previsão Potência Instalada'!$C$4:$C$87,'Previsão Potência Instalada'!$B$4:$B$87,PrevisaoGD[[#This Row],[Mês/Ano]])*SUMIFS(RelPotInst[PU_PI],RelPotInst[Barra],PrevisaoGD[[#This Row],[Nº Barra]])</f>
        <v>0.90805545316344405</v>
      </c>
      <c r="H2960" s="136">
        <f>$G2960*SUMIFS(FatorHorario[Fator],FatorHorario[Meses],TEXT($D2960,"MMM"),FatorHorario[UF],'Curva Tipica'!$E$1,FatorHorario[Hora],$F2960)</f>
        <v>0</v>
      </c>
      <c r="I2960" s="45">
        <v>0.92</v>
      </c>
    </row>
    <row r="2961" spans="1:9" x14ac:dyDescent="0.25">
      <c r="A2961" s="32">
        <v>8710</v>
      </c>
      <c r="B2961" s="32">
        <v>2</v>
      </c>
      <c r="C2961" s="134" t="s">
        <v>92</v>
      </c>
      <c r="D2961" s="33">
        <v>45444</v>
      </c>
      <c r="E2961" s="43" t="s">
        <v>70</v>
      </c>
      <c r="F2961" s="44">
        <f>SUMIFS(HoraCondCarga[Hora],HoraCondCarga[Condição de Carga],PrevisaoGD[[#This Row],[Condição de Carga]],HoraCondCarga[Mês],MONTH(PrevisaoGD[[#This Row],[Mês/Ano]]))</f>
        <v>19</v>
      </c>
      <c r="G2961" s="258">
        <f>SUMIFS('Previsão Potência Instalada'!$C$4:$C$87,'Previsão Potência Instalada'!$B$4:$B$87,PrevisaoGD[[#This Row],[Mês/Ano]])*SUMIFS(RelPotInst[PU_PI],RelPotInst[Barra],PrevisaoGD[[#This Row],[Nº Barra]])</f>
        <v>0.92367631563636932</v>
      </c>
      <c r="H2961" s="136">
        <f>$G2961*SUMIFS(FatorHorario[Fator],FatorHorario[Meses],TEXT($D2961,"MMM"),FatorHorario[UF],'Curva Tipica'!$E$1,FatorHorario[Hora],$F2961)</f>
        <v>0</v>
      </c>
      <c r="I2961" s="45">
        <v>0.92</v>
      </c>
    </row>
    <row r="2962" spans="1:9" x14ac:dyDescent="0.25">
      <c r="A2962" s="32">
        <v>8710</v>
      </c>
      <c r="B2962" s="32">
        <v>2</v>
      </c>
      <c r="C2962" s="134" t="s">
        <v>92</v>
      </c>
      <c r="D2962" s="33">
        <v>45474</v>
      </c>
      <c r="E2962" s="43" t="s">
        <v>70</v>
      </c>
      <c r="F2962" s="44">
        <f>SUMIFS(HoraCondCarga[Hora],HoraCondCarga[Condição de Carga],PrevisaoGD[[#This Row],[Condição de Carga]],HoraCondCarga[Mês],MONTH(PrevisaoGD[[#This Row],[Mês/Ano]]))</f>
        <v>19</v>
      </c>
      <c r="G2962" s="258">
        <f>SUMIFS('Previsão Potência Instalada'!$C$4:$C$87,'Previsão Potência Instalada'!$B$4:$B$87,PrevisaoGD[[#This Row],[Mês/Ano]])*SUMIFS(RelPotInst[PU_PI],RelPotInst[Barra],PrevisaoGD[[#This Row],[Nº Barra]])</f>
        <v>0.93852073592522423</v>
      </c>
      <c r="H2962" s="136">
        <f>$G2962*SUMIFS(FatorHorario[Fator],FatorHorario[Meses],TEXT($D2962,"MMM"),FatorHorario[UF],'Curva Tipica'!$E$1,FatorHorario[Hora],$F2962)</f>
        <v>0</v>
      </c>
      <c r="I2962" s="45">
        <v>0.92</v>
      </c>
    </row>
    <row r="2963" spans="1:9" x14ac:dyDescent="0.25">
      <c r="A2963" s="32">
        <v>8710</v>
      </c>
      <c r="B2963" s="32">
        <v>2</v>
      </c>
      <c r="C2963" s="134" t="s">
        <v>92</v>
      </c>
      <c r="D2963" s="33">
        <v>45505</v>
      </c>
      <c r="E2963" s="43" t="s">
        <v>70</v>
      </c>
      <c r="F2963" s="44">
        <f>SUMIFS(HoraCondCarga[Hora],HoraCondCarga[Condição de Carga],PrevisaoGD[[#This Row],[Condição de Carga]],HoraCondCarga[Mês],MONTH(PrevisaoGD[[#This Row],[Mês/Ano]]))</f>
        <v>19</v>
      </c>
      <c r="G2963" s="258">
        <f>SUMIFS('Previsão Potência Instalada'!$C$4:$C$87,'Previsão Potência Instalada'!$B$4:$B$87,PrevisaoGD[[#This Row],[Mês/Ano]])*SUMIFS(RelPotInst[PU_PI],RelPotInst[Barra],PrevisaoGD[[#This Row],[Nº Barra]])</f>
        <v>0.95298582059434989</v>
      </c>
      <c r="H2963" s="136">
        <f>$G2963*SUMIFS(FatorHorario[Fator],FatorHorario[Meses],TEXT($D2963,"MMM"),FatorHorario[UF],'Curva Tipica'!$E$1,FatorHorario[Hora],$F2963)</f>
        <v>0</v>
      </c>
      <c r="I2963" s="45">
        <v>0.92</v>
      </c>
    </row>
    <row r="2964" spans="1:9" x14ac:dyDescent="0.25">
      <c r="A2964" s="32">
        <v>8710</v>
      </c>
      <c r="B2964" s="32">
        <v>2</v>
      </c>
      <c r="C2964" s="134" t="s">
        <v>92</v>
      </c>
      <c r="D2964" s="33">
        <v>45536</v>
      </c>
      <c r="E2964" s="43" t="s">
        <v>70</v>
      </c>
      <c r="F2964" s="44">
        <f>SUMIFS(HoraCondCarga[Hora],HoraCondCarga[Condição de Carga],PrevisaoGD[[#This Row],[Condição de Carga]],HoraCondCarga[Mês],MONTH(PrevisaoGD[[#This Row],[Mês/Ano]]))</f>
        <v>19</v>
      </c>
      <c r="G2964" s="258">
        <f>SUMIFS('Previsão Potência Instalada'!$C$4:$C$87,'Previsão Potência Instalada'!$B$4:$B$87,PrevisaoGD[[#This Row],[Mês/Ano]])*SUMIFS(RelPotInst[PU_PI],RelPotInst[Barra],PrevisaoGD[[#This Row],[Nº Barra]])</f>
        <v>0.96738491736807419</v>
      </c>
      <c r="H2964" s="136">
        <f>$G2964*SUMIFS(FatorHorario[Fator],FatorHorario[Meses],TEXT($D2964,"MMM"),FatorHorario[UF],'Curva Tipica'!$E$1,FatorHorario[Hora],$F2964)</f>
        <v>0</v>
      </c>
      <c r="I2964" s="45">
        <v>0.92</v>
      </c>
    </row>
    <row r="2965" spans="1:9" x14ac:dyDescent="0.25">
      <c r="A2965" s="32">
        <v>8710</v>
      </c>
      <c r="B2965" s="32">
        <v>2</v>
      </c>
      <c r="C2965" s="134" t="s">
        <v>92</v>
      </c>
      <c r="D2965" s="33">
        <v>45566</v>
      </c>
      <c r="E2965" s="43" t="s">
        <v>70</v>
      </c>
      <c r="F2965" s="44">
        <f>SUMIFS(HoraCondCarga[Hora],HoraCondCarga[Condição de Carga],PrevisaoGD[[#This Row],[Condição de Carga]],HoraCondCarga[Mês],MONTH(PrevisaoGD[[#This Row],[Mês/Ano]]))</f>
        <v>19</v>
      </c>
      <c r="G2965" s="258">
        <f>SUMIFS('Previsão Potência Instalada'!$C$4:$C$87,'Previsão Potência Instalada'!$B$4:$B$87,PrevisaoGD[[#This Row],[Mês/Ano]])*SUMIFS(RelPotInst[PU_PI],RelPotInst[Barra],PrevisaoGD[[#This Row],[Nº Barra]])</f>
        <v>0.98107612122433807</v>
      </c>
      <c r="H2965" s="136">
        <f>$G2965*SUMIFS(FatorHorario[Fator],FatorHorario[Meses],TEXT($D2965,"MMM"),FatorHorario[UF],'Curva Tipica'!$E$1,FatorHorario[Hora],$F2965)</f>
        <v>0</v>
      </c>
      <c r="I2965" s="45">
        <v>0.92</v>
      </c>
    </row>
    <row r="2966" spans="1:9" x14ac:dyDescent="0.25">
      <c r="A2966" s="32">
        <v>8710</v>
      </c>
      <c r="B2966" s="32">
        <v>2</v>
      </c>
      <c r="C2966" s="134" t="s">
        <v>92</v>
      </c>
      <c r="D2966" s="33">
        <v>45597</v>
      </c>
      <c r="E2966" s="43" t="s">
        <v>70</v>
      </c>
      <c r="F2966" s="44">
        <f>SUMIFS(HoraCondCarga[Hora],HoraCondCarga[Condição de Carga],PrevisaoGD[[#This Row],[Condição de Carga]],HoraCondCarga[Mês],MONTH(PrevisaoGD[[#This Row],[Mês/Ano]]))</f>
        <v>19</v>
      </c>
      <c r="G2966" s="258">
        <f>SUMIFS('Previsão Potência Instalada'!$C$4:$C$87,'Previsão Potência Instalada'!$B$4:$B$87,PrevisaoGD[[#This Row],[Mês/Ano]])*SUMIFS(RelPotInst[PU_PI],RelPotInst[Barra],PrevisaoGD[[#This Row],[Nº Barra]])</f>
        <v>0.99476988046364068</v>
      </c>
      <c r="H2966" s="136">
        <f>$G2966*SUMIFS(FatorHorario[Fator],FatorHorario[Meses],TEXT($D2966,"MMM"),FatorHorario[UF],'Curva Tipica'!$E$1,FatorHorario[Hora],$F2966)</f>
        <v>0</v>
      </c>
      <c r="I2966" s="45">
        <v>0.92</v>
      </c>
    </row>
    <row r="2967" spans="1:9" x14ac:dyDescent="0.25">
      <c r="A2967" s="32">
        <v>8710</v>
      </c>
      <c r="B2967" s="32">
        <v>2</v>
      </c>
      <c r="C2967" s="134" t="s">
        <v>92</v>
      </c>
      <c r="D2967" s="33">
        <v>45627</v>
      </c>
      <c r="E2967" s="43" t="s">
        <v>70</v>
      </c>
      <c r="F2967" s="44">
        <f>SUMIFS(HoraCondCarga[Hora],HoraCondCarga[Condição de Carga],PrevisaoGD[[#This Row],[Condição de Carga]],HoraCondCarga[Mês],MONTH(PrevisaoGD[[#This Row],[Mês/Ano]]))</f>
        <v>20</v>
      </c>
      <c r="G2967" s="258">
        <f>SUMIFS('Previsão Potência Instalada'!$C$4:$C$87,'Previsão Potência Instalada'!$B$4:$B$87,PrevisaoGD[[#This Row],[Mês/Ano]])*SUMIFS(RelPotInst[PU_PI],RelPotInst[Barra],PrevisaoGD[[#This Row],[Nº Barra]])</f>
        <v>1.009114176087919</v>
      </c>
      <c r="H2967" s="136">
        <f>$G2967*SUMIFS(FatorHorario[Fator],FatorHorario[Meses],TEXT($D2967,"MMM"),FatorHorario[UF],'Curva Tipica'!$E$1,FatorHorario[Hora],$F2967)</f>
        <v>0</v>
      </c>
      <c r="I2967" s="45">
        <v>0.92</v>
      </c>
    </row>
    <row r="2968" spans="1:9" x14ac:dyDescent="0.25">
      <c r="A2968" s="32">
        <v>8710</v>
      </c>
      <c r="B2968" s="32">
        <v>2</v>
      </c>
      <c r="C2968" s="134" t="s">
        <v>92</v>
      </c>
      <c r="D2968" s="33">
        <v>45658</v>
      </c>
      <c r="E2968" s="43" t="s">
        <v>70</v>
      </c>
      <c r="F2968" s="44">
        <f>SUMIFS(HoraCondCarga[Hora],HoraCondCarga[Condição de Carga],PrevisaoGD[[#This Row],[Condição de Carga]],HoraCondCarga[Mês],MONTH(PrevisaoGD[[#This Row],[Mês/Ano]]))</f>
        <v>20</v>
      </c>
      <c r="G2968" s="258">
        <f>SUMIFS('Previsão Potência Instalada'!$C$4:$C$87,'Previsão Potência Instalada'!$B$4:$B$87,PrevisaoGD[[#This Row],[Mês/Ano]])*SUMIFS(RelPotInst[PU_PI],RelPotInst[Barra],PrevisaoGD[[#This Row],[Nº Barra]])</f>
        <v>1.0260839252457772</v>
      </c>
      <c r="H2968" s="136">
        <f>$G2968*SUMIFS(FatorHorario[Fator],FatorHorario[Meses],TEXT($D2968,"MMM"),FatorHorario[UF],'Curva Tipica'!$E$1,FatorHorario[Hora],$F2968)</f>
        <v>0</v>
      </c>
      <c r="I2968" s="45">
        <v>0.92</v>
      </c>
    </row>
    <row r="2969" spans="1:9" x14ac:dyDescent="0.25">
      <c r="A2969" s="32">
        <v>8710</v>
      </c>
      <c r="B2969" s="32">
        <v>2</v>
      </c>
      <c r="C2969" s="134" t="s">
        <v>92</v>
      </c>
      <c r="D2969" s="33">
        <v>45689</v>
      </c>
      <c r="E2969" s="43" t="s">
        <v>70</v>
      </c>
      <c r="F2969" s="44">
        <f>SUMIFS(HoraCondCarga[Hora],HoraCondCarga[Condição de Carga],PrevisaoGD[[#This Row],[Condição de Carga]],HoraCondCarga[Mês],MONTH(PrevisaoGD[[#This Row],[Mês/Ano]]))</f>
        <v>20</v>
      </c>
      <c r="G2969" s="258">
        <f>SUMIFS('Previsão Potência Instalada'!$C$4:$C$87,'Previsão Potência Instalada'!$B$4:$B$87,PrevisaoGD[[#This Row],[Mês/Ano]])*SUMIFS(RelPotInst[PU_PI],RelPotInst[Barra],PrevisaoGD[[#This Row],[Nº Barra]])</f>
        <v>1.0426838755577985</v>
      </c>
      <c r="H2969" s="136">
        <f>$G2969*SUMIFS(FatorHorario[Fator],FatorHorario[Meses],TEXT($D2969,"MMM"),FatorHorario[UF],'Curva Tipica'!$E$1,FatorHorario[Hora],$F2969)</f>
        <v>0</v>
      </c>
      <c r="I2969" s="45">
        <v>0.92</v>
      </c>
    </row>
    <row r="2970" spans="1:9" x14ac:dyDescent="0.25">
      <c r="A2970" s="32">
        <v>8710</v>
      </c>
      <c r="B2970" s="32">
        <v>2</v>
      </c>
      <c r="C2970" s="134" t="s">
        <v>92</v>
      </c>
      <c r="D2970" s="33">
        <v>45717</v>
      </c>
      <c r="E2970" s="43" t="s">
        <v>70</v>
      </c>
      <c r="F2970" s="44">
        <f>SUMIFS(HoraCondCarga[Hora],HoraCondCarga[Condição de Carga],PrevisaoGD[[#This Row],[Condição de Carga]],HoraCondCarga[Mês],MONTH(PrevisaoGD[[#This Row],[Mês/Ano]]))</f>
        <v>20</v>
      </c>
      <c r="G2970" s="258">
        <f>SUMIFS('Previsão Potência Instalada'!$C$4:$C$87,'Previsão Potência Instalada'!$B$4:$B$87,PrevisaoGD[[#This Row],[Mês/Ano]])*SUMIFS(RelPotInst[PU_PI],RelPotInst[Barra],PrevisaoGD[[#This Row],[Nº Barra]])</f>
        <v>1.0594330967026222</v>
      </c>
      <c r="H2970" s="136">
        <f>$G2970*SUMIFS(FatorHorario[Fator],FatorHorario[Meses],TEXT($D2970,"MMM"),FatorHorario[UF],'Curva Tipica'!$E$1,FatorHorario[Hora],$F2970)</f>
        <v>0</v>
      </c>
      <c r="I2970" s="45">
        <v>0.92</v>
      </c>
    </row>
    <row r="2971" spans="1:9" x14ac:dyDescent="0.25">
      <c r="A2971" s="32">
        <v>8710</v>
      </c>
      <c r="B2971" s="32">
        <v>2</v>
      </c>
      <c r="C2971" s="134" t="s">
        <v>92</v>
      </c>
      <c r="D2971" s="33">
        <v>45748</v>
      </c>
      <c r="E2971" s="43" t="s">
        <v>70</v>
      </c>
      <c r="F2971" s="44">
        <f>SUMIFS(HoraCondCarga[Hora],HoraCondCarga[Condição de Carga],PrevisaoGD[[#This Row],[Condição de Carga]],HoraCondCarga[Mês],MONTH(PrevisaoGD[[#This Row],[Mês/Ano]]))</f>
        <v>19</v>
      </c>
      <c r="G2971" s="258">
        <f>SUMIFS('Previsão Potência Instalada'!$C$4:$C$87,'Previsão Potência Instalada'!$B$4:$B$87,PrevisaoGD[[#This Row],[Mês/Ano]])*SUMIFS(RelPotInst[PU_PI],RelPotInst[Barra],PrevisaoGD[[#This Row],[Nº Barra]])</f>
        <v>1.0763110653831238</v>
      </c>
      <c r="H2971" s="136">
        <f>$G2971*SUMIFS(FatorHorario[Fator],FatorHorario[Meses],TEXT($D2971,"MMM"),FatorHorario[UF],'Curva Tipica'!$E$1,FatorHorario[Hora],$F2971)</f>
        <v>0</v>
      </c>
      <c r="I2971" s="45">
        <v>0.92</v>
      </c>
    </row>
    <row r="2972" spans="1:9" x14ac:dyDescent="0.25">
      <c r="A2972" s="32">
        <v>8710</v>
      </c>
      <c r="B2972" s="32">
        <v>2</v>
      </c>
      <c r="C2972" s="134" t="s">
        <v>92</v>
      </c>
      <c r="D2972" s="33">
        <v>45778</v>
      </c>
      <c r="E2972" s="43" t="s">
        <v>70</v>
      </c>
      <c r="F2972" s="44">
        <f>SUMIFS(HoraCondCarga[Hora],HoraCondCarga[Condição de Carga],PrevisaoGD[[#This Row],[Condição de Carga]],HoraCondCarga[Mês],MONTH(PrevisaoGD[[#This Row],[Mês/Ano]]))</f>
        <v>19</v>
      </c>
      <c r="G2972" s="258">
        <f>SUMIFS('Previsão Potência Instalada'!$C$4:$C$87,'Previsão Potência Instalada'!$B$4:$B$87,PrevisaoGD[[#This Row],[Mês/Ano]])*SUMIFS(RelPotInst[PU_PI],RelPotInst[Barra],PrevisaoGD[[#This Row],[Nº Barra]])</f>
        <v>1.094581547911625</v>
      </c>
      <c r="H2972" s="136">
        <f>$G2972*SUMIFS(FatorHorario[Fator],FatorHorario[Meses],TEXT($D2972,"MMM"),FatorHorario[UF],'Curva Tipica'!$E$1,FatorHorario[Hora],$F2972)</f>
        <v>0</v>
      </c>
      <c r="I2972" s="45">
        <v>0.92</v>
      </c>
    </row>
    <row r="2973" spans="1:9" x14ac:dyDescent="0.25">
      <c r="A2973" s="32">
        <v>8710</v>
      </c>
      <c r="B2973" s="32">
        <v>2</v>
      </c>
      <c r="C2973" s="134" t="s">
        <v>92</v>
      </c>
      <c r="D2973" s="33">
        <v>45809</v>
      </c>
      <c r="E2973" s="43" t="s">
        <v>70</v>
      </c>
      <c r="F2973" s="44">
        <f>SUMIFS(HoraCondCarga[Hora],HoraCondCarga[Condição de Carga],PrevisaoGD[[#This Row],[Condição de Carga]],HoraCondCarga[Mês],MONTH(PrevisaoGD[[#This Row],[Mês/Ano]]))</f>
        <v>19</v>
      </c>
      <c r="G2973" s="258">
        <f>SUMIFS('Previsão Potência Instalada'!$C$4:$C$87,'Previsão Potência Instalada'!$B$4:$B$87,PrevisaoGD[[#This Row],[Mês/Ano]])*SUMIFS(RelPotInst[PU_PI],RelPotInst[Barra],PrevisaoGD[[#This Row],[Nº Barra]])</f>
        <v>1.1124702477604007</v>
      </c>
      <c r="H2973" s="136">
        <f>$G2973*SUMIFS(FatorHorario[Fator],FatorHorario[Meses],TEXT($D2973,"MMM"),FatorHorario[UF],'Curva Tipica'!$E$1,FatorHorario[Hora],$F2973)</f>
        <v>0</v>
      </c>
      <c r="I2973" s="45">
        <v>0.92</v>
      </c>
    </row>
    <row r="2974" spans="1:9" x14ac:dyDescent="0.25">
      <c r="A2974" s="32">
        <v>8710</v>
      </c>
      <c r="B2974" s="32">
        <v>2</v>
      </c>
      <c r="C2974" s="134" t="s">
        <v>92</v>
      </c>
      <c r="D2974" s="33">
        <v>45839</v>
      </c>
      <c r="E2974" s="43" t="s">
        <v>70</v>
      </c>
      <c r="F2974" s="44">
        <f>SUMIFS(HoraCondCarga[Hora],HoraCondCarga[Condição de Carga],PrevisaoGD[[#This Row],[Condição de Carga]],HoraCondCarga[Mês],MONTH(PrevisaoGD[[#This Row],[Mês/Ano]]))</f>
        <v>19</v>
      </c>
      <c r="G2974" s="258">
        <f>SUMIFS('Previsão Potência Instalada'!$C$4:$C$87,'Previsão Potência Instalada'!$B$4:$B$87,PrevisaoGD[[#This Row],[Mês/Ano]])*SUMIFS(RelPotInst[PU_PI],RelPotInst[Barra],PrevisaoGD[[#This Row],[Nº Barra]])</f>
        <v>1.129469781520887</v>
      </c>
      <c r="H2974" s="136">
        <f>$G2974*SUMIFS(FatorHorario[Fator],FatorHorario[Meses],TEXT($D2974,"MMM"),FatorHorario[UF],'Curva Tipica'!$E$1,FatorHorario[Hora],$F2974)</f>
        <v>0</v>
      </c>
      <c r="I2974" s="45">
        <v>0.92</v>
      </c>
    </row>
    <row r="2975" spans="1:9" x14ac:dyDescent="0.25">
      <c r="A2975" s="32">
        <v>8710</v>
      </c>
      <c r="B2975" s="32">
        <v>2</v>
      </c>
      <c r="C2975" s="134" t="s">
        <v>92</v>
      </c>
      <c r="D2975" s="33">
        <v>45870</v>
      </c>
      <c r="E2975" s="43" t="s">
        <v>70</v>
      </c>
      <c r="F2975" s="44">
        <f>SUMIFS(HoraCondCarga[Hora],HoraCondCarga[Condição de Carga],PrevisaoGD[[#This Row],[Condição de Carga]],HoraCondCarga[Mês],MONTH(PrevisaoGD[[#This Row],[Mês/Ano]]))</f>
        <v>19</v>
      </c>
      <c r="G2975" s="258">
        <f>SUMIFS('Previsão Potência Instalada'!$C$4:$C$87,'Previsão Potência Instalada'!$B$4:$B$87,PrevisaoGD[[#This Row],[Mês/Ano]])*SUMIFS(RelPotInst[PU_PI],RelPotInst[Barra],PrevisaoGD[[#This Row],[Nº Barra]])</f>
        <v>1.1460349077027232</v>
      </c>
      <c r="H2975" s="136">
        <f>$G2975*SUMIFS(FatorHorario[Fator],FatorHorario[Meses],TEXT($D2975,"MMM"),FatorHorario[UF],'Curva Tipica'!$E$1,FatorHorario[Hora],$F2975)</f>
        <v>0</v>
      </c>
      <c r="I2975" s="45">
        <v>0.92</v>
      </c>
    </row>
    <row r="2976" spans="1:9" x14ac:dyDescent="0.25">
      <c r="A2976" s="32">
        <v>8710</v>
      </c>
      <c r="B2976" s="32">
        <v>2</v>
      </c>
      <c r="C2976" s="134" t="s">
        <v>92</v>
      </c>
      <c r="D2976" s="33">
        <v>45901</v>
      </c>
      <c r="E2976" s="43" t="s">
        <v>70</v>
      </c>
      <c r="F2976" s="44">
        <f>SUMIFS(HoraCondCarga[Hora],HoraCondCarga[Condição de Carga],PrevisaoGD[[#This Row],[Condição de Carga]],HoraCondCarga[Mês],MONTH(PrevisaoGD[[#This Row],[Mês/Ano]]))</f>
        <v>19</v>
      </c>
      <c r="G2976" s="258">
        <f>SUMIFS('Previsão Potência Instalada'!$C$4:$C$87,'Previsão Potência Instalada'!$B$4:$B$87,PrevisaoGD[[#This Row],[Mês/Ano]])*SUMIFS(RelPotInst[PU_PI],RelPotInst[Barra],PrevisaoGD[[#This Row],[Nº Barra]])</f>
        <v>1.1625244658641294</v>
      </c>
      <c r="H2976" s="136">
        <f>$G2976*SUMIFS(FatorHorario[Fator],FatorHorario[Meses],TEXT($D2976,"MMM"),FatorHorario[UF],'Curva Tipica'!$E$1,FatorHorario[Hora],$F2976)</f>
        <v>0</v>
      </c>
      <c r="I2976" s="45">
        <v>0.92</v>
      </c>
    </row>
    <row r="2977" spans="1:9" x14ac:dyDescent="0.25">
      <c r="A2977" s="32">
        <v>8710</v>
      </c>
      <c r="B2977" s="32">
        <v>2</v>
      </c>
      <c r="C2977" s="134" t="s">
        <v>92</v>
      </c>
      <c r="D2977" s="33">
        <v>45931</v>
      </c>
      <c r="E2977" s="43" t="s">
        <v>70</v>
      </c>
      <c r="F2977" s="44">
        <f>SUMIFS(HoraCondCarga[Hora],HoraCondCarga[Condição de Carga],PrevisaoGD[[#This Row],[Condição de Carga]],HoraCondCarga[Mês],MONTH(PrevisaoGD[[#This Row],[Mês/Ano]]))</f>
        <v>19</v>
      </c>
      <c r="G2977" s="258">
        <f>SUMIFS('Previsão Potência Instalada'!$C$4:$C$87,'Previsão Potência Instalada'!$B$4:$B$87,PrevisaoGD[[#This Row],[Mês/Ano]])*SUMIFS(RelPotInst[PU_PI],RelPotInst[Barra],PrevisaoGD[[#This Row],[Nº Barra]])</f>
        <v>1.1782033591888488</v>
      </c>
      <c r="H2977" s="136">
        <f>$G2977*SUMIFS(FatorHorario[Fator],FatorHorario[Meses],TEXT($D2977,"MMM"),FatorHorario[UF],'Curva Tipica'!$E$1,FatorHorario[Hora],$F2977)</f>
        <v>0</v>
      </c>
      <c r="I2977" s="45">
        <v>0.92</v>
      </c>
    </row>
    <row r="2978" spans="1:9" x14ac:dyDescent="0.25">
      <c r="A2978" s="32">
        <v>8710</v>
      </c>
      <c r="B2978" s="32">
        <v>2</v>
      </c>
      <c r="C2978" s="134" t="s">
        <v>92</v>
      </c>
      <c r="D2978" s="33">
        <v>45962</v>
      </c>
      <c r="E2978" s="43" t="s">
        <v>70</v>
      </c>
      <c r="F2978" s="44">
        <f>SUMIFS(HoraCondCarga[Hora],HoraCondCarga[Condição de Carga],PrevisaoGD[[#This Row],[Condição de Carga]],HoraCondCarga[Mês],MONTH(PrevisaoGD[[#This Row],[Mês/Ano]]))</f>
        <v>19</v>
      </c>
      <c r="G2978" s="258">
        <f>SUMIFS('Previsão Potência Instalada'!$C$4:$C$87,'Previsão Potência Instalada'!$B$4:$B$87,PrevisaoGD[[#This Row],[Mês/Ano]])*SUMIFS(RelPotInst[PU_PI],RelPotInst[Barra],PrevisaoGD[[#This Row],[Nº Barra]])</f>
        <v>1.1938851788872085</v>
      </c>
      <c r="H2978" s="136">
        <f>$G2978*SUMIFS(FatorHorario[Fator],FatorHorario[Meses],TEXT($D2978,"MMM"),FatorHorario[UF],'Curva Tipica'!$E$1,FatorHorario[Hora],$F2978)</f>
        <v>0</v>
      </c>
      <c r="I2978" s="45">
        <v>0.92</v>
      </c>
    </row>
    <row r="2979" spans="1:9" x14ac:dyDescent="0.25">
      <c r="A2979" s="32">
        <v>8710</v>
      </c>
      <c r="B2979" s="32">
        <v>2</v>
      </c>
      <c r="C2979" s="134" t="s">
        <v>92</v>
      </c>
      <c r="D2979" s="33">
        <v>45992</v>
      </c>
      <c r="E2979" s="43" t="s">
        <v>70</v>
      </c>
      <c r="F2979" s="44">
        <f>SUMIFS(HoraCondCarga[Hora],HoraCondCarga[Condição de Carga],PrevisaoGD[[#This Row],[Condição de Carga]],HoraCondCarga[Mês],MONTH(PrevisaoGD[[#This Row],[Mês/Ano]]))</f>
        <v>20</v>
      </c>
      <c r="G2979" s="258">
        <f>SUMIFS('Previsão Potência Instalada'!$C$4:$C$87,'Previsão Potência Instalada'!$B$4:$B$87,PrevisaoGD[[#This Row],[Mês/Ano]])*SUMIFS(RelPotInst[PU_PI],RelPotInst[Barra],PrevisaoGD[[#This Row],[Nº Barra]])</f>
        <v>1.2103119798663204</v>
      </c>
      <c r="H2979" s="136">
        <f>$G2979*SUMIFS(FatorHorario[Fator],FatorHorario[Meses],TEXT($D2979,"MMM"),FatorHorario[UF],'Curva Tipica'!$E$1,FatorHorario[Hora],$F2979)</f>
        <v>0</v>
      </c>
      <c r="I2979" s="45">
        <v>0.92</v>
      </c>
    </row>
    <row r="2980" spans="1:9" x14ac:dyDescent="0.25">
      <c r="A2980" s="32">
        <v>8710</v>
      </c>
      <c r="B2980" s="32">
        <v>2</v>
      </c>
      <c r="C2980" s="134" t="s">
        <v>92</v>
      </c>
      <c r="D2980" s="33">
        <v>46023</v>
      </c>
      <c r="E2980" s="43" t="s">
        <v>70</v>
      </c>
      <c r="F2980" s="44">
        <f>SUMIFS(HoraCondCarga[Hora],HoraCondCarga[Condição de Carga],PrevisaoGD[[#This Row],[Condição de Carga]],HoraCondCarga[Mês],MONTH(PrevisaoGD[[#This Row],[Mês/Ano]]))</f>
        <v>20</v>
      </c>
      <c r="G2980" s="258">
        <f>SUMIFS('Previsão Potência Instalada'!$C$4:$C$87,'Previsão Potência Instalada'!$B$4:$B$87,PrevisaoGD[[#This Row],[Mês/Ano]])*SUMIFS(RelPotInst[PU_PI],RelPotInst[Barra],PrevisaoGD[[#This Row],[Nº Barra]])</f>
        <v>1.2154734839164167</v>
      </c>
      <c r="H2980" s="136">
        <f>$G2980*SUMIFS(FatorHorario[Fator],FatorHorario[Meses],TEXT($D2980,"MMM"),FatorHorario[UF],'Curva Tipica'!$E$1,FatorHorario[Hora],$F2980)</f>
        <v>0</v>
      </c>
      <c r="I2980" s="45">
        <v>0.92</v>
      </c>
    </row>
    <row r="2981" spans="1:9" x14ac:dyDescent="0.25">
      <c r="A2981" s="32">
        <v>8710</v>
      </c>
      <c r="B2981" s="32">
        <v>2</v>
      </c>
      <c r="C2981" s="134" t="s">
        <v>92</v>
      </c>
      <c r="D2981" s="33">
        <v>46054</v>
      </c>
      <c r="E2981" s="43" t="s">
        <v>70</v>
      </c>
      <c r="F2981" s="44">
        <f>SUMIFS(HoraCondCarga[Hora],HoraCondCarga[Condição de Carga],PrevisaoGD[[#This Row],[Condição de Carga]],HoraCondCarga[Mês],MONTH(PrevisaoGD[[#This Row],[Mês/Ano]]))</f>
        <v>20</v>
      </c>
      <c r="G2981" s="258">
        <f>SUMIFS('Previsão Potência Instalada'!$C$4:$C$87,'Previsão Potência Instalada'!$B$4:$B$87,PrevisaoGD[[#This Row],[Mês/Ano]])*SUMIFS(RelPotInst[PU_PI],RelPotInst[Barra],PrevisaoGD[[#This Row],[Nº Barra]])</f>
        <v>1.2205225102732515</v>
      </c>
      <c r="H2981" s="136">
        <f>$G2981*SUMIFS(FatorHorario[Fator],FatorHorario[Meses],TEXT($D2981,"MMM"),FatorHorario[UF],'Curva Tipica'!$E$1,FatorHorario[Hora],$F2981)</f>
        <v>0</v>
      </c>
      <c r="I2981" s="45">
        <v>0.92</v>
      </c>
    </row>
    <row r="2982" spans="1:9" x14ac:dyDescent="0.25">
      <c r="A2982" s="32">
        <v>8710</v>
      </c>
      <c r="B2982" s="32">
        <v>2</v>
      </c>
      <c r="C2982" s="134" t="s">
        <v>92</v>
      </c>
      <c r="D2982" s="33">
        <v>46082</v>
      </c>
      <c r="E2982" s="43" t="s">
        <v>70</v>
      </c>
      <c r="F2982" s="44">
        <f>SUMIFS(HoraCondCarga[Hora],HoraCondCarga[Condição de Carga],PrevisaoGD[[#This Row],[Condição de Carga]],HoraCondCarga[Mês],MONTH(PrevisaoGD[[#This Row],[Mês/Ano]]))</f>
        <v>20</v>
      </c>
      <c r="G2982" s="258">
        <f>SUMIFS('Previsão Potência Instalada'!$C$4:$C$87,'Previsão Potência Instalada'!$B$4:$B$87,PrevisaoGD[[#This Row],[Mês/Ano]])*SUMIFS(RelPotInst[PU_PI],RelPotInst[Barra],PrevisaoGD[[#This Row],[Nº Barra]])</f>
        <v>1.2256169387159335</v>
      </c>
      <c r="H2982" s="136">
        <f>$G2982*SUMIFS(FatorHorario[Fator],FatorHorario[Meses],TEXT($D2982,"MMM"),FatorHorario[UF],'Curva Tipica'!$E$1,FatorHorario[Hora],$F2982)</f>
        <v>0</v>
      </c>
      <c r="I2982" s="45">
        <v>0.92</v>
      </c>
    </row>
    <row r="2983" spans="1:9" x14ac:dyDescent="0.25">
      <c r="A2983" s="32">
        <v>8710</v>
      </c>
      <c r="B2983" s="32">
        <v>2</v>
      </c>
      <c r="C2983" s="134" t="s">
        <v>92</v>
      </c>
      <c r="D2983" s="33">
        <v>46113</v>
      </c>
      <c r="E2983" s="43" t="s">
        <v>70</v>
      </c>
      <c r="F2983" s="44">
        <f>SUMIFS(HoraCondCarga[Hora],HoraCondCarga[Condição de Carga],PrevisaoGD[[#This Row],[Condição de Carga]],HoraCondCarga[Mês],MONTH(PrevisaoGD[[#This Row],[Mês/Ano]]))</f>
        <v>19</v>
      </c>
      <c r="G2983" s="258">
        <f>SUMIFS('Previsão Potência Instalada'!$C$4:$C$87,'Previsão Potência Instalada'!$B$4:$B$87,PrevisaoGD[[#This Row],[Mês/Ano]])*SUMIFS(RelPotInst[PU_PI],RelPotInst[Barra],PrevisaoGD[[#This Row],[Nº Barra]])</f>
        <v>1.2307505268963732</v>
      </c>
      <c r="H2983" s="136">
        <f>$G2983*SUMIFS(FatorHorario[Fator],FatorHorario[Meses],TEXT($D2983,"MMM"),FatorHorario[UF],'Curva Tipica'!$E$1,FatorHorario[Hora],$F2983)</f>
        <v>0</v>
      </c>
      <c r="I2983" s="45">
        <v>0.92</v>
      </c>
    </row>
    <row r="2984" spans="1:9" x14ac:dyDescent="0.25">
      <c r="A2984" s="32">
        <v>8710</v>
      </c>
      <c r="B2984" s="32">
        <v>2</v>
      </c>
      <c r="C2984" s="134" t="s">
        <v>92</v>
      </c>
      <c r="D2984" s="33">
        <v>46143</v>
      </c>
      <c r="E2984" s="43" t="s">
        <v>70</v>
      </c>
      <c r="F2984" s="44">
        <f>SUMIFS(HoraCondCarga[Hora],HoraCondCarga[Condição de Carga],PrevisaoGD[[#This Row],[Condição de Carga]],HoraCondCarga[Mês],MONTH(PrevisaoGD[[#This Row],[Mês/Ano]]))</f>
        <v>19</v>
      </c>
      <c r="G2984" s="258">
        <f>SUMIFS('Previsão Potência Instalada'!$C$4:$C$87,'Previsão Potência Instalada'!$B$4:$B$87,PrevisaoGD[[#This Row],[Mês/Ano]])*SUMIFS(RelPotInst[PU_PI],RelPotInst[Barra],PrevisaoGD[[#This Row],[Nº Barra]])</f>
        <v>1.2363076608699419</v>
      </c>
      <c r="H2984" s="136">
        <f>$G2984*SUMIFS(FatorHorario[Fator],FatorHorario[Meses],TEXT($D2984,"MMM"),FatorHorario[UF],'Curva Tipica'!$E$1,FatorHorario[Hora],$F2984)</f>
        <v>0</v>
      </c>
      <c r="I2984" s="45">
        <v>0.92</v>
      </c>
    </row>
    <row r="2985" spans="1:9" x14ac:dyDescent="0.25">
      <c r="A2985" s="32">
        <v>8710</v>
      </c>
      <c r="B2985" s="32">
        <v>2</v>
      </c>
      <c r="C2985" s="134" t="s">
        <v>92</v>
      </c>
      <c r="D2985" s="33">
        <v>46174</v>
      </c>
      <c r="E2985" s="43" t="s">
        <v>70</v>
      </c>
      <c r="F2985" s="44">
        <f>SUMIFS(HoraCondCarga[Hora],HoraCondCarga[Condição de Carga],PrevisaoGD[[#This Row],[Condição de Carga]],HoraCondCarga[Mês],MONTH(PrevisaoGD[[#This Row],[Mês/Ano]]))</f>
        <v>19</v>
      </c>
      <c r="G2985" s="258">
        <f>SUMIFS('Previsão Potência Instalada'!$C$4:$C$87,'Previsão Potência Instalada'!$B$4:$B$87,PrevisaoGD[[#This Row],[Mês/Ano]])*SUMIFS(RelPotInst[PU_PI],RelPotInst[Barra],PrevisaoGD[[#This Row],[Nº Barra]])</f>
        <v>1.2417486721578233</v>
      </c>
      <c r="H2985" s="136">
        <f>$G2985*SUMIFS(FatorHorario[Fator],FatorHorario[Meses],TEXT($D2985,"MMM"),FatorHorario[UF],'Curva Tipica'!$E$1,FatorHorario[Hora],$F2985)</f>
        <v>0</v>
      </c>
      <c r="I2985" s="45">
        <v>0.92</v>
      </c>
    </row>
    <row r="2986" spans="1:9" x14ac:dyDescent="0.25">
      <c r="A2986" s="32">
        <v>8710</v>
      </c>
      <c r="B2986" s="32">
        <v>2</v>
      </c>
      <c r="C2986" s="134" t="s">
        <v>92</v>
      </c>
      <c r="D2986" s="33">
        <v>46204</v>
      </c>
      <c r="E2986" s="43" t="s">
        <v>70</v>
      </c>
      <c r="F2986" s="44">
        <f>SUMIFS(HoraCondCarga[Hora],HoraCondCarga[Condição de Carga],PrevisaoGD[[#This Row],[Condição de Carga]],HoraCondCarga[Mês],MONTH(PrevisaoGD[[#This Row],[Mês/Ano]]))</f>
        <v>19</v>
      </c>
      <c r="G2986" s="258">
        <f>SUMIFS('Previsão Potência Instalada'!$C$4:$C$87,'Previsão Potência Instalada'!$B$4:$B$87,PrevisaoGD[[#This Row],[Mês/Ano]])*SUMIFS(RelPotInst[PU_PI],RelPotInst[Barra],PrevisaoGD[[#This Row],[Nº Barra]])</f>
        <v>1.2469192354665841</v>
      </c>
      <c r="H2986" s="136">
        <f>$G2986*SUMIFS(FatorHorario[Fator],FatorHorario[Meses],TEXT($D2986,"MMM"),FatorHorario[UF],'Curva Tipica'!$E$1,FatorHorario[Hora],$F2986)</f>
        <v>0</v>
      </c>
      <c r="I2986" s="45">
        <v>0.92</v>
      </c>
    </row>
    <row r="2987" spans="1:9" x14ac:dyDescent="0.25">
      <c r="A2987" s="32">
        <v>8710</v>
      </c>
      <c r="B2987" s="32">
        <v>2</v>
      </c>
      <c r="C2987" s="134" t="s">
        <v>92</v>
      </c>
      <c r="D2987" s="33">
        <v>46235</v>
      </c>
      <c r="E2987" s="43" t="s">
        <v>70</v>
      </c>
      <c r="F2987" s="44">
        <f>SUMIFS(HoraCondCarga[Hora],HoraCondCarga[Condição de Carga],PrevisaoGD[[#This Row],[Condição de Carga]],HoraCondCarga[Mês],MONTH(PrevisaoGD[[#This Row],[Mês/Ano]]))</f>
        <v>19</v>
      </c>
      <c r="G2987" s="258">
        <f>SUMIFS('Previsão Potência Instalada'!$C$4:$C$87,'Previsão Potência Instalada'!$B$4:$B$87,PrevisaoGD[[#This Row],[Mês/Ano]])*SUMIFS(RelPotInst[PU_PI],RelPotInst[Barra],PrevisaoGD[[#This Row],[Nº Barra]])</f>
        <v>1.2519576697464636</v>
      </c>
      <c r="H2987" s="136">
        <f>$G2987*SUMIFS(FatorHorario[Fator],FatorHorario[Meses],TEXT($D2987,"MMM"),FatorHorario[UF],'Curva Tipica'!$E$1,FatorHorario[Hora],$F2987)</f>
        <v>0</v>
      </c>
      <c r="I2987" s="45">
        <v>0.92</v>
      </c>
    </row>
    <row r="2988" spans="1:9" x14ac:dyDescent="0.25">
      <c r="A2988" s="32">
        <v>8710</v>
      </c>
      <c r="B2988" s="32">
        <v>2</v>
      </c>
      <c r="C2988" s="134" t="s">
        <v>92</v>
      </c>
      <c r="D2988" s="33">
        <v>46266</v>
      </c>
      <c r="E2988" s="43" t="s">
        <v>70</v>
      </c>
      <c r="F2988" s="44">
        <f>SUMIFS(HoraCondCarga[Hora],HoraCondCarga[Condição de Carga],PrevisaoGD[[#This Row],[Condição de Carga]],HoraCondCarga[Mês],MONTH(PrevisaoGD[[#This Row],[Mês/Ano]]))</f>
        <v>19</v>
      </c>
      <c r="G2988" s="258">
        <f>SUMIFS('Previsão Potência Instalada'!$C$4:$C$87,'Previsão Potência Instalada'!$B$4:$B$87,PrevisaoGD[[#This Row],[Mês/Ano]])*SUMIFS(RelPotInst[PU_PI],RelPotInst[Barra],PrevisaoGD[[#This Row],[Nº Barra]])</f>
        <v>1.2569731193233944</v>
      </c>
      <c r="H2988" s="136">
        <f>$G2988*SUMIFS(FatorHorario[Fator],FatorHorario[Meses],TEXT($D2988,"MMM"),FatorHorario[UF],'Curva Tipica'!$E$1,FatorHorario[Hora],$F2988)</f>
        <v>0</v>
      </c>
      <c r="I2988" s="45">
        <v>0.92</v>
      </c>
    </row>
    <row r="2989" spans="1:9" x14ac:dyDescent="0.25">
      <c r="A2989" s="32">
        <v>8710</v>
      </c>
      <c r="B2989" s="32">
        <v>2</v>
      </c>
      <c r="C2989" s="134" t="s">
        <v>92</v>
      </c>
      <c r="D2989" s="33">
        <v>46296</v>
      </c>
      <c r="E2989" s="43" t="s">
        <v>70</v>
      </c>
      <c r="F2989" s="44">
        <f>SUMIFS(HoraCondCarga[Hora],HoraCondCarga[Condição de Carga],PrevisaoGD[[#This Row],[Condição de Carga]],HoraCondCarga[Mês],MONTH(PrevisaoGD[[#This Row],[Mês/Ano]]))</f>
        <v>19</v>
      </c>
      <c r="G2989" s="258">
        <f>SUMIFS('Previsão Potência Instalada'!$C$4:$C$87,'Previsão Potência Instalada'!$B$4:$B$87,PrevisaoGD[[#This Row],[Mês/Ano]])*SUMIFS(RelPotInst[PU_PI],RelPotInst[Barra],PrevisaoGD[[#This Row],[Nº Barra]])</f>
        <v>1.2617419977931799</v>
      </c>
      <c r="H2989" s="136">
        <f>$G2989*SUMIFS(FatorHorario[Fator],FatorHorario[Meses],TEXT($D2989,"MMM"),FatorHorario[UF],'Curva Tipica'!$E$1,FatorHorario[Hora],$F2989)</f>
        <v>0</v>
      </c>
      <c r="I2989" s="45">
        <v>0.92</v>
      </c>
    </row>
    <row r="2990" spans="1:9" x14ac:dyDescent="0.25">
      <c r="A2990" s="32">
        <v>8710</v>
      </c>
      <c r="B2990" s="32">
        <v>2</v>
      </c>
      <c r="C2990" s="134" t="s">
        <v>92</v>
      </c>
      <c r="D2990" s="33">
        <v>46327</v>
      </c>
      <c r="E2990" s="43" t="s">
        <v>70</v>
      </c>
      <c r="F2990" s="44">
        <f>SUMIFS(HoraCondCarga[Hora],HoraCondCarga[Condição de Carga],PrevisaoGD[[#This Row],[Condição de Carga]],HoraCondCarga[Mês],MONTH(PrevisaoGD[[#This Row],[Mês/Ano]]))</f>
        <v>19</v>
      </c>
      <c r="G2990" s="258">
        <f>SUMIFS('Previsão Potência Instalada'!$C$4:$C$87,'Previsão Potência Instalada'!$B$4:$B$87,PrevisaoGD[[#This Row],[Mês/Ano]])*SUMIFS(RelPotInst[PU_PI],RelPotInst[Barra],PrevisaoGD[[#This Row],[Nº Barra]])</f>
        <v>1.2665117663462102</v>
      </c>
      <c r="H2990" s="136">
        <f>$G2990*SUMIFS(FatorHorario[Fator],FatorHorario[Meses],TEXT($D2990,"MMM"),FatorHorario[UF],'Curva Tipica'!$E$1,FatorHorario[Hora],$F2990)</f>
        <v>0</v>
      </c>
      <c r="I2990" s="45">
        <v>0.92</v>
      </c>
    </row>
    <row r="2991" spans="1:9" x14ac:dyDescent="0.25">
      <c r="A2991" s="32">
        <v>8710</v>
      </c>
      <c r="B2991" s="32">
        <v>2</v>
      </c>
      <c r="C2991" s="134" t="s">
        <v>92</v>
      </c>
      <c r="D2991" s="33">
        <v>46357</v>
      </c>
      <c r="E2991" s="43" t="s">
        <v>70</v>
      </c>
      <c r="F2991" s="44">
        <f>SUMIFS(HoraCondCarga[Hora],HoraCondCarga[Condição de Carga],PrevisaoGD[[#This Row],[Condição de Carga]],HoraCondCarga[Mês],MONTH(PrevisaoGD[[#This Row],[Mês/Ano]]))</f>
        <v>20</v>
      </c>
      <c r="G2991" s="258">
        <f>SUMIFS('Previsão Potência Instalada'!$C$4:$C$87,'Previsão Potência Instalada'!$B$4:$B$87,PrevisaoGD[[#This Row],[Mês/Ano]])*SUMIFS(RelPotInst[PU_PI],RelPotInst[Barra],PrevisaoGD[[#This Row],[Nº Barra]])</f>
        <v>1.2715081277535061</v>
      </c>
      <c r="H2991" s="136">
        <f>$G2991*SUMIFS(FatorHorario[Fator],FatorHorario[Meses],TEXT($D2991,"MMM"),FatorHorario[UF],'Curva Tipica'!$E$1,FatorHorario[Hora],$F2991)</f>
        <v>0</v>
      </c>
      <c r="I2991" s="45">
        <v>0.92</v>
      </c>
    </row>
    <row r="2992" spans="1:9" x14ac:dyDescent="0.25">
      <c r="A2992" s="32">
        <v>8710</v>
      </c>
      <c r="B2992" s="32">
        <v>2</v>
      </c>
      <c r="C2992" s="134" t="s">
        <v>92</v>
      </c>
      <c r="D2992" s="33">
        <v>46388</v>
      </c>
      <c r="E2992" s="43" t="s">
        <v>70</v>
      </c>
      <c r="F2992" s="44">
        <f>SUMIFS(HoraCondCarga[Hora],HoraCondCarga[Condição de Carga],PrevisaoGD[[#This Row],[Condição de Carga]],HoraCondCarga[Mês],MONTH(PrevisaoGD[[#This Row],[Mês/Ano]]))</f>
        <v>20</v>
      </c>
      <c r="G2992" s="258">
        <f>SUMIFS('Previsão Potência Instalada'!$C$4:$C$87,'Previsão Potência Instalada'!$B$4:$B$87,PrevisaoGD[[#This Row],[Mês/Ano]])*SUMIFS(RelPotInst[PU_PI],RelPotInst[Barra],PrevisaoGD[[#This Row],[Nº Barra]])</f>
        <v>1.2774309830183099</v>
      </c>
      <c r="H2992" s="136">
        <f>$G2992*SUMIFS(FatorHorario[Fator],FatorHorario[Meses],TEXT($D2992,"MMM"),FatorHorario[UF],'Curva Tipica'!$E$1,FatorHorario[Hora],$F2992)</f>
        <v>0</v>
      </c>
      <c r="I2992" s="45">
        <v>0.92</v>
      </c>
    </row>
    <row r="2993" spans="1:9" x14ac:dyDescent="0.25">
      <c r="A2993" s="32">
        <v>8710</v>
      </c>
      <c r="B2993" s="32">
        <v>2</v>
      </c>
      <c r="C2993" s="134" t="s">
        <v>92</v>
      </c>
      <c r="D2993" s="33">
        <v>46419</v>
      </c>
      <c r="E2993" s="43" t="s">
        <v>70</v>
      </c>
      <c r="F2993" s="44">
        <f>SUMIFS(HoraCondCarga[Hora],HoraCondCarga[Condição de Carga],PrevisaoGD[[#This Row],[Condição de Carga]],HoraCondCarga[Mês],MONTH(PrevisaoGD[[#This Row],[Mês/Ano]]))</f>
        <v>20</v>
      </c>
      <c r="G2993" s="258">
        <f>SUMIFS('Previsão Potência Instalada'!$C$4:$C$87,'Previsão Potência Instalada'!$B$4:$B$87,PrevisaoGD[[#This Row],[Mês/Ano]])*SUMIFS(RelPotInst[PU_PI],RelPotInst[Barra],PrevisaoGD[[#This Row],[Nº Barra]])</f>
        <v>1.2832247694901338</v>
      </c>
      <c r="H2993" s="136">
        <f>$G2993*SUMIFS(FatorHorario[Fator],FatorHorario[Meses],TEXT($D2993,"MMM"),FatorHorario[UF],'Curva Tipica'!$E$1,FatorHorario[Hora],$F2993)</f>
        <v>0</v>
      </c>
      <c r="I2993" s="45">
        <v>0.92</v>
      </c>
    </row>
    <row r="2994" spans="1:9" x14ac:dyDescent="0.25">
      <c r="A2994" s="32">
        <v>8710</v>
      </c>
      <c r="B2994" s="32">
        <v>2</v>
      </c>
      <c r="C2994" s="134" t="s">
        <v>92</v>
      </c>
      <c r="D2994" s="33">
        <v>46447</v>
      </c>
      <c r="E2994" s="43" t="s">
        <v>70</v>
      </c>
      <c r="F2994" s="44">
        <f>SUMIFS(HoraCondCarga[Hora],HoraCondCarga[Condição de Carga],PrevisaoGD[[#This Row],[Condição de Carga]],HoraCondCarga[Mês],MONTH(PrevisaoGD[[#This Row],[Mês/Ano]]))</f>
        <v>20</v>
      </c>
      <c r="G2994" s="258">
        <f>SUMIFS('Previsão Potência Instalada'!$C$4:$C$87,'Previsão Potência Instalada'!$B$4:$B$87,PrevisaoGD[[#This Row],[Mês/Ano]])*SUMIFS(RelPotInst[PU_PI],RelPotInst[Barra],PrevisaoGD[[#This Row],[Nº Barra]])</f>
        <v>1.2890706551137907</v>
      </c>
      <c r="H2994" s="136">
        <f>$G2994*SUMIFS(FatorHorario[Fator],FatorHorario[Meses],TEXT($D2994,"MMM"),FatorHorario[UF],'Curva Tipica'!$E$1,FatorHorario[Hora],$F2994)</f>
        <v>0</v>
      </c>
      <c r="I2994" s="45">
        <v>0.92</v>
      </c>
    </row>
    <row r="2995" spans="1:9" x14ac:dyDescent="0.25">
      <c r="A2995" s="32">
        <v>8710</v>
      </c>
      <c r="B2995" s="32">
        <v>2</v>
      </c>
      <c r="C2995" s="134" t="s">
        <v>92</v>
      </c>
      <c r="D2995" s="33">
        <v>46478</v>
      </c>
      <c r="E2995" s="43" t="s">
        <v>70</v>
      </c>
      <c r="F2995" s="44">
        <f>SUMIFS(HoraCondCarga[Hora],HoraCondCarga[Condição de Carga],PrevisaoGD[[#This Row],[Condição de Carga]],HoraCondCarga[Mês],MONTH(PrevisaoGD[[#This Row],[Mês/Ano]]))</f>
        <v>19</v>
      </c>
      <c r="G2995" s="258">
        <f>SUMIFS('Previsão Potência Instalada'!$C$4:$C$87,'Previsão Potência Instalada'!$B$4:$B$87,PrevisaoGD[[#This Row],[Mês/Ano]])*SUMIFS(RelPotInst[PU_PI],RelPotInst[Barra],PrevisaoGD[[#This Row],[Nº Barra]])</f>
        <v>1.2949614767593314</v>
      </c>
      <c r="H2995" s="136">
        <f>$G2995*SUMIFS(FatorHorario[Fator],FatorHorario[Meses],TEXT($D2995,"MMM"),FatorHorario[UF],'Curva Tipica'!$E$1,FatorHorario[Hora],$F2995)</f>
        <v>0</v>
      </c>
      <c r="I2995" s="45">
        <v>0.92</v>
      </c>
    </row>
    <row r="2996" spans="1:9" x14ac:dyDescent="0.25">
      <c r="A2996" s="32">
        <v>8710</v>
      </c>
      <c r="B2996" s="32">
        <v>2</v>
      </c>
      <c r="C2996" s="134" t="s">
        <v>92</v>
      </c>
      <c r="D2996" s="33">
        <v>46508</v>
      </c>
      <c r="E2996" s="43" t="s">
        <v>70</v>
      </c>
      <c r="F2996" s="44">
        <f>SUMIFS(HoraCondCarga[Hora],HoraCondCarga[Condição de Carga],PrevisaoGD[[#This Row],[Condição de Carga]],HoraCondCarga[Mês],MONTH(PrevisaoGD[[#This Row],[Mês/Ano]]))</f>
        <v>19</v>
      </c>
      <c r="G2996" s="258">
        <f>SUMIFS('Previsão Potência Instalada'!$C$4:$C$87,'Previsão Potência Instalada'!$B$4:$B$87,PrevisaoGD[[#This Row],[Mês/Ano]])*SUMIFS(RelPotInst[PU_PI],RelPotInst[Barra],PrevisaoGD[[#This Row],[Nº Barra]])</f>
        <v>1.3013383196123287</v>
      </c>
      <c r="H2996" s="136">
        <f>$G2996*SUMIFS(FatorHorario[Fator],FatorHorario[Meses],TEXT($D2996,"MMM"),FatorHorario[UF],'Curva Tipica'!$E$1,FatorHorario[Hora],$F2996)</f>
        <v>0</v>
      </c>
      <c r="I2996" s="45">
        <v>0.92</v>
      </c>
    </row>
    <row r="2997" spans="1:9" x14ac:dyDescent="0.25">
      <c r="A2997" s="32">
        <v>8710</v>
      </c>
      <c r="B2997" s="32">
        <v>2</v>
      </c>
      <c r="C2997" s="134" t="s">
        <v>92</v>
      </c>
      <c r="D2997" s="33">
        <v>46539</v>
      </c>
      <c r="E2997" s="43" t="s">
        <v>70</v>
      </c>
      <c r="F2997" s="44">
        <f>SUMIFS(HoraCondCarga[Hora],HoraCondCarga[Condição de Carga],PrevisaoGD[[#This Row],[Condição de Carga]],HoraCondCarga[Mês],MONTH(PrevisaoGD[[#This Row],[Mês/Ano]]))</f>
        <v>19</v>
      </c>
      <c r="G2997" s="258">
        <f>SUMIFS('Previsão Potência Instalada'!$C$4:$C$87,'Previsão Potência Instalada'!$B$4:$B$87,PrevisaoGD[[#This Row],[Mês/Ano]])*SUMIFS(RelPotInst[PU_PI],RelPotInst[Barra],PrevisaoGD[[#This Row],[Nº Barra]])</f>
        <v>1.307581911022798</v>
      </c>
      <c r="H2997" s="136">
        <f>$G2997*SUMIFS(FatorHorario[Fator],FatorHorario[Meses],TEXT($D2997,"MMM"),FatorHorario[UF],'Curva Tipica'!$E$1,FatorHorario[Hora],$F2997)</f>
        <v>0</v>
      </c>
      <c r="I2997" s="45">
        <v>0.92</v>
      </c>
    </row>
    <row r="2998" spans="1:9" x14ac:dyDescent="0.25">
      <c r="A2998" s="32">
        <v>8710</v>
      </c>
      <c r="B2998" s="32">
        <v>2</v>
      </c>
      <c r="C2998" s="134" t="s">
        <v>92</v>
      </c>
      <c r="D2998" s="33">
        <v>46569</v>
      </c>
      <c r="E2998" s="43" t="s">
        <v>70</v>
      </c>
      <c r="F2998" s="44">
        <f>SUMIFS(HoraCondCarga[Hora],HoraCondCarga[Condição de Carga],PrevisaoGD[[#This Row],[Condição de Carga]],HoraCondCarga[Mês],MONTH(PrevisaoGD[[#This Row],[Mês/Ano]]))</f>
        <v>19</v>
      </c>
      <c r="G2998" s="258">
        <f>SUMIFS('Previsão Potência Instalada'!$C$4:$C$87,'Previsão Potência Instalada'!$B$4:$B$87,PrevisaoGD[[#This Row],[Mês/Ano]])*SUMIFS(RelPotInst[PU_PI],RelPotInst[Barra],PrevisaoGD[[#This Row],[Nº Barra]])</f>
        <v>1.313515161838464</v>
      </c>
      <c r="H2998" s="136">
        <f>$G2998*SUMIFS(FatorHorario[Fator],FatorHorario[Meses],TEXT($D2998,"MMM"),FatorHorario[UF],'Curva Tipica'!$E$1,FatorHorario[Hora],$F2998)</f>
        <v>0</v>
      </c>
      <c r="I2998" s="45">
        <v>0.92</v>
      </c>
    </row>
    <row r="2999" spans="1:9" x14ac:dyDescent="0.25">
      <c r="A2999" s="32">
        <v>8710</v>
      </c>
      <c r="B2999" s="32">
        <v>2</v>
      </c>
      <c r="C2999" s="134" t="s">
        <v>92</v>
      </c>
      <c r="D2999" s="33">
        <v>46600</v>
      </c>
      <c r="E2999" s="43" t="s">
        <v>70</v>
      </c>
      <c r="F2999" s="44">
        <f>SUMIFS(HoraCondCarga[Hora],HoraCondCarga[Condição de Carga],PrevisaoGD[[#This Row],[Condição de Carga]],HoraCondCarga[Mês],MONTH(PrevisaoGD[[#This Row],[Mês/Ano]]))</f>
        <v>19</v>
      </c>
      <c r="G2999" s="258">
        <f>SUMIFS('Previsão Potência Instalada'!$C$4:$C$87,'Previsão Potência Instalada'!$B$4:$B$87,PrevisaoGD[[#This Row],[Mês/Ano]])*SUMIFS(RelPotInst[PU_PI],RelPotInst[Barra],PrevisaoGD[[#This Row],[Nº Barra]])</f>
        <v>1.3192967938417162</v>
      </c>
      <c r="H2999" s="136">
        <f>$G2999*SUMIFS(FatorHorario[Fator],FatorHorario[Meses],TEXT($D2999,"MMM"),FatorHorario[UF],'Curva Tipica'!$E$1,FatorHorario[Hora],$F2999)</f>
        <v>0</v>
      </c>
      <c r="I2999" s="45">
        <v>0.92</v>
      </c>
    </row>
    <row r="3000" spans="1:9" x14ac:dyDescent="0.25">
      <c r="A3000" s="32">
        <v>8710</v>
      </c>
      <c r="B3000" s="32">
        <v>2</v>
      </c>
      <c r="C3000" s="134" t="s">
        <v>92</v>
      </c>
      <c r="D3000" s="33">
        <v>46631</v>
      </c>
      <c r="E3000" s="43" t="s">
        <v>70</v>
      </c>
      <c r="F3000" s="44">
        <f>SUMIFS(HoraCondCarga[Hora],HoraCondCarga[Condição de Carga],PrevisaoGD[[#This Row],[Condição de Carga]],HoraCondCarga[Mês],MONTH(PrevisaoGD[[#This Row],[Mês/Ano]]))</f>
        <v>19</v>
      </c>
      <c r="G3000" s="258">
        <f>SUMIFS('Previsão Potência Instalada'!$C$4:$C$87,'Previsão Potência Instalada'!$B$4:$B$87,PrevisaoGD[[#This Row],[Mês/Ano]])*SUMIFS(RelPotInst[PU_PI],RelPotInst[Barra],PrevisaoGD[[#This Row],[Nº Barra]])</f>
        <v>1.3250520507675589</v>
      </c>
      <c r="H3000" s="136">
        <f>$G3000*SUMIFS(FatorHorario[Fator],FatorHorario[Meses],TEXT($D3000,"MMM"),FatorHorario[UF],'Curva Tipica'!$E$1,FatorHorario[Hora],$F3000)</f>
        <v>0</v>
      </c>
      <c r="I3000" s="45">
        <v>0.92</v>
      </c>
    </row>
    <row r="3001" spans="1:9" x14ac:dyDescent="0.25">
      <c r="A3001" s="32">
        <v>8710</v>
      </c>
      <c r="B3001" s="32">
        <v>2</v>
      </c>
      <c r="C3001" s="134" t="s">
        <v>92</v>
      </c>
      <c r="D3001" s="33">
        <v>46661</v>
      </c>
      <c r="E3001" s="43" t="s">
        <v>70</v>
      </c>
      <c r="F3001" s="44">
        <f>SUMIFS(HoraCondCarga[Hora],HoraCondCarga[Condição de Carga],PrevisaoGD[[#This Row],[Condição de Carga]],HoraCondCarga[Mês],MONTH(PrevisaoGD[[#This Row],[Mês/Ano]]))</f>
        <v>19</v>
      </c>
      <c r="G3001" s="258">
        <f>SUMIFS('Previsão Potência Instalada'!$C$4:$C$87,'Previsão Potência Instalada'!$B$4:$B$87,PrevisaoGD[[#This Row],[Mês/Ano]])*SUMIFS(RelPotInst[PU_PI],RelPotInst[Barra],PrevisaoGD[[#This Row],[Nº Barra]])</f>
        <v>1.3305243659450412</v>
      </c>
      <c r="H3001" s="136">
        <f>$G3001*SUMIFS(FatorHorario[Fator],FatorHorario[Meses],TEXT($D3001,"MMM"),FatorHorario[UF],'Curva Tipica'!$E$1,FatorHorario[Hora],$F3001)</f>
        <v>0</v>
      </c>
      <c r="I3001" s="45">
        <v>0.92</v>
      </c>
    </row>
    <row r="3002" spans="1:9" x14ac:dyDescent="0.25">
      <c r="A3002" s="32">
        <v>8710</v>
      </c>
      <c r="B3002" s="32">
        <v>2</v>
      </c>
      <c r="C3002" s="134" t="s">
        <v>92</v>
      </c>
      <c r="D3002" s="33">
        <v>46692</v>
      </c>
      <c r="E3002" s="43" t="s">
        <v>70</v>
      </c>
      <c r="F3002" s="44">
        <f>SUMIFS(HoraCondCarga[Hora],HoraCondCarga[Condição de Carga],PrevisaoGD[[#This Row],[Condição de Carga]],HoraCondCarga[Mês],MONTH(PrevisaoGD[[#This Row],[Mês/Ano]]))</f>
        <v>19</v>
      </c>
      <c r="G3002" s="258">
        <f>SUMIFS('Previsão Potência Instalada'!$C$4:$C$87,'Previsão Potência Instalada'!$B$4:$B$87,PrevisaoGD[[#This Row],[Mês/Ano]])*SUMIFS(RelPotInst[PU_PI],RelPotInst[Barra],PrevisaoGD[[#This Row],[Nº Barra]])</f>
        <v>1.3359977024981116</v>
      </c>
      <c r="H3002" s="136">
        <f>$G3002*SUMIFS(FatorHorario[Fator],FatorHorario[Meses],TEXT($D3002,"MMM"),FatorHorario[UF],'Curva Tipica'!$E$1,FatorHorario[Hora],$F3002)</f>
        <v>0</v>
      </c>
      <c r="I3002" s="45">
        <v>0.92</v>
      </c>
    </row>
    <row r="3003" spans="1:9" x14ac:dyDescent="0.25">
      <c r="A3003" s="32">
        <v>8710</v>
      </c>
      <c r="B3003" s="32">
        <v>2</v>
      </c>
      <c r="C3003" s="134" t="s">
        <v>92</v>
      </c>
      <c r="D3003" s="33">
        <v>46722</v>
      </c>
      <c r="E3003" s="43" t="s">
        <v>70</v>
      </c>
      <c r="F3003" s="44">
        <f>SUMIFS(HoraCondCarga[Hora],HoraCondCarga[Condição de Carga],PrevisaoGD[[#This Row],[Condição de Carga]],HoraCondCarga[Mês],MONTH(PrevisaoGD[[#This Row],[Mês/Ano]]))</f>
        <v>20</v>
      </c>
      <c r="G3003" s="258">
        <f>SUMIFS('Previsão Potência Instalada'!$C$4:$C$87,'Previsão Potência Instalada'!$B$4:$B$87,PrevisaoGD[[#This Row],[Mês/Ano]])*SUMIFS(RelPotInst[PU_PI],RelPotInst[Barra],PrevisaoGD[[#This Row],[Nº Barra]])</f>
        <v>1.3417310556406927</v>
      </c>
      <c r="H3003" s="136">
        <f>$G3003*SUMIFS(FatorHorario[Fator],FatorHorario[Meses],TEXT($D3003,"MMM"),FatorHorario[UF],'Curva Tipica'!$E$1,FatorHorario[Hora],$F3003)</f>
        <v>0</v>
      </c>
      <c r="I3003" s="45">
        <v>0.92</v>
      </c>
    </row>
    <row r="3004" spans="1:9" x14ac:dyDescent="0.25">
      <c r="A3004" s="32">
        <v>8710</v>
      </c>
      <c r="B3004" s="32">
        <v>2</v>
      </c>
      <c r="C3004" s="134" t="s">
        <v>92</v>
      </c>
      <c r="D3004" s="33">
        <v>46753</v>
      </c>
      <c r="E3004" s="43" t="s">
        <v>70</v>
      </c>
      <c r="F3004" s="44">
        <f>SUMIFS(HoraCondCarga[Hora],HoraCondCarga[Condição de Carga],PrevisaoGD[[#This Row],[Condição de Carga]],HoraCondCarga[Mês],MONTH(PrevisaoGD[[#This Row],[Mês/Ano]]))</f>
        <v>20</v>
      </c>
      <c r="G3004" s="258">
        <f>SUMIFS('Previsão Potência Instalada'!$C$4:$C$87,'Previsão Potência Instalada'!$B$4:$B$87,PrevisaoGD[[#This Row],[Mês/Ano]])*SUMIFS(RelPotInst[PU_PI],RelPotInst[Barra],PrevisaoGD[[#This Row],[Nº Barra]])</f>
        <v>1.3513050367805008</v>
      </c>
      <c r="H3004" s="136">
        <f>$G3004*SUMIFS(FatorHorario[Fator],FatorHorario[Meses],TEXT($D3004,"MMM"),FatorHorario[UF],'Curva Tipica'!$E$1,FatorHorario[Hora],$F3004)</f>
        <v>0</v>
      </c>
      <c r="I3004" s="45">
        <v>0.92</v>
      </c>
    </row>
    <row r="3005" spans="1:9" x14ac:dyDescent="0.25">
      <c r="A3005" s="32">
        <v>8710</v>
      </c>
      <c r="B3005" s="32">
        <v>2</v>
      </c>
      <c r="C3005" s="134" t="s">
        <v>92</v>
      </c>
      <c r="D3005" s="33">
        <v>46784</v>
      </c>
      <c r="E3005" s="43" t="s">
        <v>70</v>
      </c>
      <c r="F3005" s="44">
        <f>SUMIFS(HoraCondCarga[Hora],HoraCondCarga[Condição de Carga],PrevisaoGD[[#This Row],[Condição de Carga]],HoraCondCarga[Mês],MONTH(PrevisaoGD[[#This Row],[Mês/Ano]]))</f>
        <v>20</v>
      </c>
      <c r="G3005" s="258">
        <f>SUMIFS('Previsão Potência Instalada'!$C$4:$C$87,'Previsão Potência Instalada'!$B$4:$B$87,PrevisaoGD[[#This Row],[Mês/Ano]])*SUMIFS(RelPotInst[PU_PI],RelPotInst[Barra],PrevisaoGD[[#This Row],[Nº Barra]])</f>
        <v>1.3606703850676587</v>
      </c>
      <c r="H3005" s="136">
        <f>$G3005*SUMIFS(FatorHorario[Fator],FatorHorario[Meses],TEXT($D3005,"MMM"),FatorHorario[UF],'Curva Tipica'!$E$1,FatorHorario[Hora],$F3005)</f>
        <v>0</v>
      </c>
      <c r="I3005" s="45">
        <v>0.92</v>
      </c>
    </row>
    <row r="3006" spans="1:9" x14ac:dyDescent="0.25">
      <c r="A3006" s="32">
        <v>8710</v>
      </c>
      <c r="B3006" s="32">
        <v>2</v>
      </c>
      <c r="C3006" s="134" t="s">
        <v>92</v>
      </c>
      <c r="D3006" s="33">
        <v>46813</v>
      </c>
      <c r="E3006" s="43" t="s">
        <v>70</v>
      </c>
      <c r="F3006" s="44">
        <f>SUMIFS(HoraCondCarga[Hora],HoraCondCarga[Condição de Carga],PrevisaoGD[[#This Row],[Condição de Carga]],HoraCondCarga[Mês],MONTH(PrevisaoGD[[#This Row],[Mês/Ano]]))</f>
        <v>20</v>
      </c>
      <c r="G3006" s="258">
        <f>SUMIFS('Previsão Potência Instalada'!$C$4:$C$87,'Previsão Potência Instalada'!$B$4:$B$87,PrevisaoGD[[#This Row],[Mês/Ano]])*SUMIFS(RelPotInst[PU_PI],RelPotInst[Barra],PrevisaoGD[[#This Row],[Nº Barra]])</f>
        <v>1.370119948868239</v>
      </c>
      <c r="H3006" s="136">
        <f>$G3006*SUMIFS(FatorHorario[Fator],FatorHorario[Meses],TEXT($D3006,"MMM"),FatorHorario[UF],'Curva Tipica'!$E$1,FatorHorario[Hora],$F3006)</f>
        <v>0</v>
      </c>
      <c r="I3006" s="45">
        <v>0.92</v>
      </c>
    </row>
    <row r="3007" spans="1:9" x14ac:dyDescent="0.25">
      <c r="A3007" s="32">
        <v>8710</v>
      </c>
      <c r="B3007" s="32">
        <v>2</v>
      </c>
      <c r="C3007" s="134" t="s">
        <v>92</v>
      </c>
      <c r="D3007" s="33">
        <v>46844</v>
      </c>
      <c r="E3007" s="43" t="s">
        <v>70</v>
      </c>
      <c r="F3007" s="44">
        <f>SUMIFS(HoraCondCarga[Hora],HoraCondCarga[Condição de Carga],PrevisaoGD[[#This Row],[Condição de Carga]],HoraCondCarga[Mês],MONTH(PrevisaoGD[[#This Row],[Mês/Ano]]))</f>
        <v>19</v>
      </c>
      <c r="G3007" s="258">
        <f>SUMIFS('Previsão Potência Instalada'!$C$4:$C$87,'Previsão Potência Instalada'!$B$4:$B$87,PrevisaoGD[[#This Row],[Mês/Ano]])*SUMIFS(RelPotInst[PU_PI],RelPotInst[Barra],PrevisaoGD[[#This Row],[Nº Barra]])</f>
        <v>1.3796421493629099</v>
      </c>
      <c r="H3007" s="136">
        <f>$G3007*SUMIFS(FatorHorario[Fator],FatorHorario[Meses],TEXT($D3007,"MMM"),FatorHorario[UF],'Curva Tipica'!$E$1,FatorHorario[Hora],$F3007)</f>
        <v>0</v>
      </c>
      <c r="I3007" s="45">
        <v>0.92</v>
      </c>
    </row>
    <row r="3008" spans="1:9" x14ac:dyDescent="0.25">
      <c r="A3008" s="32">
        <v>8710</v>
      </c>
      <c r="B3008" s="32">
        <v>2</v>
      </c>
      <c r="C3008" s="134" t="s">
        <v>92</v>
      </c>
      <c r="D3008" s="33">
        <v>46874</v>
      </c>
      <c r="E3008" s="43" t="s">
        <v>70</v>
      </c>
      <c r="F3008" s="44">
        <f>SUMIFS(HoraCondCarga[Hora],HoraCondCarga[Condição de Carga],PrevisaoGD[[#This Row],[Condição de Carga]],HoraCondCarga[Mês],MONTH(PrevisaoGD[[#This Row],[Mês/Ano]]))</f>
        <v>19</v>
      </c>
      <c r="G3008" s="258">
        <f>SUMIFS('Previsão Potência Instalada'!$C$4:$C$87,'Previsão Potência Instalada'!$B$4:$B$87,PrevisaoGD[[#This Row],[Mês/Ano]])*SUMIFS(RelPotInst[PU_PI],RelPotInst[Barra],PrevisaoGD[[#This Row],[Nº Barra]])</f>
        <v>1.3899499773405595</v>
      </c>
      <c r="H3008" s="136">
        <f>$G3008*SUMIFS(FatorHorario[Fator],FatorHorario[Meses],TEXT($D3008,"MMM"),FatorHorario[UF],'Curva Tipica'!$E$1,FatorHorario[Hora],$F3008)</f>
        <v>0</v>
      </c>
      <c r="I3008" s="45">
        <v>0.92</v>
      </c>
    </row>
    <row r="3009" spans="1:9" x14ac:dyDescent="0.25">
      <c r="A3009" s="32">
        <v>8710</v>
      </c>
      <c r="B3009" s="32">
        <v>2</v>
      </c>
      <c r="C3009" s="134" t="s">
        <v>92</v>
      </c>
      <c r="D3009" s="33">
        <v>46905</v>
      </c>
      <c r="E3009" s="43" t="s">
        <v>70</v>
      </c>
      <c r="F3009" s="44">
        <f>SUMIFS(HoraCondCarga[Hora],HoraCondCarga[Condição de Carga],PrevisaoGD[[#This Row],[Condição de Carga]],HoraCondCarga[Mês],MONTH(PrevisaoGD[[#This Row],[Mês/Ano]]))</f>
        <v>19</v>
      </c>
      <c r="G3009" s="258">
        <f>SUMIFS('Previsão Potência Instalada'!$C$4:$C$87,'Previsão Potência Instalada'!$B$4:$B$87,PrevisaoGD[[#This Row],[Mês/Ano]])*SUMIFS(RelPotInst[PU_PI],RelPotInst[Barra],PrevisaoGD[[#This Row],[Nº Barra]])</f>
        <v>1.4000424114345875</v>
      </c>
      <c r="H3009" s="136">
        <f>$G3009*SUMIFS(FatorHorario[Fator],FatorHorario[Meses],TEXT($D3009,"MMM"),FatorHorario[UF],'Curva Tipica'!$E$1,FatorHorario[Hora],$F3009)</f>
        <v>0</v>
      </c>
      <c r="I3009" s="45">
        <v>0.92</v>
      </c>
    </row>
    <row r="3010" spans="1:9" x14ac:dyDescent="0.25">
      <c r="A3010" s="32">
        <v>8710</v>
      </c>
      <c r="B3010" s="32">
        <v>2</v>
      </c>
      <c r="C3010" s="134" t="s">
        <v>92</v>
      </c>
      <c r="D3010" s="33">
        <v>46935</v>
      </c>
      <c r="E3010" s="43" t="s">
        <v>70</v>
      </c>
      <c r="F3010" s="44">
        <f>SUMIFS(HoraCondCarga[Hora],HoraCondCarga[Condição de Carga],PrevisaoGD[[#This Row],[Condição de Carga]],HoraCondCarga[Mês],MONTH(PrevisaoGD[[#This Row],[Mês/Ano]]))</f>
        <v>19</v>
      </c>
      <c r="G3010" s="258">
        <f>SUMIFS('Previsão Potência Instalada'!$C$4:$C$87,'Previsão Potência Instalada'!$B$4:$B$87,PrevisaoGD[[#This Row],[Mês/Ano]])*SUMIFS(RelPotInst[PU_PI],RelPotInst[Barra],PrevisaoGD[[#This Row],[Nº Barra]])</f>
        <v>1.4096331964305497</v>
      </c>
      <c r="H3010" s="136">
        <f>$G3010*SUMIFS(FatorHorario[Fator],FatorHorario[Meses],TEXT($D3010,"MMM"),FatorHorario[UF],'Curva Tipica'!$E$1,FatorHorario[Hora],$F3010)</f>
        <v>0</v>
      </c>
      <c r="I3010" s="45">
        <v>0.92</v>
      </c>
    </row>
    <row r="3011" spans="1:9" x14ac:dyDescent="0.25">
      <c r="A3011" s="32">
        <v>8710</v>
      </c>
      <c r="B3011" s="32">
        <v>2</v>
      </c>
      <c r="C3011" s="134" t="s">
        <v>92</v>
      </c>
      <c r="D3011" s="33">
        <v>46966</v>
      </c>
      <c r="E3011" s="43" t="s">
        <v>70</v>
      </c>
      <c r="F3011" s="44">
        <f>SUMIFS(HoraCondCarga[Hora],HoraCondCarga[Condição de Carga],PrevisaoGD[[#This Row],[Condição de Carga]],HoraCondCarga[Mês],MONTH(PrevisaoGD[[#This Row],[Mês/Ano]]))</f>
        <v>19</v>
      </c>
      <c r="G3011" s="258">
        <f>SUMIFS('Previsão Potência Instalada'!$C$4:$C$87,'Previsão Potência Instalada'!$B$4:$B$87,PrevisaoGD[[#This Row],[Mês/Ano]])*SUMIFS(RelPotInst[PU_PI],RelPotInst[Barra],PrevisaoGD[[#This Row],[Nº Barra]])</f>
        <v>1.4189788976644426</v>
      </c>
      <c r="H3011" s="136">
        <f>$G3011*SUMIFS(FatorHorario[Fator],FatorHorario[Meses],TEXT($D3011,"MMM"),FatorHorario[UF],'Curva Tipica'!$E$1,FatorHorario[Hora],$F3011)</f>
        <v>0</v>
      </c>
      <c r="I3011" s="45">
        <v>0.92</v>
      </c>
    </row>
    <row r="3012" spans="1:9" x14ac:dyDescent="0.25">
      <c r="A3012" s="32">
        <v>8710</v>
      </c>
      <c r="B3012" s="32">
        <v>2</v>
      </c>
      <c r="C3012" s="134" t="s">
        <v>92</v>
      </c>
      <c r="D3012" s="33">
        <v>46997</v>
      </c>
      <c r="E3012" s="43" t="s">
        <v>70</v>
      </c>
      <c r="F3012" s="44">
        <f>SUMIFS(HoraCondCarga[Hora],HoraCondCarga[Condição de Carga],PrevisaoGD[[#This Row],[Condição de Carga]],HoraCondCarga[Mês],MONTH(PrevisaoGD[[#This Row],[Mês/Ano]]))</f>
        <v>19</v>
      </c>
      <c r="G3012" s="258">
        <f>SUMIFS('Previsão Potência Instalada'!$C$4:$C$87,'Previsão Potência Instalada'!$B$4:$B$87,PrevisaoGD[[#This Row],[Mês/Ano]])*SUMIFS(RelPotInst[PU_PI],RelPotInst[Barra],PrevisaoGD[[#This Row],[Nº Barra]])</f>
        <v>1.4282819649857392</v>
      </c>
      <c r="H3012" s="136">
        <f>$G3012*SUMIFS(FatorHorario[Fator],FatorHorario[Meses],TEXT($D3012,"MMM"),FatorHorario[UF],'Curva Tipica'!$E$1,FatorHorario[Hora],$F3012)</f>
        <v>0</v>
      </c>
      <c r="I3012" s="45">
        <v>0.92</v>
      </c>
    </row>
    <row r="3013" spans="1:9" x14ac:dyDescent="0.25">
      <c r="A3013" s="32">
        <v>8710</v>
      </c>
      <c r="B3013" s="32">
        <v>2</v>
      </c>
      <c r="C3013" s="134" t="s">
        <v>92</v>
      </c>
      <c r="D3013" s="33">
        <v>47027</v>
      </c>
      <c r="E3013" s="43" t="s">
        <v>70</v>
      </c>
      <c r="F3013" s="44">
        <f>SUMIFS(HoraCondCarga[Hora],HoraCondCarga[Condição de Carga],PrevisaoGD[[#This Row],[Condição de Carga]],HoraCondCarga[Mês],MONTH(PrevisaoGD[[#This Row],[Mês/Ano]]))</f>
        <v>19</v>
      </c>
      <c r="G3013" s="258">
        <f>SUMIFS('Previsão Potência Instalada'!$C$4:$C$87,'Previsão Potência Instalada'!$B$4:$B$87,PrevisaoGD[[#This Row],[Mês/Ano]])*SUMIFS(RelPotInst[PU_PI],RelPotInst[Barra],PrevisaoGD[[#This Row],[Nº Barra]])</f>
        <v>1.4371276719898654</v>
      </c>
      <c r="H3013" s="136">
        <f>$G3013*SUMIFS(FatorHorario[Fator],FatorHorario[Meses],TEXT($D3013,"MMM"),FatorHorario[UF],'Curva Tipica'!$E$1,FatorHorario[Hora],$F3013)</f>
        <v>0</v>
      </c>
      <c r="I3013" s="45">
        <v>0.92</v>
      </c>
    </row>
    <row r="3014" spans="1:9" x14ac:dyDescent="0.25">
      <c r="A3014" s="32">
        <v>8710</v>
      </c>
      <c r="B3014" s="32">
        <v>2</v>
      </c>
      <c r="C3014" s="134" t="s">
        <v>92</v>
      </c>
      <c r="D3014" s="33">
        <v>47058</v>
      </c>
      <c r="E3014" s="43" t="s">
        <v>70</v>
      </c>
      <c r="F3014" s="44">
        <f>SUMIFS(HoraCondCarga[Hora],HoraCondCarga[Condição de Carga],PrevisaoGD[[#This Row],[Condição de Carga]],HoraCondCarga[Mês],MONTH(PrevisaoGD[[#This Row],[Mês/Ano]]))</f>
        <v>19</v>
      </c>
      <c r="G3014" s="258">
        <f>SUMIFS('Previsão Potência Instalada'!$C$4:$C$87,'Previsão Potência Instalada'!$B$4:$B$87,PrevisaoGD[[#This Row],[Mês/Ano]])*SUMIFS(RelPotInst[PU_PI],RelPotInst[Barra],PrevisaoGD[[#This Row],[Nº Barra]])</f>
        <v>1.4459750299934129</v>
      </c>
      <c r="H3014" s="136">
        <f>$G3014*SUMIFS(FatorHorario[Fator],FatorHorario[Meses],TEXT($D3014,"MMM"),FatorHorario[UF],'Curva Tipica'!$E$1,FatorHorario[Hora],$F3014)</f>
        <v>0</v>
      </c>
      <c r="I3014" s="45">
        <v>0.92</v>
      </c>
    </row>
    <row r="3015" spans="1:9" x14ac:dyDescent="0.25">
      <c r="A3015" s="32">
        <v>8710</v>
      </c>
      <c r="B3015" s="32">
        <v>2</v>
      </c>
      <c r="C3015" s="134" t="s">
        <v>92</v>
      </c>
      <c r="D3015" s="33">
        <v>47088</v>
      </c>
      <c r="E3015" s="43" t="s">
        <v>70</v>
      </c>
      <c r="F3015" s="44">
        <f>SUMIFS(HoraCondCarga[Hora],HoraCondCarga[Condição de Carga],PrevisaoGD[[#This Row],[Condição de Carga]],HoraCondCarga[Mês],MONTH(PrevisaoGD[[#This Row],[Mês/Ano]]))</f>
        <v>20</v>
      </c>
      <c r="G3015" s="258">
        <f>SUMIFS('Previsão Potência Instalada'!$C$4:$C$87,'Previsão Potência Instalada'!$B$4:$B$87,PrevisaoGD[[#This Row],[Mês/Ano]])*SUMIFS(RelPotInst[PU_PI],RelPotInst[Barra],PrevisaoGD[[#This Row],[Nº Barra]])</f>
        <v>1.4552426910117595</v>
      </c>
      <c r="H3015" s="136">
        <f>$G3015*SUMIFS(FatorHorario[Fator],FatorHorario[Meses],TEXT($D3015,"MMM"),FatorHorario[UF],'Curva Tipica'!$E$1,FatorHorario[Hora],$F3015)</f>
        <v>0</v>
      </c>
      <c r="I3015" s="45">
        <v>0.92</v>
      </c>
    </row>
    <row r="3016" spans="1:9" x14ac:dyDescent="0.25">
      <c r="A3016" s="32">
        <v>8710</v>
      </c>
      <c r="B3016" s="32">
        <v>2</v>
      </c>
      <c r="C3016" s="134" t="s">
        <v>92</v>
      </c>
      <c r="D3016" s="33">
        <v>44562</v>
      </c>
      <c r="E3016" s="43" t="s">
        <v>71</v>
      </c>
      <c r="F3016" s="44">
        <f>SUMIFS(HoraCondCarga[Hora],HoraCondCarga[Condição de Carga],PrevisaoGD[[#This Row],[Condição de Carga]],HoraCondCarga[Mês],MONTH(PrevisaoGD[[#This Row],[Mês/Ano]]))</f>
        <v>11</v>
      </c>
      <c r="G3016" s="258">
        <f>SUMIFS('Previsão Potência Instalada'!$C$4:$C$87,'Previsão Potência Instalada'!$B$4:$B$87,PrevisaoGD[[#This Row],[Mês/Ano]])*SUMIFS(RelPotInst[PU_PI],RelPotInst[Barra],PrevisaoGD[[#This Row],[Nº Barra]])</f>
        <v>0.50078151957598449</v>
      </c>
      <c r="H3016" s="136">
        <f>$G3016*SUMIFS(FatorHorario[Fator],FatorHorario[Meses],TEXT($D3016,"MMM"),FatorHorario[UF],'Curva Tipica'!$E$1,FatorHorario[Hora],$F3016)</f>
        <v>0.28706146818294698</v>
      </c>
      <c r="I3016" s="45">
        <v>0.92</v>
      </c>
    </row>
    <row r="3017" spans="1:9" x14ac:dyDescent="0.25">
      <c r="A3017" s="32">
        <v>8710</v>
      </c>
      <c r="B3017" s="32">
        <v>2</v>
      </c>
      <c r="C3017" s="134" t="s">
        <v>92</v>
      </c>
      <c r="D3017" s="33">
        <v>44593</v>
      </c>
      <c r="E3017" s="43" t="s">
        <v>71</v>
      </c>
      <c r="F3017" s="44">
        <f>SUMIFS(HoraCondCarga[Hora],HoraCondCarga[Condição de Carga],PrevisaoGD[[#This Row],[Condição de Carga]],HoraCondCarga[Mês],MONTH(PrevisaoGD[[#This Row],[Mês/Ano]]))</f>
        <v>12</v>
      </c>
      <c r="G3017" s="258">
        <f>SUMIFS('Previsão Potência Instalada'!$C$4:$C$87,'Previsão Potência Instalada'!$B$4:$B$87,PrevisaoGD[[#This Row],[Mês/Ano]])*SUMIFS(RelPotInst[PU_PI],RelPotInst[Barra],PrevisaoGD[[#This Row],[Nº Barra]])</f>
        <v>0.52278113175584029</v>
      </c>
      <c r="H3017" s="136">
        <f>$G3017*SUMIFS(FatorHorario[Fator],FatorHorario[Meses],TEXT($D3017,"MMM"),FatorHorario[UF],'Curva Tipica'!$E$1,FatorHorario[Hora],$F3017)</f>
        <v>0.3114990439242255</v>
      </c>
      <c r="I3017" s="45">
        <v>0.92</v>
      </c>
    </row>
    <row r="3018" spans="1:9" x14ac:dyDescent="0.25">
      <c r="A3018" s="32">
        <v>8710</v>
      </c>
      <c r="B3018" s="32">
        <v>2</v>
      </c>
      <c r="C3018" s="134" t="s">
        <v>92</v>
      </c>
      <c r="D3018" s="33">
        <v>44621</v>
      </c>
      <c r="E3018" s="43" t="s">
        <v>71</v>
      </c>
      <c r="F3018" s="44">
        <f>SUMIFS(HoraCondCarga[Hora],HoraCondCarga[Condição de Carga],PrevisaoGD[[#This Row],[Condição de Carga]],HoraCondCarga[Mês],MONTH(PrevisaoGD[[#This Row],[Mês/Ano]]))</f>
        <v>11</v>
      </c>
      <c r="G3018" s="258">
        <f>SUMIFS('Previsão Potência Instalada'!$C$4:$C$87,'Previsão Potência Instalada'!$B$4:$B$87,PrevisaoGD[[#This Row],[Mês/Ano]])*SUMIFS(RelPotInst[PU_PI],RelPotInst[Barra],PrevisaoGD[[#This Row],[Nº Barra]])</f>
        <v>0.54497856985503268</v>
      </c>
      <c r="H3018" s="136">
        <f>$G3018*SUMIFS(FatorHorario[Fator],FatorHorario[Meses],TEXT($D3018,"MMM"),FatorHorario[UF],'Curva Tipica'!$E$1,FatorHorario[Hora],$F3018)</f>
        <v>0.32028844799188133</v>
      </c>
      <c r="I3018" s="45">
        <v>0.92</v>
      </c>
    </row>
    <row r="3019" spans="1:9" x14ac:dyDescent="0.25">
      <c r="A3019" s="32">
        <v>8710</v>
      </c>
      <c r="B3019" s="32">
        <v>2</v>
      </c>
      <c r="C3019" s="134" t="s">
        <v>92</v>
      </c>
      <c r="D3019" s="33">
        <v>44652</v>
      </c>
      <c r="E3019" s="43" t="s">
        <v>71</v>
      </c>
      <c r="F3019" s="44">
        <f>SUMIFS(HoraCondCarga[Hora],HoraCondCarga[Condição de Carga],PrevisaoGD[[#This Row],[Condição de Carga]],HoraCondCarga[Mês],MONTH(PrevisaoGD[[#This Row],[Mês/Ano]]))</f>
        <v>11</v>
      </c>
      <c r="G3019" s="258">
        <f>SUMIFS('Previsão Potência Instalada'!$C$4:$C$87,'Previsão Potência Instalada'!$B$4:$B$87,PrevisaoGD[[#This Row],[Mês/Ano]])*SUMIFS(RelPotInst[PU_PI],RelPotInst[Barra],PrevisaoGD[[#This Row],[Nº Barra]])</f>
        <v>0.56734663472122049</v>
      </c>
      <c r="H3019" s="136">
        <f>$G3019*SUMIFS(FatorHorario[Fator],FatorHorario[Meses],TEXT($D3019,"MMM"),FatorHorario[UF],'Curva Tipica'!$E$1,FatorHorario[Hora],$F3019)</f>
        <v>0.29871363221965636</v>
      </c>
      <c r="I3019" s="45">
        <v>0.92</v>
      </c>
    </row>
    <row r="3020" spans="1:9" x14ac:dyDescent="0.25">
      <c r="A3020" s="32">
        <v>8710</v>
      </c>
      <c r="B3020" s="32">
        <v>2</v>
      </c>
      <c r="C3020" s="134" t="s">
        <v>92</v>
      </c>
      <c r="D3020" s="33">
        <v>44682</v>
      </c>
      <c r="E3020" s="43" t="s">
        <v>71</v>
      </c>
      <c r="F3020" s="44">
        <f>SUMIFS(HoraCondCarga[Hora],HoraCondCarga[Condição de Carga],PrevisaoGD[[#This Row],[Condição de Carga]],HoraCondCarga[Mês],MONTH(PrevisaoGD[[#This Row],[Mês/Ano]]))</f>
        <v>12</v>
      </c>
      <c r="G3020" s="258">
        <f>SUMIFS('Previsão Potência Instalada'!$C$4:$C$87,'Previsão Potência Instalada'!$B$4:$B$87,PrevisaoGD[[#This Row],[Mês/Ano]])*SUMIFS(RelPotInst[PU_PI],RelPotInst[Barra],PrevisaoGD[[#This Row],[Nº Barra]])</f>
        <v>0.59156017285902895</v>
      </c>
      <c r="H3020" s="136">
        <f>$G3020*SUMIFS(FatorHorario[Fator],FatorHorario[Meses],TEXT($D3020,"MMM"),FatorHorario[UF],'Curva Tipica'!$E$1,FatorHorario[Hora],$F3020)</f>
        <v>0.27934279809297641</v>
      </c>
      <c r="I3020" s="45">
        <v>0.92</v>
      </c>
    </row>
    <row r="3021" spans="1:9" x14ac:dyDescent="0.25">
      <c r="A3021" s="32">
        <v>8710</v>
      </c>
      <c r="B3021" s="32">
        <v>2</v>
      </c>
      <c r="C3021" s="134" t="s">
        <v>92</v>
      </c>
      <c r="D3021" s="33">
        <v>44713</v>
      </c>
      <c r="E3021" s="43" t="s">
        <v>71</v>
      </c>
      <c r="F3021" s="44">
        <f>SUMIFS(HoraCondCarga[Hora],HoraCondCarga[Condição de Carga],PrevisaoGD[[#This Row],[Condição de Carga]],HoraCondCarga[Mês],MONTH(PrevisaoGD[[#This Row],[Mês/Ano]]))</f>
        <v>12</v>
      </c>
      <c r="G3021" s="258">
        <f>SUMIFS('Previsão Potência Instalada'!$C$4:$C$87,'Previsão Potência Instalada'!$B$4:$B$87,PrevisaoGD[[#This Row],[Mês/Ano]])*SUMIFS(RelPotInst[PU_PI],RelPotInst[Barra],PrevisaoGD[[#This Row],[Nº Barra]])</f>
        <v>0.61526774135638274</v>
      </c>
      <c r="H3021" s="136">
        <f>$G3021*SUMIFS(FatorHorario[Fator],FatorHorario[Meses],TEXT($D3021,"MMM"),FatorHorario[UF],'Curva Tipica'!$E$1,FatorHorario[Hora],$F3021)</f>
        <v>0.27476878793918924</v>
      </c>
      <c r="I3021" s="45">
        <v>0.92</v>
      </c>
    </row>
    <row r="3022" spans="1:9" x14ac:dyDescent="0.25">
      <c r="A3022" s="32">
        <v>8710</v>
      </c>
      <c r="B3022" s="32">
        <v>2</v>
      </c>
      <c r="C3022" s="134" t="s">
        <v>92</v>
      </c>
      <c r="D3022" s="33">
        <v>44743</v>
      </c>
      <c r="E3022" s="43" t="s">
        <v>71</v>
      </c>
      <c r="F3022" s="44">
        <f>SUMIFS(HoraCondCarga[Hora],HoraCondCarga[Condição de Carga],PrevisaoGD[[#This Row],[Condição de Carga]],HoraCondCarga[Mês],MONTH(PrevisaoGD[[#This Row],[Mês/Ano]]))</f>
        <v>12</v>
      </c>
      <c r="G3022" s="258">
        <f>SUMIFS('Previsão Potência Instalada'!$C$4:$C$87,'Previsão Potência Instalada'!$B$4:$B$87,PrevisaoGD[[#This Row],[Mês/Ano]])*SUMIFS(RelPotInst[PU_PI],RelPotInst[Barra],PrevisaoGD[[#This Row],[Nº Barra]])</f>
        <v>0.63779691421169116</v>
      </c>
      <c r="H3022" s="136">
        <f>$G3022*SUMIFS(FatorHorario[Fator],FatorHorario[Meses],TEXT($D3022,"MMM"),FatorHorario[UF],'Curva Tipica'!$E$1,FatorHorario[Hora],$F3022)</f>
        <v>0.28728056323544116</v>
      </c>
      <c r="I3022" s="45">
        <v>0.92</v>
      </c>
    </row>
    <row r="3023" spans="1:9" x14ac:dyDescent="0.25">
      <c r="A3023" s="32">
        <v>8710</v>
      </c>
      <c r="B3023" s="32">
        <v>2</v>
      </c>
      <c r="C3023" s="134" t="s">
        <v>92</v>
      </c>
      <c r="D3023" s="33">
        <v>44774</v>
      </c>
      <c r="E3023" s="43" t="s">
        <v>71</v>
      </c>
      <c r="F3023" s="44">
        <f>SUMIFS(HoraCondCarga[Hora],HoraCondCarga[Condição de Carga],PrevisaoGD[[#This Row],[Condição de Carga]],HoraCondCarga[Mês],MONTH(PrevisaoGD[[#This Row],[Mês/Ano]]))</f>
        <v>11</v>
      </c>
      <c r="G3023" s="258">
        <f>SUMIFS('Previsão Potência Instalada'!$C$4:$C$87,'Previsão Potência Instalada'!$B$4:$B$87,PrevisaoGD[[#This Row],[Mês/Ano]])*SUMIFS(RelPotInst[PU_PI],RelPotInst[Barra],PrevisaoGD[[#This Row],[Nº Barra]])</f>
        <v>0.6597503746052964</v>
      </c>
      <c r="H3023" s="136">
        <f>$G3023*SUMIFS(FatorHorario[Fator],FatorHorario[Meses],TEXT($D3023,"MMM"),FatorHorario[UF],'Curva Tipica'!$E$1,FatorHorario[Hora],$F3023)</f>
        <v>0.31591670348806195</v>
      </c>
      <c r="I3023" s="45">
        <v>0.92</v>
      </c>
    </row>
    <row r="3024" spans="1:9" x14ac:dyDescent="0.25">
      <c r="A3024" s="32">
        <v>8710</v>
      </c>
      <c r="B3024" s="32">
        <v>2</v>
      </c>
      <c r="C3024" s="134" t="s">
        <v>92</v>
      </c>
      <c r="D3024" s="33">
        <v>44805</v>
      </c>
      <c r="E3024" s="43" t="s">
        <v>71</v>
      </c>
      <c r="F3024" s="44">
        <f>SUMIFS(HoraCondCarga[Hora],HoraCondCarga[Condição de Carga],PrevisaoGD[[#This Row],[Condição de Carga]],HoraCondCarga[Mês],MONTH(PrevisaoGD[[#This Row],[Mês/Ano]]))</f>
        <v>12</v>
      </c>
      <c r="G3024" s="258">
        <f>SUMIFS('Previsão Potência Instalada'!$C$4:$C$87,'Previsão Potência Instalada'!$B$4:$B$87,PrevisaoGD[[#This Row],[Mês/Ano]])*SUMIFS(RelPotInst[PU_PI],RelPotInst[Barra],PrevisaoGD[[#This Row],[Nº Barra]])</f>
        <v>0.68160368607607891</v>
      </c>
      <c r="H3024" s="136">
        <f>$G3024*SUMIFS(FatorHorario[Fator],FatorHorario[Meses],TEXT($D3024,"MMM"),FatorHorario[UF],'Curva Tipica'!$E$1,FatorHorario[Hora],$F3024)</f>
        <v>0.37565846433032768</v>
      </c>
      <c r="I3024" s="45">
        <v>0.92</v>
      </c>
    </row>
    <row r="3025" spans="1:9" x14ac:dyDescent="0.25">
      <c r="A3025" s="32">
        <v>8710</v>
      </c>
      <c r="B3025" s="32">
        <v>2</v>
      </c>
      <c r="C3025" s="134" t="s">
        <v>92</v>
      </c>
      <c r="D3025" s="33">
        <v>44835</v>
      </c>
      <c r="E3025" s="43" t="s">
        <v>71</v>
      </c>
      <c r="F3025" s="44">
        <f>SUMIFS(HoraCondCarga[Hora],HoraCondCarga[Condição de Carga],PrevisaoGD[[#This Row],[Condição de Carga]],HoraCondCarga[Mês],MONTH(PrevisaoGD[[#This Row],[Mês/Ano]]))</f>
        <v>11</v>
      </c>
      <c r="G3025" s="258">
        <f>SUMIFS('Previsão Potência Instalada'!$C$4:$C$87,'Previsão Potência Instalada'!$B$4:$B$87,PrevisaoGD[[#This Row],[Mês/Ano]])*SUMIFS(RelPotInst[PU_PI],RelPotInst[Barra],PrevisaoGD[[#This Row],[Nº Barra]])</f>
        <v>0.7023826381855538</v>
      </c>
      <c r="H3025" s="136">
        <f>$G3025*SUMIFS(FatorHorario[Fator],FatorHorario[Meses],TEXT($D3025,"MMM"),FatorHorario[UF],'Curva Tipica'!$E$1,FatorHorario[Hora],$F3025)</f>
        <v>0.38689135511944472</v>
      </c>
      <c r="I3025" s="45">
        <v>0.92</v>
      </c>
    </row>
    <row r="3026" spans="1:9" x14ac:dyDescent="0.25">
      <c r="A3026" s="32">
        <v>8710</v>
      </c>
      <c r="B3026" s="32">
        <v>2</v>
      </c>
      <c r="C3026" s="134" t="s">
        <v>92</v>
      </c>
      <c r="D3026" s="33">
        <v>44866</v>
      </c>
      <c r="E3026" s="43" t="s">
        <v>71</v>
      </c>
      <c r="F3026" s="44">
        <f>SUMIFS(HoraCondCarga[Hora],HoraCondCarga[Condição de Carga],PrevisaoGD[[#This Row],[Condição de Carga]],HoraCondCarga[Mês],MONTH(PrevisaoGD[[#This Row],[Mês/Ano]]))</f>
        <v>12</v>
      </c>
      <c r="G3026" s="258">
        <f>SUMIFS('Previsão Potência Instalada'!$C$4:$C$87,'Previsão Potência Instalada'!$B$4:$B$87,PrevisaoGD[[#This Row],[Mês/Ano]])*SUMIFS(RelPotInst[PU_PI],RelPotInst[Barra],PrevisaoGD[[#This Row],[Nº Barra]])</f>
        <v>0.72316546856478081</v>
      </c>
      <c r="H3026" s="136">
        <f>$G3026*SUMIFS(FatorHorario[Fator],FatorHorario[Meses],TEXT($D3026,"MMM"),FatorHorario[UF],'Curva Tipica'!$E$1,FatorHorario[Hora],$F3026)</f>
        <v>0.43607329038471832</v>
      </c>
      <c r="I3026" s="45">
        <v>0.92</v>
      </c>
    </row>
    <row r="3027" spans="1:9" x14ac:dyDescent="0.25">
      <c r="A3027" s="32">
        <v>8710</v>
      </c>
      <c r="B3027" s="32">
        <v>2</v>
      </c>
      <c r="C3027" s="134" t="s">
        <v>92</v>
      </c>
      <c r="D3027" s="33">
        <v>44896</v>
      </c>
      <c r="E3027" s="43" t="s">
        <v>71</v>
      </c>
      <c r="F3027" s="44">
        <f>SUMIFS(HoraCondCarga[Hora],HoraCondCarga[Condição de Carga],PrevisaoGD[[#This Row],[Condição de Carga]],HoraCondCarga[Mês],MONTH(PrevisaoGD[[#This Row],[Mês/Ano]]))</f>
        <v>12</v>
      </c>
      <c r="G3027" s="258">
        <f>SUMIFS('Previsão Potência Instalada'!$C$4:$C$87,'Previsão Potência Instalada'!$B$4:$B$87,PrevisaoGD[[#This Row],[Mês/Ano]])*SUMIFS(RelPotInst[PU_PI],RelPotInst[Barra],PrevisaoGD[[#This Row],[Nº Barra]])</f>
        <v>0.74493560908348055</v>
      </c>
      <c r="H3027" s="136">
        <f>$G3027*SUMIFS(FatorHorario[Fator],FatorHorario[Meses],TEXT($D3027,"MMM"),FatorHorario[UF],'Curva Tipica'!$E$1,FatorHorario[Hora],$F3027)</f>
        <v>0.44566115260110367</v>
      </c>
      <c r="I3027" s="45">
        <v>0.92</v>
      </c>
    </row>
    <row r="3028" spans="1:9" x14ac:dyDescent="0.25">
      <c r="A3028" s="32">
        <v>8710</v>
      </c>
      <c r="B3028" s="32">
        <v>2</v>
      </c>
      <c r="C3028" s="134" t="s">
        <v>92</v>
      </c>
      <c r="D3028" s="33">
        <v>44927</v>
      </c>
      <c r="E3028" s="43" t="s">
        <v>71</v>
      </c>
      <c r="F3028" s="44">
        <f>SUMIFS(HoraCondCarga[Hora],HoraCondCarga[Condição de Carga],PrevisaoGD[[#This Row],[Condição de Carga]],HoraCondCarga[Mês],MONTH(PrevisaoGD[[#This Row],[Mês/Ano]]))</f>
        <v>11</v>
      </c>
      <c r="G3028" s="258">
        <f>SUMIFS('Previsão Potência Instalada'!$C$4:$C$87,'Previsão Potência Instalada'!$B$4:$B$87,PrevisaoGD[[#This Row],[Mês/Ano]])*SUMIFS(RelPotInst[PU_PI],RelPotInst[Barra],PrevisaoGD[[#This Row],[Nº Barra]])</f>
        <v>0.75239897156715163</v>
      </c>
      <c r="H3028" s="136">
        <f>$G3028*SUMIFS(FatorHorario[Fator],FatorHorario[Meses],TEXT($D3028,"MMM"),FatorHorario[UF],'Curva Tipica'!$E$1,FatorHorario[Hora],$F3028)</f>
        <v>0.43129537531712803</v>
      </c>
      <c r="I3028" s="45">
        <v>0.92</v>
      </c>
    </row>
    <row r="3029" spans="1:9" x14ac:dyDescent="0.25">
      <c r="A3029" s="32">
        <v>8710</v>
      </c>
      <c r="B3029" s="32">
        <v>2</v>
      </c>
      <c r="C3029" s="134" t="s">
        <v>92</v>
      </c>
      <c r="D3029" s="33">
        <v>44958</v>
      </c>
      <c r="E3029" s="43" t="s">
        <v>71</v>
      </c>
      <c r="F3029" s="44">
        <f>SUMIFS(HoraCondCarga[Hora],HoraCondCarga[Condição de Carga],PrevisaoGD[[#This Row],[Condição de Carga]],HoraCondCarga[Mês],MONTH(PrevisaoGD[[#This Row],[Mês/Ano]]))</f>
        <v>12</v>
      </c>
      <c r="G3029" s="258">
        <f>SUMIFS('Previsão Potência Instalada'!$C$4:$C$87,'Previsão Potência Instalada'!$B$4:$B$87,PrevisaoGD[[#This Row],[Mês/Ano]])*SUMIFS(RelPotInst[PU_PI],RelPotInst[Barra],PrevisaoGD[[#This Row],[Nº Barra]])</f>
        <v>0.75969969506265311</v>
      </c>
      <c r="H3029" s="136">
        <f>$G3029*SUMIFS(FatorHorario[Fator],FatorHorario[Meses],TEXT($D3029,"MMM"),FatorHorario[UF],'Curva Tipica'!$E$1,FatorHorario[Hora],$F3029)</f>
        <v>0.45266692752802934</v>
      </c>
      <c r="I3029" s="45">
        <v>0.92</v>
      </c>
    </row>
    <row r="3030" spans="1:9" x14ac:dyDescent="0.25">
      <c r="A3030" s="32">
        <v>8710</v>
      </c>
      <c r="B3030" s="32">
        <v>2</v>
      </c>
      <c r="C3030" s="134" t="s">
        <v>92</v>
      </c>
      <c r="D3030" s="33">
        <v>44986</v>
      </c>
      <c r="E3030" s="43" t="s">
        <v>71</v>
      </c>
      <c r="F3030" s="44">
        <f>SUMIFS(HoraCondCarga[Hora],HoraCondCarga[Condição de Carga],PrevisaoGD[[#This Row],[Condição de Carga]],HoraCondCarga[Mês],MONTH(PrevisaoGD[[#This Row],[Mês/Ano]]))</f>
        <v>11</v>
      </c>
      <c r="G3030" s="258">
        <f>SUMIFS('Previsão Potência Instalada'!$C$4:$C$87,'Previsão Potência Instalada'!$B$4:$B$87,PrevisaoGD[[#This Row],[Mês/Ano]])*SUMIFS(RelPotInst[PU_PI],RelPotInst[Barra],PrevisaoGD[[#This Row],[Nº Barra]])</f>
        <v>0.76706606845804903</v>
      </c>
      <c r="H3030" s="136">
        <f>$G3030*SUMIFS(FatorHorario[Fator],FatorHorario[Meses],TEXT($D3030,"MMM"),FatorHorario[UF],'Curva Tipica'!$E$1,FatorHorario[Hora],$F3030)</f>
        <v>0.4508111220575437</v>
      </c>
      <c r="I3030" s="45">
        <v>0.92</v>
      </c>
    </row>
    <row r="3031" spans="1:9" x14ac:dyDescent="0.25">
      <c r="A3031" s="32">
        <v>8710</v>
      </c>
      <c r="B3031" s="32">
        <v>2</v>
      </c>
      <c r="C3031" s="134" t="s">
        <v>92</v>
      </c>
      <c r="D3031" s="33">
        <v>45017</v>
      </c>
      <c r="E3031" s="43" t="s">
        <v>71</v>
      </c>
      <c r="F3031" s="44">
        <f>SUMIFS(HoraCondCarga[Hora],HoraCondCarga[Condição de Carga],PrevisaoGD[[#This Row],[Condição de Carga]],HoraCondCarga[Mês],MONTH(PrevisaoGD[[#This Row],[Mês/Ano]]))</f>
        <v>11</v>
      </c>
      <c r="G3031" s="258">
        <f>SUMIFS('Previsão Potência Instalada'!$C$4:$C$87,'Previsão Potência Instalada'!$B$4:$B$87,PrevisaoGD[[#This Row],[Mês/Ano]])*SUMIFS(RelPotInst[PU_PI],RelPotInst[Barra],PrevisaoGD[[#This Row],[Nº Barra]])</f>
        <v>0.77448906552647045</v>
      </c>
      <c r="H3031" s="136">
        <f>$G3031*SUMIFS(FatorHorario[Fator],FatorHorario[Meses],TEXT($D3031,"MMM"),FatorHorario[UF],'Curva Tipica'!$E$1,FatorHorario[Hora],$F3031)</f>
        <v>0.40777617724215298</v>
      </c>
      <c r="I3031" s="45">
        <v>0.92</v>
      </c>
    </row>
    <row r="3032" spans="1:9" x14ac:dyDescent="0.25">
      <c r="A3032" s="32">
        <v>8710</v>
      </c>
      <c r="B3032" s="32">
        <v>2</v>
      </c>
      <c r="C3032" s="134" t="s">
        <v>92</v>
      </c>
      <c r="D3032" s="33">
        <v>45047</v>
      </c>
      <c r="E3032" s="43" t="s">
        <v>71</v>
      </c>
      <c r="F3032" s="44">
        <f>SUMIFS(HoraCondCarga[Hora],HoraCondCarga[Condição de Carga],PrevisaoGD[[#This Row],[Condição de Carga]],HoraCondCarga[Mês],MONTH(PrevisaoGD[[#This Row],[Mês/Ano]]))</f>
        <v>12</v>
      </c>
      <c r="G3032" s="258">
        <f>SUMIFS('Previsão Potência Instalada'!$C$4:$C$87,'Previsão Potência Instalada'!$B$4:$B$87,PrevisaoGD[[#This Row],[Mês/Ano]])*SUMIFS(RelPotInst[PU_PI],RelPotInst[Barra],PrevisaoGD[[#This Row],[Nº Barra]])</f>
        <v>0.78252449566708848</v>
      </c>
      <c r="H3032" s="136">
        <f>$G3032*SUMIFS(FatorHorario[Fator],FatorHorario[Meses],TEXT($D3032,"MMM"),FatorHorario[UF],'Curva Tipica'!$E$1,FatorHorario[Hora],$F3032)</f>
        <v>0.36951876110840065</v>
      </c>
      <c r="I3032" s="45">
        <v>0.92</v>
      </c>
    </row>
    <row r="3033" spans="1:9" x14ac:dyDescent="0.25">
      <c r="A3033" s="32">
        <v>8710</v>
      </c>
      <c r="B3033" s="32">
        <v>2</v>
      </c>
      <c r="C3033" s="134" t="s">
        <v>92</v>
      </c>
      <c r="D3033" s="33">
        <v>45078</v>
      </c>
      <c r="E3033" s="43" t="s">
        <v>71</v>
      </c>
      <c r="F3033" s="44">
        <f>SUMIFS(HoraCondCarga[Hora],HoraCondCarga[Condição de Carga],PrevisaoGD[[#This Row],[Condição de Carga]],HoraCondCarga[Mês],MONTH(PrevisaoGD[[#This Row],[Mês/Ano]]))</f>
        <v>12</v>
      </c>
      <c r="G3033" s="258">
        <f>SUMIFS('Previsão Potência Instalada'!$C$4:$C$87,'Previsão Potência Instalada'!$B$4:$B$87,PrevisaoGD[[#This Row],[Mês/Ano]])*SUMIFS(RelPotInst[PU_PI],RelPotInst[Barra],PrevisaoGD[[#This Row],[Nº Barra]])</f>
        <v>0.79039201628221678</v>
      </c>
      <c r="H3033" s="136">
        <f>$G3033*SUMIFS(FatorHorario[Fator],FatorHorario[Meses],TEXT($D3033,"MMM"),FatorHorario[UF],'Curva Tipica'!$E$1,FatorHorario[Hora],$F3033)</f>
        <v>0.35297650390690954</v>
      </c>
      <c r="I3033" s="45">
        <v>0.92</v>
      </c>
    </row>
    <row r="3034" spans="1:9" x14ac:dyDescent="0.25">
      <c r="A3034" s="32">
        <v>8710</v>
      </c>
      <c r="B3034" s="32">
        <v>2</v>
      </c>
      <c r="C3034" s="134" t="s">
        <v>92</v>
      </c>
      <c r="D3034" s="33">
        <v>45108</v>
      </c>
      <c r="E3034" s="43" t="s">
        <v>71</v>
      </c>
      <c r="F3034" s="44">
        <f>SUMIFS(HoraCondCarga[Hora],HoraCondCarga[Condição de Carga],PrevisaoGD[[#This Row],[Condição de Carga]],HoraCondCarga[Mês],MONTH(PrevisaoGD[[#This Row],[Mês/Ano]]))</f>
        <v>12</v>
      </c>
      <c r="G3034" s="258">
        <f>SUMIFS('Previsão Potência Instalada'!$C$4:$C$87,'Previsão Potência Instalada'!$B$4:$B$87,PrevisaoGD[[#This Row],[Mês/Ano]])*SUMIFS(RelPotInst[PU_PI],RelPotInst[Barra],PrevisaoGD[[#This Row],[Nº Barra]])</f>
        <v>0.79786847815137518</v>
      </c>
      <c r="H3034" s="136">
        <f>$G3034*SUMIFS(FatorHorario[Fator],FatorHorario[Meses],TEXT($D3034,"MMM"),FatorHorario[UF],'Curva Tipica'!$E$1,FatorHorario[Hora],$F3034)</f>
        <v>0.35938102032750435</v>
      </c>
      <c r="I3034" s="45">
        <v>0.92</v>
      </c>
    </row>
    <row r="3035" spans="1:9" x14ac:dyDescent="0.25">
      <c r="A3035" s="32">
        <v>8710</v>
      </c>
      <c r="B3035" s="32">
        <v>2</v>
      </c>
      <c r="C3035" s="134" t="s">
        <v>92</v>
      </c>
      <c r="D3035" s="33">
        <v>45139</v>
      </c>
      <c r="E3035" s="43" t="s">
        <v>71</v>
      </c>
      <c r="F3035" s="44">
        <f>SUMIFS(HoraCondCarga[Hora],HoraCondCarga[Condição de Carga],PrevisaoGD[[#This Row],[Condição de Carga]],HoraCondCarga[Mês],MONTH(PrevisaoGD[[#This Row],[Mês/Ano]]))</f>
        <v>11</v>
      </c>
      <c r="G3035" s="258">
        <f>SUMIFS('Previsão Potência Instalada'!$C$4:$C$87,'Previsão Potência Instalada'!$B$4:$B$87,PrevisaoGD[[#This Row],[Mês/Ano]])*SUMIFS(RelPotInst[PU_PI],RelPotInst[Barra],PrevisaoGD[[#This Row],[Nº Barra]])</f>
        <v>0.80515388585733083</v>
      </c>
      <c r="H3035" s="136">
        <f>$G3035*SUMIFS(FatorHorario[Fator],FatorHorario[Meses],TEXT($D3035,"MMM"),FatorHorario[UF],'Curva Tipica'!$E$1,FatorHorario[Hora],$F3035)</f>
        <v>0.38554212503907426</v>
      </c>
      <c r="I3035" s="45">
        <v>0.92</v>
      </c>
    </row>
    <row r="3036" spans="1:9" x14ac:dyDescent="0.25">
      <c r="A3036" s="32">
        <v>8710</v>
      </c>
      <c r="B3036" s="32">
        <v>2</v>
      </c>
      <c r="C3036" s="134" t="s">
        <v>92</v>
      </c>
      <c r="D3036" s="33">
        <v>45170</v>
      </c>
      <c r="E3036" s="43" t="s">
        <v>71</v>
      </c>
      <c r="F3036" s="44">
        <f>SUMIFS(HoraCondCarga[Hora],HoraCondCarga[Condição de Carga],PrevisaoGD[[#This Row],[Condição de Carga]],HoraCondCarga[Mês],MONTH(PrevisaoGD[[#This Row],[Mês/Ano]]))</f>
        <v>12</v>
      </c>
      <c r="G3036" s="258">
        <f>SUMIFS('Previsão Potência Instalada'!$C$4:$C$87,'Previsão Potência Instalada'!$B$4:$B$87,PrevisaoGD[[#This Row],[Mês/Ano]])*SUMIFS(RelPotInst[PU_PI],RelPotInst[Barra],PrevisaoGD[[#This Row],[Nº Barra]])</f>
        <v>0.81240605845041602</v>
      </c>
      <c r="H3036" s="136">
        <f>$G3036*SUMIFS(FatorHorario[Fator],FatorHorario[Meses],TEXT($D3036,"MMM"),FatorHorario[UF],'Curva Tipica'!$E$1,FatorHorario[Hora],$F3036)</f>
        <v>0.44774877038454491</v>
      </c>
      <c r="I3036" s="45">
        <v>0.92</v>
      </c>
    </row>
    <row r="3037" spans="1:9" x14ac:dyDescent="0.25">
      <c r="A3037" s="32">
        <v>8710</v>
      </c>
      <c r="B3037" s="32">
        <v>2</v>
      </c>
      <c r="C3037" s="134" t="s">
        <v>92</v>
      </c>
      <c r="D3037" s="33">
        <v>45200</v>
      </c>
      <c r="E3037" s="43" t="s">
        <v>71</v>
      </c>
      <c r="F3037" s="44">
        <f>SUMIFS(HoraCondCarga[Hora],HoraCondCarga[Condição de Carga],PrevisaoGD[[#This Row],[Condição de Carga]],HoraCondCarga[Mês],MONTH(PrevisaoGD[[#This Row],[Mês/Ano]]))</f>
        <v>11</v>
      </c>
      <c r="G3037" s="258">
        <f>SUMIFS('Previsão Potência Instalada'!$C$4:$C$87,'Previsão Potência Instalada'!$B$4:$B$87,PrevisaoGD[[#This Row],[Mês/Ano]])*SUMIFS(RelPotInst[PU_PI],RelPotInst[Barra],PrevisaoGD[[#This Row],[Nº Barra]])</f>
        <v>0.81930169745701864</v>
      </c>
      <c r="H3037" s="136">
        <f>$G3037*SUMIFS(FatorHorario[Fator],FatorHorario[Meses],TEXT($D3037,"MMM"),FatorHorario[UF],'Curva Tipica'!$E$1,FatorHorario[Hora],$F3037)</f>
        <v>0.45129353538643141</v>
      </c>
      <c r="I3037" s="45">
        <v>0.92</v>
      </c>
    </row>
    <row r="3038" spans="1:9" x14ac:dyDescent="0.25">
      <c r="A3038" s="32">
        <v>8710</v>
      </c>
      <c r="B3038" s="32">
        <v>2</v>
      </c>
      <c r="C3038" s="134" t="s">
        <v>92</v>
      </c>
      <c r="D3038" s="33">
        <v>45231</v>
      </c>
      <c r="E3038" s="43" t="s">
        <v>71</v>
      </c>
      <c r="F3038" s="44">
        <f>SUMIFS(HoraCondCarga[Hora],HoraCondCarga[Condição de Carga],PrevisaoGD[[#This Row],[Condição de Carga]],HoraCondCarga[Mês],MONTH(PrevisaoGD[[#This Row],[Mês/Ano]]))</f>
        <v>12</v>
      </c>
      <c r="G3038" s="258">
        <f>SUMIFS('Previsão Potência Instalada'!$C$4:$C$87,'Previsão Potência Instalada'!$B$4:$B$87,PrevisaoGD[[#This Row],[Mês/Ano]])*SUMIFS(RelPotInst[PU_PI],RelPotInst[Barra],PrevisaoGD[[#This Row],[Nº Barra]])</f>
        <v>0.82619862349426842</v>
      </c>
      <c r="H3038" s="136">
        <f>$G3038*SUMIFS(FatorHorario[Fator],FatorHorario[Meses],TEXT($D3038,"MMM"),FatorHorario[UF],'Curva Tipica'!$E$1,FatorHorario[Hora],$F3038)</f>
        <v>0.49820292577506653</v>
      </c>
      <c r="I3038" s="45">
        <v>0.92</v>
      </c>
    </row>
    <row r="3039" spans="1:9" x14ac:dyDescent="0.25">
      <c r="A3039" s="32">
        <v>8710</v>
      </c>
      <c r="B3039" s="32">
        <v>2</v>
      </c>
      <c r="C3039" s="134" t="s">
        <v>92</v>
      </c>
      <c r="D3039" s="33">
        <v>45261</v>
      </c>
      <c r="E3039" s="43" t="s">
        <v>71</v>
      </c>
      <c r="F3039" s="44">
        <f>SUMIFS(HoraCondCarga[Hora],HoraCondCarga[Condição de Carga],PrevisaoGD[[#This Row],[Condição de Carga]],HoraCondCarga[Mês],MONTH(PrevisaoGD[[#This Row],[Mês/Ano]]))</f>
        <v>12</v>
      </c>
      <c r="G3039" s="258">
        <f>SUMIFS('Previsão Potência Instalada'!$C$4:$C$87,'Previsão Potência Instalada'!$B$4:$B$87,PrevisaoGD[[#This Row],[Mês/Ano]])*SUMIFS(RelPotInst[PU_PI],RelPotInst[Barra],PrevisaoGD[[#This Row],[Nº Barra]])</f>
        <v>0.8334231952315273</v>
      </c>
      <c r="H3039" s="136">
        <f>$G3039*SUMIFS(FatorHorario[Fator],FatorHorario[Meses],TEXT($D3039,"MMM"),FatorHorario[UF],'Curva Tipica'!$E$1,FatorHorario[Hora],$F3039)</f>
        <v>0.49859925779135866</v>
      </c>
      <c r="I3039" s="45">
        <v>0.92</v>
      </c>
    </row>
    <row r="3040" spans="1:9" x14ac:dyDescent="0.25">
      <c r="A3040" s="32">
        <v>8710</v>
      </c>
      <c r="B3040" s="32">
        <v>2</v>
      </c>
      <c r="C3040" s="134" t="s">
        <v>92</v>
      </c>
      <c r="D3040" s="33">
        <v>45292</v>
      </c>
      <c r="E3040" s="43" t="s">
        <v>71</v>
      </c>
      <c r="F3040" s="44">
        <f>SUMIFS(HoraCondCarga[Hora],HoraCondCarga[Condição de Carga],PrevisaoGD[[#This Row],[Condição de Carga]],HoraCondCarga[Mês],MONTH(PrevisaoGD[[#This Row],[Mês/Ano]]))</f>
        <v>11</v>
      </c>
      <c r="G3040" s="258">
        <f>SUMIFS('Previsão Potência Instalada'!$C$4:$C$87,'Previsão Potência Instalada'!$B$4:$B$87,PrevisaoGD[[#This Row],[Mês/Ano]])*SUMIFS(RelPotInst[PU_PI],RelPotInst[Barra],PrevisaoGD[[#This Row],[Nº Barra]])</f>
        <v>0.84824160685651084</v>
      </c>
      <c r="H3040" s="136">
        <f>$G3040*SUMIFS(FatorHorario[Fator],FatorHorario[Meses],TEXT($D3040,"MMM"),FatorHorario[UF],'Curva Tipica'!$E$1,FatorHorario[Hora],$F3040)</f>
        <v>0.48623495780008669</v>
      </c>
      <c r="I3040" s="45">
        <v>0.92</v>
      </c>
    </row>
    <row r="3041" spans="1:9" x14ac:dyDescent="0.25">
      <c r="A3041" s="32">
        <v>8710</v>
      </c>
      <c r="B3041" s="32">
        <v>2</v>
      </c>
      <c r="C3041" s="134" t="s">
        <v>92</v>
      </c>
      <c r="D3041" s="33">
        <v>45323</v>
      </c>
      <c r="E3041" s="43" t="s">
        <v>71</v>
      </c>
      <c r="F3041" s="44">
        <f>SUMIFS(HoraCondCarga[Hora],HoraCondCarga[Condição de Carga],PrevisaoGD[[#This Row],[Condição de Carga]],HoraCondCarga[Mês],MONTH(PrevisaoGD[[#This Row],[Mês/Ano]]))</f>
        <v>12</v>
      </c>
      <c r="G3041" s="258">
        <f>SUMIFS('Previsão Potência Instalada'!$C$4:$C$87,'Previsão Potência Instalada'!$B$4:$B$87,PrevisaoGD[[#This Row],[Mês/Ano]])*SUMIFS(RelPotInst[PU_PI],RelPotInst[Barra],PrevisaoGD[[#This Row],[Nº Barra]])</f>
        <v>0.86273710083167654</v>
      </c>
      <c r="H3041" s="136">
        <f>$G3041*SUMIFS(FatorHorario[Fator],FatorHorario[Meses],TEXT($D3041,"MMM"),FatorHorario[UF],'Curva Tipica'!$E$1,FatorHorario[Hora],$F3041)</f>
        <v>0.51406174734045018</v>
      </c>
      <c r="I3041" s="45">
        <v>0.92</v>
      </c>
    </row>
    <row r="3042" spans="1:9" x14ac:dyDescent="0.25">
      <c r="A3042" s="32">
        <v>8710</v>
      </c>
      <c r="B3042" s="32">
        <v>2</v>
      </c>
      <c r="C3042" s="134" t="s">
        <v>92</v>
      </c>
      <c r="D3042" s="33">
        <v>45352</v>
      </c>
      <c r="E3042" s="43" t="s">
        <v>71</v>
      </c>
      <c r="F3042" s="44">
        <f>SUMIFS(HoraCondCarga[Hora],HoraCondCarga[Condição de Carga],PrevisaoGD[[#This Row],[Condição de Carga]],HoraCondCarga[Mês],MONTH(PrevisaoGD[[#This Row],[Mês/Ano]]))</f>
        <v>11</v>
      </c>
      <c r="G3042" s="258">
        <f>SUMIFS('Previsão Potência Instalada'!$C$4:$C$87,'Previsão Potência Instalada'!$B$4:$B$87,PrevisaoGD[[#This Row],[Mês/Ano]])*SUMIFS(RelPotInst[PU_PI],RelPotInst[Barra],PrevisaoGD[[#This Row],[Nº Barra]])</f>
        <v>0.87736294185107344</v>
      </c>
      <c r="H3042" s="136">
        <f>$G3042*SUMIFS(FatorHorario[Fator],FatorHorario[Meses],TEXT($D3042,"MMM"),FatorHorario[UF],'Curva Tipica'!$E$1,FatorHorario[Hora],$F3042)</f>
        <v>0.51563351389362255</v>
      </c>
      <c r="I3042" s="45">
        <v>0.92</v>
      </c>
    </row>
    <row r="3043" spans="1:9" x14ac:dyDescent="0.25">
      <c r="A3043" s="32">
        <v>8710</v>
      </c>
      <c r="B3043" s="32">
        <v>2</v>
      </c>
      <c r="C3043" s="134" t="s">
        <v>92</v>
      </c>
      <c r="D3043" s="33">
        <v>45383</v>
      </c>
      <c r="E3043" s="43" t="s">
        <v>71</v>
      </c>
      <c r="F3043" s="44">
        <f>SUMIFS(HoraCondCarga[Hora],HoraCondCarga[Condição de Carga],PrevisaoGD[[#This Row],[Condição de Carga]],HoraCondCarga[Mês],MONTH(PrevisaoGD[[#This Row],[Mês/Ano]]))</f>
        <v>11</v>
      </c>
      <c r="G3043" s="258">
        <f>SUMIFS('Previsão Potência Instalada'!$C$4:$C$87,'Previsão Potência Instalada'!$B$4:$B$87,PrevisaoGD[[#This Row],[Mês/Ano]])*SUMIFS(RelPotInst[PU_PI],RelPotInst[Barra],PrevisaoGD[[#This Row],[Nº Barra]])</f>
        <v>0.89210120845564722</v>
      </c>
      <c r="H3043" s="136">
        <f>$G3043*SUMIFS(FatorHorario[Fator],FatorHorario[Meses],TEXT($D3043,"MMM"),FatorHorario[UF],'Curva Tipica'!$E$1,FatorHorario[Hora],$F3043)</f>
        <v>0.46970013740589817</v>
      </c>
      <c r="I3043" s="45">
        <v>0.92</v>
      </c>
    </row>
    <row r="3044" spans="1:9" x14ac:dyDescent="0.25">
      <c r="A3044" s="32">
        <v>8710</v>
      </c>
      <c r="B3044" s="32">
        <v>2</v>
      </c>
      <c r="C3044" s="134" t="s">
        <v>92</v>
      </c>
      <c r="D3044" s="33">
        <v>45413</v>
      </c>
      <c r="E3044" s="43" t="s">
        <v>71</v>
      </c>
      <c r="F3044" s="44">
        <f>SUMIFS(HoraCondCarga[Hora],HoraCondCarga[Condição de Carga],PrevisaoGD[[#This Row],[Condição de Carga]],HoraCondCarga[Mês],MONTH(PrevisaoGD[[#This Row],[Mês/Ano]]))</f>
        <v>12</v>
      </c>
      <c r="G3044" s="258">
        <f>SUMIFS('Previsão Potência Instalada'!$C$4:$C$87,'Previsão Potência Instalada'!$B$4:$B$87,PrevisaoGD[[#This Row],[Mês/Ano]])*SUMIFS(RelPotInst[PU_PI],RelPotInst[Barra],PrevisaoGD[[#This Row],[Nº Barra]])</f>
        <v>0.90805545316344405</v>
      </c>
      <c r="H3044" s="136">
        <f>$G3044*SUMIFS(FatorHorario[Fator],FatorHorario[Meses],TEXT($D3044,"MMM"),FatorHorario[UF],'Curva Tipica'!$E$1,FatorHorario[Hora],$F3044)</f>
        <v>0.42879619478830266</v>
      </c>
      <c r="I3044" s="45">
        <v>0.92</v>
      </c>
    </row>
    <row r="3045" spans="1:9" x14ac:dyDescent="0.25">
      <c r="A3045" s="32">
        <v>8710</v>
      </c>
      <c r="B3045" s="32">
        <v>2</v>
      </c>
      <c r="C3045" s="134" t="s">
        <v>92</v>
      </c>
      <c r="D3045" s="33">
        <v>45444</v>
      </c>
      <c r="E3045" s="43" t="s">
        <v>71</v>
      </c>
      <c r="F3045" s="44">
        <f>SUMIFS(HoraCondCarga[Hora],HoraCondCarga[Condição de Carga],PrevisaoGD[[#This Row],[Condição de Carga]],HoraCondCarga[Mês],MONTH(PrevisaoGD[[#This Row],[Mês/Ano]]))</f>
        <v>12</v>
      </c>
      <c r="G3045" s="258">
        <f>SUMIFS('Previsão Potência Instalada'!$C$4:$C$87,'Previsão Potência Instalada'!$B$4:$B$87,PrevisaoGD[[#This Row],[Mês/Ano]])*SUMIFS(RelPotInst[PU_PI],RelPotInst[Barra],PrevisaoGD[[#This Row],[Nº Barra]])</f>
        <v>0.92367631563636932</v>
      </c>
      <c r="H3045" s="136">
        <f>$G3045*SUMIFS(FatorHorario[Fator],FatorHorario[Meses],TEXT($D3045,"MMM"),FatorHorario[UF],'Curva Tipica'!$E$1,FatorHorario[Hora],$F3045)</f>
        <v>0.4124991522162928</v>
      </c>
      <c r="I3045" s="45">
        <v>0.92</v>
      </c>
    </row>
    <row r="3046" spans="1:9" x14ac:dyDescent="0.25">
      <c r="A3046" s="32">
        <v>8710</v>
      </c>
      <c r="B3046" s="32">
        <v>2</v>
      </c>
      <c r="C3046" s="134" t="s">
        <v>92</v>
      </c>
      <c r="D3046" s="33">
        <v>45474</v>
      </c>
      <c r="E3046" s="43" t="s">
        <v>71</v>
      </c>
      <c r="F3046" s="44">
        <f>SUMIFS(HoraCondCarga[Hora],HoraCondCarga[Condição de Carga],PrevisaoGD[[#This Row],[Condição de Carga]],HoraCondCarga[Mês],MONTH(PrevisaoGD[[#This Row],[Mês/Ano]]))</f>
        <v>12</v>
      </c>
      <c r="G3046" s="258">
        <f>SUMIFS('Previsão Potência Instalada'!$C$4:$C$87,'Previsão Potência Instalada'!$B$4:$B$87,PrevisaoGD[[#This Row],[Mês/Ano]])*SUMIFS(RelPotInst[PU_PI],RelPotInst[Barra],PrevisaoGD[[#This Row],[Nº Barra]])</f>
        <v>0.93852073592522423</v>
      </c>
      <c r="H3046" s="136">
        <f>$G3046*SUMIFS(FatorHorario[Fator],FatorHorario[Meses],TEXT($D3046,"MMM"),FatorHorario[UF],'Curva Tipica'!$E$1,FatorHorario[Hora],$F3046)</f>
        <v>0.42273450939784568</v>
      </c>
      <c r="I3046" s="45">
        <v>0.92</v>
      </c>
    </row>
    <row r="3047" spans="1:9" x14ac:dyDescent="0.25">
      <c r="A3047" s="32">
        <v>8710</v>
      </c>
      <c r="B3047" s="32">
        <v>2</v>
      </c>
      <c r="C3047" s="134" t="s">
        <v>92</v>
      </c>
      <c r="D3047" s="33">
        <v>45505</v>
      </c>
      <c r="E3047" s="43" t="s">
        <v>71</v>
      </c>
      <c r="F3047" s="44">
        <f>SUMIFS(HoraCondCarga[Hora],HoraCondCarga[Condição de Carga],PrevisaoGD[[#This Row],[Condição de Carga]],HoraCondCarga[Mês],MONTH(PrevisaoGD[[#This Row],[Mês/Ano]]))</f>
        <v>11</v>
      </c>
      <c r="G3047" s="258">
        <f>SUMIFS('Previsão Potência Instalada'!$C$4:$C$87,'Previsão Potência Instalada'!$B$4:$B$87,PrevisaoGD[[#This Row],[Mês/Ano]])*SUMIFS(RelPotInst[PU_PI],RelPotInst[Barra],PrevisaoGD[[#This Row],[Nº Barra]])</f>
        <v>0.95298582059434989</v>
      </c>
      <c r="H3047" s="136">
        <f>$G3047*SUMIFS(FatorHorario[Fator],FatorHorario[Meses],TEXT($D3047,"MMM"),FatorHorario[UF],'Curva Tipica'!$E$1,FatorHorario[Hora],$F3047)</f>
        <v>0.45633037964267603</v>
      </c>
      <c r="I3047" s="45">
        <v>0.92</v>
      </c>
    </row>
    <row r="3048" spans="1:9" x14ac:dyDescent="0.25">
      <c r="A3048" s="32">
        <v>8710</v>
      </c>
      <c r="B3048" s="32">
        <v>2</v>
      </c>
      <c r="C3048" s="134" t="s">
        <v>92</v>
      </c>
      <c r="D3048" s="33">
        <v>45536</v>
      </c>
      <c r="E3048" s="43" t="s">
        <v>71</v>
      </c>
      <c r="F3048" s="44">
        <f>SUMIFS(HoraCondCarga[Hora],HoraCondCarga[Condição de Carga],PrevisaoGD[[#This Row],[Condição de Carga]],HoraCondCarga[Mês],MONTH(PrevisaoGD[[#This Row],[Mês/Ano]]))</f>
        <v>12</v>
      </c>
      <c r="G3048" s="258">
        <f>SUMIFS('Previsão Potência Instalada'!$C$4:$C$87,'Previsão Potência Instalada'!$B$4:$B$87,PrevisaoGD[[#This Row],[Mês/Ano]])*SUMIFS(RelPotInst[PU_PI],RelPotInst[Barra],PrevisaoGD[[#This Row],[Nº Barra]])</f>
        <v>0.96738491736807419</v>
      </c>
      <c r="H3048" s="136">
        <f>$G3048*SUMIFS(FatorHorario[Fator],FatorHorario[Meses],TEXT($D3048,"MMM"),FatorHorario[UF],'Curva Tipica'!$E$1,FatorHorario[Hora],$F3048)</f>
        <v>0.53316368426189698</v>
      </c>
      <c r="I3048" s="45">
        <v>0.92</v>
      </c>
    </row>
    <row r="3049" spans="1:9" x14ac:dyDescent="0.25">
      <c r="A3049" s="32">
        <v>8710</v>
      </c>
      <c r="B3049" s="32">
        <v>2</v>
      </c>
      <c r="C3049" s="134" t="s">
        <v>92</v>
      </c>
      <c r="D3049" s="33">
        <v>45566</v>
      </c>
      <c r="E3049" s="43" t="s">
        <v>71</v>
      </c>
      <c r="F3049" s="44">
        <f>SUMIFS(HoraCondCarga[Hora],HoraCondCarga[Condição de Carga],PrevisaoGD[[#This Row],[Condição de Carga]],HoraCondCarga[Mês],MONTH(PrevisaoGD[[#This Row],[Mês/Ano]]))</f>
        <v>11</v>
      </c>
      <c r="G3049" s="258">
        <f>SUMIFS('Previsão Potência Instalada'!$C$4:$C$87,'Previsão Potência Instalada'!$B$4:$B$87,PrevisaoGD[[#This Row],[Mês/Ano]])*SUMIFS(RelPotInst[PU_PI],RelPotInst[Barra],PrevisaoGD[[#This Row],[Nº Barra]])</f>
        <v>0.98107612122433807</v>
      </c>
      <c r="H3049" s="136">
        <f>$G3049*SUMIFS(FatorHorario[Fator],FatorHorario[Meses],TEXT($D3049,"MMM"),FatorHorario[UF],'Curva Tipica'!$E$1,FatorHorario[Hora],$F3049)</f>
        <v>0.54040326366315861</v>
      </c>
      <c r="I3049" s="45">
        <v>0.92</v>
      </c>
    </row>
    <row r="3050" spans="1:9" x14ac:dyDescent="0.25">
      <c r="A3050" s="32">
        <v>8710</v>
      </c>
      <c r="B3050" s="32">
        <v>2</v>
      </c>
      <c r="C3050" s="134" t="s">
        <v>92</v>
      </c>
      <c r="D3050" s="33">
        <v>45597</v>
      </c>
      <c r="E3050" s="43" t="s">
        <v>71</v>
      </c>
      <c r="F3050" s="44">
        <f>SUMIFS(HoraCondCarga[Hora],HoraCondCarga[Condição de Carga],PrevisaoGD[[#This Row],[Condição de Carga]],HoraCondCarga[Mês],MONTH(PrevisaoGD[[#This Row],[Mês/Ano]]))</f>
        <v>12</v>
      </c>
      <c r="G3050" s="258">
        <f>SUMIFS('Previsão Potência Instalada'!$C$4:$C$87,'Previsão Potência Instalada'!$B$4:$B$87,PrevisaoGD[[#This Row],[Mês/Ano]])*SUMIFS(RelPotInst[PU_PI],RelPotInst[Barra],PrevisaoGD[[#This Row],[Nº Barra]])</f>
        <v>0.99476988046364068</v>
      </c>
      <c r="H3050" s="136">
        <f>$G3050*SUMIFS(FatorHorario[Fator],FatorHorario[Meses],TEXT($D3050,"MMM"),FatorHorario[UF],'Curva Tipica'!$E$1,FatorHorario[Hora],$F3050)</f>
        <v>0.59985244567928897</v>
      </c>
      <c r="I3050" s="45">
        <v>0.92</v>
      </c>
    </row>
    <row r="3051" spans="1:9" x14ac:dyDescent="0.25">
      <c r="A3051" s="32">
        <v>8710</v>
      </c>
      <c r="B3051" s="32">
        <v>2</v>
      </c>
      <c r="C3051" s="134" t="s">
        <v>92</v>
      </c>
      <c r="D3051" s="33">
        <v>45627</v>
      </c>
      <c r="E3051" s="43" t="s">
        <v>71</v>
      </c>
      <c r="F3051" s="44">
        <f>SUMIFS(HoraCondCarga[Hora],HoraCondCarga[Condição de Carga],PrevisaoGD[[#This Row],[Condição de Carga]],HoraCondCarga[Mês],MONTH(PrevisaoGD[[#This Row],[Mês/Ano]]))</f>
        <v>12</v>
      </c>
      <c r="G3051" s="258">
        <f>SUMIFS('Previsão Potência Instalada'!$C$4:$C$87,'Previsão Potência Instalada'!$B$4:$B$87,PrevisaoGD[[#This Row],[Mês/Ano]])*SUMIFS(RelPotInst[PU_PI],RelPotInst[Barra],PrevisaoGD[[#This Row],[Nº Barra]])</f>
        <v>1.009114176087919</v>
      </c>
      <c r="H3051" s="136">
        <f>$G3051*SUMIFS(FatorHorario[Fator],FatorHorario[Meses],TEXT($D3051,"MMM"),FatorHorario[UF],'Curva Tipica'!$E$1,FatorHorario[Hora],$F3051)</f>
        <v>0.60370719473964263</v>
      </c>
      <c r="I3051" s="45">
        <v>0.92</v>
      </c>
    </row>
    <row r="3052" spans="1:9" x14ac:dyDescent="0.25">
      <c r="A3052" s="32">
        <v>8710</v>
      </c>
      <c r="B3052" s="32">
        <v>2</v>
      </c>
      <c r="C3052" s="134" t="s">
        <v>92</v>
      </c>
      <c r="D3052" s="33">
        <v>45658</v>
      </c>
      <c r="E3052" s="43" t="s">
        <v>71</v>
      </c>
      <c r="F3052" s="44">
        <f>SUMIFS(HoraCondCarga[Hora],HoraCondCarga[Condição de Carga],PrevisaoGD[[#This Row],[Condição de Carga]],HoraCondCarga[Mês],MONTH(PrevisaoGD[[#This Row],[Mês/Ano]]))</f>
        <v>11</v>
      </c>
      <c r="G3052" s="258">
        <f>SUMIFS('Previsão Potência Instalada'!$C$4:$C$87,'Previsão Potência Instalada'!$B$4:$B$87,PrevisaoGD[[#This Row],[Mês/Ano]])*SUMIFS(RelPotInst[PU_PI],RelPotInst[Barra],PrevisaoGD[[#This Row],[Nº Barra]])</f>
        <v>1.0260839252457772</v>
      </c>
      <c r="H3052" s="136">
        <f>$G3052*SUMIFS(FatorHorario[Fator],FatorHorario[Meses],TEXT($D3052,"MMM"),FatorHorario[UF],'Curva Tipica'!$E$1,FatorHorario[Hora],$F3052)</f>
        <v>0.58817896936246972</v>
      </c>
      <c r="I3052" s="45">
        <v>0.92</v>
      </c>
    </row>
    <row r="3053" spans="1:9" x14ac:dyDescent="0.25">
      <c r="A3053" s="32">
        <v>8710</v>
      </c>
      <c r="B3053" s="32">
        <v>2</v>
      </c>
      <c r="C3053" s="134" t="s">
        <v>92</v>
      </c>
      <c r="D3053" s="33">
        <v>45689</v>
      </c>
      <c r="E3053" s="43" t="s">
        <v>71</v>
      </c>
      <c r="F3053" s="44">
        <f>SUMIFS(HoraCondCarga[Hora],HoraCondCarga[Condição de Carga],PrevisaoGD[[#This Row],[Condição de Carga]],HoraCondCarga[Mês],MONTH(PrevisaoGD[[#This Row],[Mês/Ano]]))</f>
        <v>12</v>
      </c>
      <c r="G3053" s="258">
        <f>SUMIFS('Previsão Potência Instalada'!$C$4:$C$87,'Previsão Potência Instalada'!$B$4:$B$87,PrevisaoGD[[#This Row],[Mês/Ano]])*SUMIFS(RelPotInst[PU_PI],RelPotInst[Barra],PrevisaoGD[[#This Row],[Nº Barra]])</f>
        <v>1.0426838755577985</v>
      </c>
      <c r="H3053" s="136">
        <f>$G3053*SUMIFS(FatorHorario[Fator],FatorHorario[Meses],TEXT($D3053,"MMM"),FatorHorario[UF],'Curva Tipica'!$E$1,FatorHorario[Hora],$F3053)</f>
        <v>0.62128300090056165</v>
      </c>
      <c r="I3053" s="45">
        <v>0.92</v>
      </c>
    </row>
    <row r="3054" spans="1:9" x14ac:dyDescent="0.25">
      <c r="A3054" s="32">
        <v>8710</v>
      </c>
      <c r="B3054" s="32">
        <v>2</v>
      </c>
      <c r="C3054" s="134" t="s">
        <v>92</v>
      </c>
      <c r="D3054" s="33">
        <v>45717</v>
      </c>
      <c r="E3054" s="43" t="s">
        <v>71</v>
      </c>
      <c r="F3054" s="44">
        <f>SUMIFS(HoraCondCarga[Hora],HoraCondCarga[Condição de Carga],PrevisaoGD[[#This Row],[Condição de Carga]],HoraCondCarga[Mês],MONTH(PrevisaoGD[[#This Row],[Mês/Ano]]))</f>
        <v>11</v>
      </c>
      <c r="G3054" s="258">
        <f>SUMIFS('Previsão Potência Instalada'!$C$4:$C$87,'Previsão Potência Instalada'!$B$4:$B$87,PrevisaoGD[[#This Row],[Mês/Ano]])*SUMIFS(RelPotInst[PU_PI],RelPotInst[Barra],PrevisaoGD[[#This Row],[Nº Barra]])</f>
        <v>1.0594330967026222</v>
      </c>
      <c r="H3054" s="136">
        <f>$G3054*SUMIFS(FatorHorario[Fator],FatorHorario[Meses],TEXT($D3054,"MMM"),FatorHorario[UF],'Curva Tipica'!$E$1,FatorHorario[Hora],$F3054)</f>
        <v>0.6226376614852539</v>
      </c>
      <c r="I3054" s="45">
        <v>0.92</v>
      </c>
    </row>
    <row r="3055" spans="1:9" x14ac:dyDescent="0.25">
      <c r="A3055" s="32">
        <v>8710</v>
      </c>
      <c r="B3055" s="32">
        <v>2</v>
      </c>
      <c r="C3055" s="134" t="s">
        <v>92</v>
      </c>
      <c r="D3055" s="33">
        <v>45748</v>
      </c>
      <c r="E3055" s="43" t="s">
        <v>71</v>
      </c>
      <c r="F3055" s="44">
        <f>SUMIFS(HoraCondCarga[Hora],HoraCondCarga[Condição de Carga],PrevisaoGD[[#This Row],[Condição de Carga]],HoraCondCarga[Mês],MONTH(PrevisaoGD[[#This Row],[Mês/Ano]]))</f>
        <v>11</v>
      </c>
      <c r="G3055" s="258">
        <f>SUMIFS('Previsão Potência Instalada'!$C$4:$C$87,'Previsão Potência Instalada'!$B$4:$B$87,PrevisaoGD[[#This Row],[Mês/Ano]])*SUMIFS(RelPotInst[PU_PI],RelPotInst[Barra],PrevisaoGD[[#This Row],[Nº Barra]])</f>
        <v>1.0763110653831238</v>
      </c>
      <c r="H3055" s="136">
        <f>$G3055*SUMIFS(FatorHorario[Fator],FatorHorario[Meses],TEXT($D3055,"MMM"),FatorHorario[UF],'Curva Tipica'!$E$1,FatorHorario[Hora],$F3055)</f>
        <v>0.56668845475179752</v>
      </c>
      <c r="I3055" s="45">
        <v>0.92</v>
      </c>
    </row>
    <row r="3056" spans="1:9" x14ac:dyDescent="0.25">
      <c r="A3056" s="32">
        <v>8710</v>
      </c>
      <c r="B3056" s="32">
        <v>2</v>
      </c>
      <c r="C3056" s="134" t="s">
        <v>92</v>
      </c>
      <c r="D3056" s="33">
        <v>45778</v>
      </c>
      <c r="E3056" s="43" t="s">
        <v>71</v>
      </c>
      <c r="F3056" s="44">
        <f>SUMIFS(HoraCondCarga[Hora],HoraCondCarga[Condição de Carga],PrevisaoGD[[#This Row],[Condição de Carga]],HoraCondCarga[Mês],MONTH(PrevisaoGD[[#This Row],[Mês/Ano]]))</f>
        <v>12</v>
      </c>
      <c r="G3056" s="258">
        <f>SUMIFS('Previsão Potência Instalada'!$C$4:$C$87,'Previsão Potência Instalada'!$B$4:$B$87,PrevisaoGD[[#This Row],[Mês/Ano]])*SUMIFS(RelPotInst[PU_PI],RelPotInst[Barra],PrevisaoGD[[#This Row],[Nº Barra]])</f>
        <v>1.094581547911625</v>
      </c>
      <c r="H3056" s="136">
        <f>$G3056*SUMIFS(FatorHorario[Fator],FatorHorario[Meses],TEXT($D3056,"MMM"),FatorHorario[UF],'Curva Tipica'!$E$1,FatorHorario[Hora],$F3056)</f>
        <v>0.51687636585946983</v>
      </c>
      <c r="I3056" s="45">
        <v>0.92</v>
      </c>
    </row>
    <row r="3057" spans="1:9" x14ac:dyDescent="0.25">
      <c r="A3057" s="32">
        <v>8710</v>
      </c>
      <c r="B3057" s="32">
        <v>2</v>
      </c>
      <c r="C3057" s="134" t="s">
        <v>92</v>
      </c>
      <c r="D3057" s="33">
        <v>45809</v>
      </c>
      <c r="E3057" s="43" t="s">
        <v>71</v>
      </c>
      <c r="F3057" s="44">
        <f>SUMIFS(HoraCondCarga[Hora],HoraCondCarga[Condição de Carga],PrevisaoGD[[#This Row],[Condição de Carga]],HoraCondCarga[Mês],MONTH(PrevisaoGD[[#This Row],[Mês/Ano]]))</f>
        <v>12</v>
      </c>
      <c r="G3057" s="258">
        <f>SUMIFS('Previsão Potência Instalada'!$C$4:$C$87,'Previsão Potência Instalada'!$B$4:$B$87,PrevisaoGD[[#This Row],[Mês/Ano]])*SUMIFS(RelPotInst[PU_PI],RelPotInst[Barra],PrevisaoGD[[#This Row],[Nº Barra]])</f>
        <v>1.1124702477604007</v>
      </c>
      <c r="H3057" s="136">
        <f>$G3057*SUMIFS(FatorHorario[Fator],FatorHorario[Meses],TEXT($D3057,"MMM"),FatorHorario[UF],'Curva Tipica'!$E$1,FatorHorario[Hora],$F3057)</f>
        <v>0.49681151968355808</v>
      </c>
      <c r="I3057" s="45">
        <v>0.92</v>
      </c>
    </row>
    <row r="3058" spans="1:9" x14ac:dyDescent="0.25">
      <c r="A3058" s="32">
        <v>8710</v>
      </c>
      <c r="B3058" s="32">
        <v>2</v>
      </c>
      <c r="C3058" s="134" t="s">
        <v>92</v>
      </c>
      <c r="D3058" s="33">
        <v>45839</v>
      </c>
      <c r="E3058" s="43" t="s">
        <v>71</v>
      </c>
      <c r="F3058" s="44">
        <f>SUMIFS(HoraCondCarga[Hora],HoraCondCarga[Condição de Carga],PrevisaoGD[[#This Row],[Condição de Carga]],HoraCondCarga[Mês],MONTH(PrevisaoGD[[#This Row],[Mês/Ano]]))</f>
        <v>12</v>
      </c>
      <c r="G3058" s="258">
        <f>SUMIFS('Previsão Potência Instalada'!$C$4:$C$87,'Previsão Potência Instalada'!$B$4:$B$87,PrevisaoGD[[#This Row],[Mês/Ano]])*SUMIFS(RelPotInst[PU_PI],RelPotInst[Barra],PrevisaoGD[[#This Row],[Nº Barra]])</f>
        <v>1.129469781520887</v>
      </c>
      <c r="H3058" s="136">
        <f>$G3058*SUMIFS(FatorHorario[Fator],FatorHorario[Meses],TEXT($D3058,"MMM"),FatorHorario[UF],'Curva Tipica'!$E$1,FatorHorario[Hora],$F3058)</f>
        <v>0.50874299916263732</v>
      </c>
      <c r="I3058" s="45">
        <v>0.92</v>
      </c>
    </row>
    <row r="3059" spans="1:9" x14ac:dyDescent="0.25">
      <c r="A3059" s="32">
        <v>8710</v>
      </c>
      <c r="B3059" s="32">
        <v>2</v>
      </c>
      <c r="C3059" s="134" t="s">
        <v>92</v>
      </c>
      <c r="D3059" s="33">
        <v>45870</v>
      </c>
      <c r="E3059" s="43" t="s">
        <v>71</v>
      </c>
      <c r="F3059" s="44">
        <f>SUMIFS(HoraCondCarga[Hora],HoraCondCarga[Condição de Carga],PrevisaoGD[[#This Row],[Condição de Carga]],HoraCondCarga[Mês],MONTH(PrevisaoGD[[#This Row],[Mês/Ano]]))</f>
        <v>11</v>
      </c>
      <c r="G3059" s="258">
        <f>SUMIFS('Previsão Potência Instalada'!$C$4:$C$87,'Previsão Potência Instalada'!$B$4:$B$87,PrevisaoGD[[#This Row],[Mês/Ano]])*SUMIFS(RelPotInst[PU_PI],RelPotInst[Barra],PrevisaoGD[[#This Row],[Nº Barra]])</f>
        <v>1.1460349077027232</v>
      </c>
      <c r="H3059" s="136">
        <f>$G3059*SUMIFS(FatorHorario[Fator],FatorHorario[Meses],TEXT($D3059,"MMM"),FatorHorario[UF],'Curva Tipica'!$E$1,FatorHorario[Hora],$F3059)</f>
        <v>0.5487705411918733</v>
      </c>
      <c r="I3059" s="45">
        <v>0.92</v>
      </c>
    </row>
    <row r="3060" spans="1:9" x14ac:dyDescent="0.25">
      <c r="A3060" s="32">
        <v>8710</v>
      </c>
      <c r="B3060" s="32">
        <v>2</v>
      </c>
      <c r="C3060" s="134" t="s">
        <v>92</v>
      </c>
      <c r="D3060" s="33">
        <v>45901</v>
      </c>
      <c r="E3060" s="43" t="s">
        <v>71</v>
      </c>
      <c r="F3060" s="44">
        <f>SUMIFS(HoraCondCarga[Hora],HoraCondCarga[Condição de Carga],PrevisaoGD[[#This Row],[Condição de Carga]],HoraCondCarga[Mês],MONTH(PrevisaoGD[[#This Row],[Mês/Ano]]))</f>
        <v>12</v>
      </c>
      <c r="G3060" s="258">
        <f>SUMIFS('Previsão Potência Instalada'!$C$4:$C$87,'Previsão Potência Instalada'!$B$4:$B$87,PrevisaoGD[[#This Row],[Mês/Ano]])*SUMIFS(RelPotInst[PU_PI],RelPotInst[Barra],PrevisaoGD[[#This Row],[Nº Barra]])</f>
        <v>1.1625244658641294</v>
      </c>
      <c r="H3060" s="136">
        <f>$G3060*SUMIFS(FatorHorario[Fator],FatorHorario[Meses],TEXT($D3060,"MMM"),FatorHorario[UF],'Curva Tipica'!$E$1,FatorHorario[Hora],$F3060)</f>
        <v>0.64071272575865812</v>
      </c>
      <c r="I3060" s="45">
        <v>0.92</v>
      </c>
    </row>
    <row r="3061" spans="1:9" x14ac:dyDescent="0.25">
      <c r="A3061" s="32">
        <v>8710</v>
      </c>
      <c r="B3061" s="32">
        <v>2</v>
      </c>
      <c r="C3061" s="134" t="s">
        <v>92</v>
      </c>
      <c r="D3061" s="33">
        <v>45931</v>
      </c>
      <c r="E3061" s="43" t="s">
        <v>71</v>
      </c>
      <c r="F3061" s="44">
        <f>SUMIFS(HoraCondCarga[Hora],HoraCondCarga[Condição de Carga],PrevisaoGD[[#This Row],[Condição de Carga]],HoraCondCarga[Mês],MONTH(PrevisaoGD[[#This Row],[Mês/Ano]]))</f>
        <v>11</v>
      </c>
      <c r="G3061" s="258">
        <f>SUMIFS('Previsão Potência Instalada'!$C$4:$C$87,'Previsão Potência Instalada'!$B$4:$B$87,PrevisaoGD[[#This Row],[Mês/Ano]])*SUMIFS(RelPotInst[PU_PI],RelPotInst[Barra],PrevisaoGD[[#This Row],[Nº Barra]])</f>
        <v>1.1782033591888488</v>
      </c>
      <c r="H3061" s="136">
        <f>$G3061*SUMIFS(FatorHorario[Fator],FatorHorario[Meses],TEXT($D3061,"MMM"),FatorHorario[UF],'Curva Tipica'!$E$1,FatorHorario[Hora],$F3061)</f>
        <v>0.64898627822066657</v>
      </c>
      <c r="I3061" s="45">
        <v>0.92</v>
      </c>
    </row>
    <row r="3062" spans="1:9" x14ac:dyDescent="0.25">
      <c r="A3062" s="32">
        <v>8710</v>
      </c>
      <c r="B3062" s="32">
        <v>2</v>
      </c>
      <c r="C3062" s="134" t="s">
        <v>92</v>
      </c>
      <c r="D3062" s="33">
        <v>45962</v>
      </c>
      <c r="E3062" s="43" t="s">
        <v>71</v>
      </c>
      <c r="F3062" s="44">
        <f>SUMIFS(HoraCondCarga[Hora],HoraCondCarga[Condição de Carga],PrevisaoGD[[#This Row],[Condição de Carga]],HoraCondCarga[Mês],MONTH(PrevisaoGD[[#This Row],[Mês/Ano]]))</f>
        <v>12</v>
      </c>
      <c r="G3062" s="258">
        <f>SUMIFS('Previsão Potência Instalada'!$C$4:$C$87,'Previsão Potência Instalada'!$B$4:$B$87,PrevisaoGD[[#This Row],[Mês/Ano]])*SUMIFS(RelPotInst[PU_PI],RelPotInst[Barra],PrevisaoGD[[#This Row],[Nº Barra]])</f>
        <v>1.1938851788872085</v>
      </c>
      <c r="H3062" s="136">
        <f>$G3062*SUMIFS(FatorHorario[Fator],FatorHorario[Meses],TEXT($D3062,"MMM"),FatorHorario[UF],'Curva Tipica'!$E$1,FatorHorario[Hora],$F3062)</f>
        <v>0.71992021318735855</v>
      </c>
      <c r="I3062" s="45">
        <v>0.92</v>
      </c>
    </row>
    <row r="3063" spans="1:9" x14ac:dyDescent="0.25">
      <c r="A3063" s="32">
        <v>8710</v>
      </c>
      <c r="B3063" s="32">
        <v>2</v>
      </c>
      <c r="C3063" s="134" t="s">
        <v>92</v>
      </c>
      <c r="D3063" s="33">
        <v>45992</v>
      </c>
      <c r="E3063" s="43" t="s">
        <v>71</v>
      </c>
      <c r="F3063" s="44">
        <f>SUMIFS(HoraCondCarga[Hora],HoraCondCarga[Condição de Carga],PrevisaoGD[[#This Row],[Condição de Carga]],HoraCondCarga[Mês],MONTH(PrevisaoGD[[#This Row],[Mês/Ano]]))</f>
        <v>12</v>
      </c>
      <c r="G3063" s="258">
        <f>SUMIFS('Previsão Potência Instalada'!$C$4:$C$87,'Previsão Potência Instalada'!$B$4:$B$87,PrevisaoGD[[#This Row],[Mês/Ano]])*SUMIFS(RelPotInst[PU_PI],RelPotInst[Barra],PrevisaoGD[[#This Row],[Nº Barra]])</f>
        <v>1.2103119798663204</v>
      </c>
      <c r="H3063" s="136">
        <f>$G3063*SUMIFS(FatorHorario[Fator],FatorHorario[Meses],TEXT($D3063,"MMM"),FatorHorario[UF],'Curva Tipica'!$E$1,FatorHorario[Hora],$F3063)</f>
        <v>0.72407470575581245</v>
      </c>
      <c r="I3063" s="45">
        <v>0.92</v>
      </c>
    </row>
    <row r="3064" spans="1:9" x14ac:dyDescent="0.25">
      <c r="A3064" s="32">
        <v>8710</v>
      </c>
      <c r="B3064" s="32">
        <v>2</v>
      </c>
      <c r="C3064" s="134" t="s">
        <v>92</v>
      </c>
      <c r="D3064" s="33">
        <v>46023</v>
      </c>
      <c r="E3064" s="43" t="s">
        <v>71</v>
      </c>
      <c r="F3064" s="44">
        <f>SUMIFS(HoraCondCarga[Hora],HoraCondCarga[Condição de Carga],PrevisaoGD[[#This Row],[Condição de Carga]],HoraCondCarga[Mês],MONTH(PrevisaoGD[[#This Row],[Mês/Ano]]))</f>
        <v>11</v>
      </c>
      <c r="G3064" s="258">
        <f>SUMIFS('Previsão Potência Instalada'!$C$4:$C$87,'Previsão Potência Instalada'!$B$4:$B$87,PrevisaoGD[[#This Row],[Mês/Ano]])*SUMIFS(RelPotInst[PU_PI],RelPotInst[Barra],PrevisaoGD[[#This Row],[Nº Barra]])</f>
        <v>1.2154734839164167</v>
      </c>
      <c r="H3064" s="136">
        <f>$G3064*SUMIFS(FatorHorario[Fator],FatorHorario[Meses],TEXT($D3064,"MMM"),FatorHorario[UF],'Curva Tipica'!$E$1,FatorHorario[Hora],$F3064)</f>
        <v>0.69674217036986041</v>
      </c>
      <c r="I3064" s="45">
        <v>0.92</v>
      </c>
    </row>
    <row r="3065" spans="1:9" x14ac:dyDescent="0.25">
      <c r="A3065" s="32">
        <v>8710</v>
      </c>
      <c r="B3065" s="32">
        <v>2</v>
      </c>
      <c r="C3065" s="134" t="s">
        <v>92</v>
      </c>
      <c r="D3065" s="33">
        <v>46054</v>
      </c>
      <c r="E3065" s="43" t="s">
        <v>71</v>
      </c>
      <c r="F3065" s="44">
        <f>SUMIFS(HoraCondCarga[Hora],HoraCondCarga[Condição de Carga],PrevisaoGD[[#This Row],[Condição de Carga]],HoraCondCarga[Mês],MONTH(PrevisaoGD[[#This Row],[Mês/Ano]]))</f>
        <v>12</v>
      </c>
      <c r="G3065" s="258">
        <f>SUMIFS('Previsão Potência Instalada'!$C$4:$C$87,'Previsão Potência Instalada'!$B$4:$B$87,PrevisaoGD[[#This Row],[Mês/Ano]])*SUMIFS(RelPotInst[PU_PI],RelPotInst[Barra],PrevisaoGD[[#This Row],[Nº Barra]])</f>
        <v>1.2205225102732515</v>
      </c>
      <c r="H3065" s="136">
        <f>$G3065*SUMIFS(FatorHorario[Fator],FatorHorario[Meses],TEXT($D3065,"MMM"),FatorHorario[UF],'Curva Tipica'!$E$1,FatorHorario[Hora],$F3065)</f>
        <v>0.72724811961208702</v>
      </c>
      <c r="I3065" s="45">
        <v>0.92</v>
      </c>
    </row>
    <row r="3066" spans="1:9" x14ac:dyDescent="0.25">
      <c r="A3066" s="32">
        <v>8710</v>
      </c>
      <c r="B3066" s="32">
        <v>2</v>
      </c>
      <c r="C3066" s="134" t="s">
        <v>92</v>
      </c>
      <c r="D3066" s="33">
        <v>46082</v>
      </c>
      <c r="E3066" s="43" t="s">
        <v>71</v>
      </c>
      <c r="F3066" s="44">
        <f>SUMIFS(HoraCondCarga[Hora],HoraCondCarga[Condição de Carga],PrevisaoGD[[#This Row],[Condição de Carga]],HoraCondCarga[Mês],MONTH(PrevisaoGD[[#This Row],[Mês/Ano]]))</f>
        <v>11</v>
      </c>
      <c r="G3066" s="258">
        <f>SUMIFS('Previsão Potência Instalada'!$C$4:$C$87,'Previsão Potência Instalada'!$B$4:$B$87,PrevisaoGD[[#This Row],[Mês/Ano]])*SUMIFS(RelPotInst[PU_PI],RelPotInst[Barra],PrevisaoGD[[#This Row],[Nº Barra]])</f>
        <v>1.2256169387159335</v>
      </c>
      <c r="H3066" s="136">
        <f>$G3066*SUMIFS(FatorHorario[Fator],FatorHorario[Meses],TEXT($D3066,"MMM"),FatorHorario[UF],'Curva Tipica'!$E$1,FatorHorario[Hora],$F3066)</f>
        <v>0.72030529060676241</v>
      </c>
      <c r="I3066" s="45">
        <v>0.92</v>
      </c>
    </row>
    <row r="3067" spans="1:9" x14ac:dyDescent="0.25">
      <c r="A3067" s="32">
        <v>8710</v>
      </c>
      <c r="B3067" s="32">
        <v>2</v>
      </c>
      <c r="C3067" s="134" t="s">
        <v>92</v>
      </c>
      <c r="D3067" s="33">
        <v>46113</v>
      </c>
      <c r="E3067" s="43" t="s">
        <v>71</v>
      </c>
      <c r="F3067" s="44">
        <f>SUMIFS(HoraCondCarga[Hora],HoraCondCarga[Condição de Carga],PrevisaoGD[[#This Row],[Condição de Carga]],HoraCondCarga[Mês],MONTH(PrevisaoGD[[#This Row],[Mês/Ano]]))</f>
        <v>11</v>
      </c>
      <c r="G3067" s="258">
        <f>SUMIFS('Previsão Potência Instalada'!$C$4:$C$87,'Previsão Potência Instalada'!$B$4:$B$87,PrevisaoGD[[#This Row],[Mês/Ano]])*SUMIFS(RelPotInst[PU_PI],RelPotInst[Barra],PrevisaoGD[[#This Row],[Nº Barra]])</f>
        <v>1.2307505268963732</v>
      </c>
      <c r="H3067" s="136">
        <f>$G3067*SUMIFS(FatorHorario[Fator],FatorHorario[Meses],TEXT($D3067,"MMM"),FatorHorario[UF],'Curva Tipica'!$E$1,FatorHorario[Hora],$F3067)</f>
        <v>0.64800236353939289</v>
      </c>
      <c r="I3067" s="45">
        <v>0.92</v>
      </c>
    </row>
    <row r="3068" spans="1:9" x14ac:dyDescent="0.25">
      <c r="A3068" s="32">
        <v>8710</v>
      </c>
      <c r="B3068" s="32">
        <v>2</v>
      </c>
      <c r="C3068" s="134" t="s">
        <v>92</v>
      </c>
      <c r="D3068" s="33">
        <v>46143</v>
      </c>
      <c r="E3068" s="43" t="s">
        <v>71</v>
      </c>
      <c r="F3068" s="44">
        <f>SUMIFS(HoraCondCarga[Hora],HoraCondCarga[Condição de Carga],PrevisaoGD[[#This Row],[Condição de Carga]],HoraCondCarga[Mês],MONTH(PrevisaoGD[[#This Row],[Mês/Ano]]))</f>
        <v>12</v>
      </c>
      <c r="G3068" s="258">
        <f>SUMIFS('Previsão Potência Instalada'!$C$4:$C$87,'Previsão Potência Instalada'!$B$4:$B$87,PrevisaoGD[[#This Row],[Mês/Ano]])*SUMIFS(RelPotInst[PU_PI],RelPotInst[Barra],PrevisaoGD[[#This Row],[Nº Barra]])</f>
        <v>1.2363076608699419</v>
      </c>
      <c r="H3068" s="136">
        <f>$G3068*SUMIFS(FatorHorario[Fator],FatorHorario[Meses],TEXT($D3068,"MMM"),FatorHorario[UF],'Curva Tipica'!$E$1,FatorHorario[Hora],$F3068)</f>
        <v>0.58380137327718862</v>
      </c>
      <c r="I3068" s="45">
        <v>0.92</v>
      </c>
    </row>
    <row r="3069" spans="1:9" x14ac:dyDescent="0.25">
      <c r="A3069" s="32">
        <v>8710</v>
      </c>
      <c r="B3069" s="32">
        <v>2</v>
      </c>
      <c r="C3069" s="134" t="s">
        <v>92</v>
      </c>
      <c r="D3069" s="33">
        <v>46174</v>
      </c>
      <c r="E3069" s="43" t="s">
        <v>71</v>
      </c>
      <c r="F3069" s="44">
        <f>SUMIFS(HoraCondCarga[Hora],HoraCondCarga[Condição de Carga],PrevisaoGD[[#This Row],[Condição de Carga]],HoraCondCarga[Mês],MONTH(PrevisaoGD[[#This Row],[Mês/Ano]]))</f>
        <v>12</v>
      </c>
      <c r="G3069" s="258">
        <f>SUMIFS('Previsão Potência Instalada'!$C$4:$C$87,'Previsão Potência Instalada'!$B$4:$B$87,PrevisaoGD[[#This Row],[Mês/Ano]])*SUMIFS(RelPotInst[PU_PI],RelPotInst[Barra],PrevisaoGD[[#This Row],[Nº Barra]])</f>
        <v>1.2417486721578233</v>
      </c>
      <c r="H3069" s="136">
        <f>$G3069*SUMIFS(FatorHorario[Fator],FatorHorario[Meses],TEXT($D3069,"MMM"),FatorHorario[UF],'Curva Tipica'!$E$1,FatorHorario[Hora],$F3069)</f>
        <v>0.55454520794756312</v>
      </c>
      <c r="I3069" s="45">
        <v>0.92</v>
      </c>
    </row>
    <row r="3070" spans="1:9" x14ac:dyDescent="0.25">
      <c r="A3070" s="32">
        <v>8710</v>
      </c>
      <c r="B3070" s="32">
        <v>2</v>
      </c>
      <c r="C3070" s="134" t="s">
        <v>92</v>
      </c>
      <c r="D3070" s="33">
        <v>46204</v>
      </c>
      <c r="E3070" s="43" t="s">
        <v>71</v>
      </c>
      <c r="F3070" s="44">
        <f>SUMIFS(HoraCondCarga[Hora],HoraCondCarga[Condição de Carga],PrevisaoGD[[#This Row],[Condição de Carga]],HoraCondCarga[Mês],MONTH(PrevisaoGD[[#This Row],[Mês/Ano]]))</f>
        <v>12</v>
      </c>
      <c r="G3070" s="258">
        <f>SUMIFS('Previsão Potência Instalada'!$C$4:$C$87,'Previsão Potência Instalada'!$B$4:$B$87,PrevisaoGD[[#This Row],[Mês/Ano]])*SUMIFS(RelPotInst[PU_PI],RelPotInst[Barra],PrevisaoGD[[#This Row],[Nº Barra]])</f>
        <v>1.2469192354665841</v>
      </c>
      <c r="H3070" s="136">
        <f>$G3070*SUMIFS(FatorHorario[Fator],FatorHorario[Meses],TEXT($D3070,"MMM"),FatorHorario[UF],'Curva Tipica'!$E$1,FatorHorario[Hora],$F3070)</f>
        <v>0.56164533300807185</v>
      </c>
      <c r="I3070" s="45">
        <v>0.92</v>
      </c>
    </row>
    <row r="3071" spans="1:9" x14ac:dyDescent="0.25">
      <c r="A3071" s="32">
        <v>8710</v>
      </c>
      <c r="B3071" s="32">
        <v>2</v>
      </c>
      <c r="C3071" s="134" t="s">
        <v>92</v>
      </c>
      <c r="D3071" s="33">
        <v>46235</v>
      </c>
      <c r="E3071" s="43" t="s">
        <v>71</v>
      </c>
      <c r="F3071" s="44">
        <f>SUMIFS(HoraCondCarga[Hora],HoraCondCarga[Condição de Carga],PrevisaoGD[[#This Row],[Condição de Carga]],HoraCondCarga[Mês],MONTH(PrevisaoGD[[#This Row],[Mês/Ano]]))</f>
        <v>11</v>
      </c>
      <c r="G3071" s="258">
        <f>SUMIFS('Previsão Potência Instalada'!$C$4:$C$87,'Previsão Potência Instalada'!$B$4:$B$87,PrevisaoGD[[#This Row],[Mês/Ano]])*SUMIFS(RelPotInst[PU_PI],RelPotInst[Barra],PrevisaoGD[[#This Row],[Nº Barra]])</f>
        <v>1.2519576697464636</v>
      </c>
      <c r="H3071" s="136">
        <f>$G3071*SUMIFS(FatorHorario[Fator],FatorHorario[Meses],TEXT($D3071,"MMM"),FatorHorario[UF],'Curva Tipica'!$E$1,FatorHorario[Hora],$F3071)</f>
        <v>0.59949089103514297</v>
      </c>
      <c r="I3071" s="45">
        <v>0.92</v>
      </c>
    </row>
    <row r="3072" spans="1:9" x14ac:dyDescent="0.25">
      <c r="A3072" s="32">
        <v>8710</v>
      </c>
      <c r="B3072" s="32">
        <v>2</v>
      </c>
      <c r="C3072" s="134" t="s">
        <v>92</v>
      </c>
      <c r="D3072" s="33">
        <v>46266</v>
      </c>
      <c r="E3072" s="43" t="s">
        <v>71</v>
      </c>
      <c r="F3072" s="44">
        <f>SUMIFS(HoraCondCarga[Hora],HoraCondCarga[Condição de Carga],PrevisaoGD[[#This Row],[Condição de Carga]],HoraCondCarga[Mês],MONTH(PrevisaoGD[[#This Row],[Mês/Ano]]))</f>
        <v>12</v>
      </c>
      <c r="G3072" s="258">
        <f>SUMIFS('Previsão Potência Instalada'!$C$4:$C$87,'Previsão Potência Instalada'!$B$4:$B$87,PrevisaoGD[[#This Row],[Mês/Ano]])*SUMIFS(RelPotInst[PU_PI],RelPotInst[Barra],PrevisaoGD[[#This Row],[Nº Barra]])</f>
        <v>1.2569731193233944</v>
      </c>
      <c r="H3072" s="136">
        <f>$G3072*SUMIFS(FatorHorario[Fator],FatorHorario[Meses],TEXT($D3072,"MMM"),FatorHorario[UF],'Curva Tipica'!$E$1,FatorHorario[Hora],$F3072)</f>
        <v>0.69276707470273735</v>
      </c>
      <c r="I3072" s="45">
        <v>0.92</v>
      </c>
    </row>
    <row r="3073" spans="1:9" x14ac:dyDescent="0.25">
      <c r="A3073" s="32">
        <v>8710</v>
      </c>
      <c r="B3073" s="32">
        <v>2</v>
      </c>
      <c r="C3073" s="134" t="s">
        <v>92</v>
      </c>
      <c r="D3073" s="33">
        <v>46296</v>
      </c>
      <c r="E3073" s="43" t="s">
        <v>71</v>
      </c>
      <c r="F3073" s="44">
        <f>SUMIFS(HoraCondCarga[Hora],HoraCondCarga[Condição de Carga],PrevisaoGD[[#This Row],[Condição de Carga]],HoraCondCarga[Mês],MONTH(PrevisaoGD[[#This Row],[Mês/Ano]]))</f>
        <v>11</v>
      </c>
      <c r="G3073" s="258">
        <f>SUMIFS('Previsão Potência Instalada'!$C$4:$C$87,'Previsão Potência Instalada'!$B$4:$B$87,PrevisaoGD[[#This Row],[Mês/Ano]])*SUMIFS(RelPotInst[PU_PI],RelPotInst[Barra],PrevisaoGD[[#This Row],[Nº Barra]])</f>
        <v>1.2617419977931799</v>
      </c>
      <c r="H3073" s="136">
        <f>$G3073*SUMIFS(FatorHorario[Fator],FatorHorario[Meses],TEXT($D3073,"MMM"),FatorHorario[UF],'Curva Tipica'!$E$1,FatorHorario[Hora],$F3073)</f>
        <v>0.6950016199124196</v>
      </c>
      <c r="I3073" s="45">
        <v>0.92</v>
      </c>
    </row>
    <row r="3074" spans="1:9" x14ac:dyDescent="0.25">
      <c r="A3074" s="32">
        <v>8710</v>
      </c>
      <c r="B3074" s="32">
        <v>2</v>
      </c>
      <c r="C3074" s="134" t="s">
        <v>92</v>
      </c>
      <c r="D3074" s="33">
        <v>46327</v>
      </c>
      <c r="E3074" s="43" t="s">
        <v>71</v>
      </c>
      <c r="F3074" s="44">
        <f>SUMIFS(HoraCondCarga[Hora],HoraCondCarga[Condição de Carga],PrevisaoGD[[#This Row],[Condição de Carga]],HoraCondCarga[Mês],MONTH(PrevisaoGD[[#This Row],[Mês/Ano]]))</f>
        <v>12</v>
      </c>
      <c r="G3074" s="258">
        <f>SUMIFS('Previsão Potência Instalada'!$C$4:$C$87,'Previsão Potência Instalada'!$B$4:$B$87,PrevisaoGD[[#This Row],[Mês/Ano]])*SUMIFS(RelPotInst[PU_PI],RelPotInst[Barra],PrevisaoGD[[#This Row],[Nº Barra]])</f>
        <v>1.2665117663462102</v>
      </c>
      <c r="H3074" s="136">
        <f>$G3074*SUMIFS(FatorHorario[Fator],FatorHorario[Meses],TEXT($D3074,"MMM"),FatorHorario[UF],'Curva Tipica'!$E$1,FatorHorario[Hora],$F3074)</f>
        <v>0.76371449864392882</v>
      </c>
      <c r="I3074" s="45">
        <v>0.92</v>
      </c>
    </row>
    <row r="3075" spans="1:9" x14ac:dyDescent="0.25">
      <c r="A3075" s="32">
        <v>8710</v>
      </c>
      <c r="B3075" s="32">
        <v>2</v>
      </c>
      <c r="C3075" s="134" t="s">
        <v>92</v>
      </c>
      <c r="D3075" s="33">
        <v>46357</v>
      </c>
      <c r="E3075" s="43" t="s">
        <v>71</v>
      </c>
      <c r="F3075" s="44">
        <f>SUMIFS(HoraCondCarga[Hora],HoraCondCarga[Condição de Carga],PrevisaoGD[[#This Row],[Condição de Carga]],HoraCondCarga[Mês],MONTH(PrevisaoGD[[#This Row],[Mês/Ano]]))</f>
        <v>12</v>
      </c>
      <c r="G3075" s="258">
        <f>SUMIFS('Previsão Potência Instalada'!$C$4:$C$87,'Previsão Potência Instalada'!$B$4:$B$87,PrevisaoGD[[#This Row],[Mês/Ano]])*SUMIFS(RelPotInst[PU_PI],RelPotInst[Barra],PrevisaoGD[[#This Row],[Nº Barra]])</f>
        <v>1.2715081277535061</v>
      </c>
      <c r="H3075" s="136">
        <f>$G3075*SUMIFS(FatorHorario[Fator],FatorHorario[Meses],TEXT($D3075,"MMM"),FatorHorario[UF],'Curva Tipica'!$E$1,FatorHorario[Hora],$F3075)</f>
        <v>0.76068558254784202</v>
      </c>
      <c r="I3075" s="45">
        <v>0.92</v>
      </c>
    </row>
    <row r="3076" spans="1:9" x14ac:dyDescent="0.25">
      <c r="A3076" s="32">
        <v>8710</v>
      </c>
      <c r="B3076" s="32">
        <v>2</v>
      </c>
      <c r="C3076" s="134" t="s">
        <v>92</v>
      </c>
      <c r="D3076" s="33">
        <v>46388</v>
      </c>
      <c r="E3076" s="43" t="s">
        <v>71</v>
      </c>
      <c r="F3076" s="44">
        <f>SUMIFS(HoraCondCarga[Hora],HoraCondCarga[Condição de Carga],PrevisaoGD[[#This Row],[Condição de Carga]],HoraCondCarga[Mês],MONTH(PrevisaoGD[[#This Row],[Mês/Ano]]))</f>
        <v>11</v>
      </c>
      <c r="G3076" s="258">
        <f>SUMIFS('Previsão Potência Instalada'!$C$4:$C$87,'Previsão Potência Instalada'!$B$4:$B$87,PrevisaoGD[[#This Row],[Mês/Ano]])*SUMIFS(RelPotInst[PU_PI],RelPotInst[Barra],PrevisaoGD[[#This Row],[Nº Barra]])</f>
        <v>1.2774309830183099</v>
      </c>
      <c r="H3076" s="136">
        <f>$G3076*SUMIFS(FatorHorario[Fator],FatorHorario[Meses],TEXT($D3076,"MMM"),FatorHorario[UF],'Curva Tipica'!$E$1,FatorHorario[Hora],$F3076)</f>
        <v>0.73225787924065167</v>
      </c>
      <c r="I3076" s="45">
        <v>0.92</v>
      </c>
    </row>
    <row r="3077" spans="1:9" x14ac:dyDescent="0.25">
      <c r="A3077" s="32">
        <v>8710</v>
      </c>
      <c r="B3077" s="32">
        <v>2</v>
      </c>
      <c r="C3077" s="134" t="s">
        <v>92</v>
      </c>
      <c r="D3077" s="33">
        <v>46419</v>
      </c>
      <c r="E3077" s="43" t="s">
        <v>71</v>
      </c>
      <c r="F3077" s="44">
        <f>SUMIFS(HoraCondCarga[Hora],HoraCondCarga[Condição de Carga],PrevisaoGD[[#This Row],[Condição de Carga]],HoraCondCarga[Mês],MONTH(PrevisaoGD[[#This Row],[Mês/Ano]]))</f>
        <v>12</v>
      </c>
      <c r="G3077" s="258">
        <f>SUMIFS('Previsão Potência Instalada'!$C$4:$C$87,'Previsão Potência Instalada'!$B$4:$B$87,PrevisaoGD[[#This Row],[Mês/Ano]])*SUMIFS(RelPotInst[PU_PI],RelPotInst[Barra],PrevisaoGD[[#This Row],[Nº Barra]])</f>
        <v>1.2832247694901338</v>
      </c>
      <c r="H3077" s="136">
        <f>$G3077*SUMIFS(FatorHorario[Fator],FatorHorario[Meses],TEXT($D3077,"MMM"),FatorHorario[UF],'Curva Tipica'!$E$1,FatorHorario[Hora],$F3077)</f>
        <v>0.76460924956019283</v>
      </c>
      <c r="I3077" s="45">
        <v>0.92</v>
      </c>
    </row>
    <row r="3078" spans="1:9" x14ac:dyDescent="0.25">
      <c r="A3078" s="32">
        <v>8710</v>
      </c>
      <c r="B3078" s="32">
        <v>2</v>
      </c>
      <c r="C3078" s="134" t="s">
        <v>92</v>
      </c>
      <c r="D3078" s="33">
        <v>46447</v>
      </c>
      <c r="E3078" s="43" t="s">
        <v>71</v>
      </c>
      <c r="F3078" s="44">
        <f>SUMIFS(HoraCondCarga[Hora],HoraCondCarga[Condição de Carga],PrevisaoGD[[#This Row],[Condição de Carga]],HoraCondCarga[Mês],MONTH(PrevisaoGD[[#This Row],[Mês/Ano]]))</f>
        <v>11</v>
      </c>
      <c r="G3078" s="258">
        <f>SUMIFS('Previsão Potência Instalada'!$C$4:$C$87,'Previsão Potência Instalada'!$B$4:$B$87,PrevisaoGD[[#This Row],[Mês/Ano]])*SUMIFS(RelPotInst[PU_PI],RelPotInst[Barra],PrevisaoGD[[#This Row],[Nº Barra]])</f>
        <v>1.2890706551137907</v>
      </c>
      <c r="H3078" s="136">
        <f>$G3078*SUMIFS(FatorHorario[Fator],FatorHorario[Meses],TEXT($D3078,"MMM"),FatorHorario[UF],'Curva Tipica'!$E$1,FatorHorario[Hora],$F3078)</f>
        <v>0.7575975686311861</v>
      </c>
      <c r="I3078" s="45">
        <v>0.92</v>
      </c>
    </row>
    <row r="3079" spans="1:9" x14ac:dyDescent="0.25">
      <c r="A3079" s="32">
        <v>8710</v>
      </c>
      <c r="B3079" s="32">
        <v>2</v>
      </c>
      <c r="C3079" s="134" t="s">
        <v>92</v>
      </c>
      <c r="D3079" s="33">
        <v>46478</v>
      </c>
      <c r="E3079" s="43" t="s">
        <v>71</v>
      </c>
      <c r="F3079" s="44">
        <f>SUMIFS(HoraCondCarga[Hora],HoraCondCarga[Condição de Carga],PrevisaoGD[[#This Row],[Condição de Carga]],HoraCondCarga[Mês],MONTH(PrevisaoGD[[#This Row],[Mês/Ano]]))</f>
        <v>11</v>
      </c>
      <c r="G3079" s="258">
        <f>SUMIFS('Previsão Potência Instalada'!$C$4:$C$87,'Previsão Potência Instalada'!$B$4:$B$87,PrevisaoGD[[#This Row],[Mês/Ano]])*SUMIFS(RelPotInst[PU_PI],RelPotInst[Barra],PrevisaoGD[[#This Row],[Nº Barra]])</f>
        <v>1.2949614767593314</v>
      </c>
      <c r="H3079" s="136">
        <f>$G3079*SUMIFS(FatorHorario[Fator],FatorHorario[Meses],TEXT($D3079,"MMM"),FatorHorario[UF],'Curva Tipica'!$E$1,FatorHorario[Hora],$F3079)</f>
        <v>0.68181006572354952</v>
      </c>
      <c r="I3079" s="45">
        <v>0.92</v>
      </c>
    </row>
    <row r="3080" spans="1:9" x14ac:dyDescent="0.25">
      <c r="A3080" s="32">
        <v>8710</v>
      </c>
      <c r="B3080" s="32">
        <v>2</v>
      </c>
      <c r="C3080" s="134" t="s">
        <v>92</v>
      </c>
      <c r="D3080" s="33">
        <v>46508</v>
      </c>
      <c r="E3080" s="43" t="s">
        <v>71</v>
      </c>
      <c r="F3080" s="44">
        <f>SUMIFS(HoraCondCarga[Hora],HoraCondCarga[Condição de Carga],PrevisaoGD[[#This Row],[Condição de Carga]],HoraCondCarga[Mês],MONTH(PrevisaoGD[[#This Row],[Mês/Ano]]))</f>
        <v>12</v>
      </c>
      <c r="G3080" s="258">
        <f>SUMIFS('Previsão Potência Instalada'!$C$4:$C$87,'Previsão Potência Instalada'!$B$4:$B$87,PrevisaoGD[[#This Row],[Mês/Ano]])*SUMIFS(RelPotInst[PU_PI],RelPotInst[Barra],PrevisaoGD[[#This Row],[Nº Barra]])</f>
        <v>1.3013383196123287</v>
      </c>
      <c r="H3080" s="136">
        <f>$G3080*SUMIFS(FatorHorario[Fator],FatorHorario[Meses],TEXT($D3080,"MMM"),FatorHorario[UF],'Curva Tipica'!$E$1,FatorHorario[Hora],$F3080)</f>
        <v>0.6145097390671499</v>
      </c>
      <c r="I3080" s="45">
        <v>0.92</v>
      </c>
    </row>
    <row r="3081" spans="1:9" x14ac:dyDescent="0.25">
      <c r="A3081" s="32">
        <v>8710</v>
      </c>
      <c r="B3081" s="32">
        <v>2</v>
      </c>
      <c r="C3081" s="134" t="s">
        <v>92</v>
      </c>
      <c r="D3081" s="33">
        <v>46539</v>
      </c>
      <c r="E3081" s="43" t="s">
        <v>71</v>
      </c>
      <c r="F3081" s="44">
        <f>SUMIFS(HoraCondCarga[Hora],HoraCondCarga[Condição de Carga],PrevisaoGD[[#This Row],[Condição de Carga]],HoraCondCarga[Mês],MONTH(PrevisaoGD[[#This Row],[Mês/Ano]]))</f>
        <v>12</v>
      </c>
      <c r="G3081" s="258">
        <f>SUMIFS('Previsão Potência Instalada'!$C$4:$C$87,'Previsão Potência Instalada'!$B$4:$B$87,PrevisaoGD[[#This Row],[Mês/Ano]])*SUMIFS(RelPotInst[PU_PI],RelPotInst[Barra],PrevisaoGD[[#This Row],[Nº Barra]])</f>
        <v>1.307581911022798</v>
      </c>
      <c r="H3081" s="136">
        <f>$G3081*SUMIFS(FatorHorario[Fator],FatorHorario[Meses],TEXT($D3081,"MMM"),FatorHorario[UF],'Curva Tipica'!$E$1,FatorHorario[Hora],$F3081)</f>
        <v>0.58394528539866186</v>
      </c>
      <c r="I3081" s="45">
        <v>0.92</v>
      </c>
    </row>
    <row r="3082" spans="1:9" x14ac:dyDescent="0.25">
      <c r="A3082" s="32">
        <v>8710</v>
      </c>
      <c r="B3082" s="32">
        <v>2</v>
      </c>
      <c r="C3082" s="134" t="s">
        <v>92</v>
      </c>
      <c r="D3082" s="33">
        <v>46569</v>
      </c>
      <c r="E3082" s="43" t="s">
        <v>71</v>
      </c>
      <c r="F3082" s="44">
        <f>SUMIFS(HoraCondCarga[Hora],HoraCondCarga[Condição de Carga],PrevisaoGD[[#This Row],[Condição de Carga]],HoraCondCarga[Mês],MONTH(PrevisaoGD[[#This Row],[Mês/Ano]]))</f>
        <v>12</v>
      </c>
      <c r="G3082" s="258">
        <f>SUMIFS('Previsão Potência Instalada'!$C$4:$C$87,'Previsão Potência Instalada'!$B$4:$B$87,PrevisaoGD[[#This Row],[Mês/Ano]])*SUMIFS(RelPotInst[PU_PI],RelPotInst[Barra],PrevisaoGD[[#This Row],[Nº Barra]])</f>
        <v>1.313515161838464</v>
      </c>
      <c r="H3082" s="136">
        <f>$G3082*SUMIFS(FatorHorario[Fator],FatorHorario[Meses],TEXT($D3082,"MMM"),FatorHorario[UF],'Curva Tipica'!$E$1,FatorHorario[Hora],$F3082)</f>
        <v>0.59164189588098293</v>
      </c>
      <c r="I3082" s="45">
        <v>0.92</v>
      </c>
    </row>
    <row r="3083" spans="1:9" x14ac:dyDescent="0.25">
      <c r="A3083" s="32">
        <v>8710</v>
      </c>
      <c r="B3083" s="32">
        <v>2</v>
      </c>
      <c r="C3083" s="134" t="s">
        <v>92</v>
      </c>
      <c r="D3083" s="33">
        <v>46600</v>
      </c>
      <c r="E3083" s="43" t="s">
        <v>71</v>
      </c>
      <c r="F3083" s="44">
        <f>SUMIFS(HoraCondCarga[Hora],HoraCondCarga[Condição de Carga],PrevisaoGD[[#This Row],[Condição de Carga]],HoraCondCarga[Mês],MONTH(PrevisaoGD[[#This Row],[Mês/Ano]]))</f>
        <v>11</v>
      </c>
      <c r="G3083" s="258">
        <f>SUMIFS('Previsão Potência Instalada'!$C$4:$C$87,'Previsão Potência Instalada'!$B$4:$B$87,PrevisaoGD[[#This Row],[Mês/Ano]])*SUMIFS(RelPotInst[PU_PI],RelPotInst[Barra],PrevisaoGD[[#This Row],[Nº Barra]])</f>
        <v>1.3192967938417162</v>
      </c>
      <c r="H3083" s="136">
        <f>$G3083*SUMIFS(FatorHorario[Fator],FatorHorario[Meses],TEXT($D3083,"MMM"),FatorHorario[UF],'Curva Tipica'!$E$1,FatorHorario[Hora],$F3083)</f>
        <v>0.63173574442029323</v>
      </c>
      <c r="I3083" s="45">
        <v>0.92</v>
      </c>
    </row>
    <row r="3084" spans="1:9" x14ac:dyDescent="0.25">
      <c r="A3084" s="32">
        <v>8710</v>
      </c>
      <c r="B3084" s="32">
        <v>2</v>
      </c>
      <c r="C3084" s="134" t="s">
        <v>92</v>
      </c>
      <c r="D3084" s="33">
        <v>46631</v>
      </c>
      <c r="E3084" s="43" t="s">
        <v>71</v>
      </c>
      <c r="F3084" s="44">
        <f>SUMIFS(HoraCondCarga[Hora],HoraCondCarga[Condição de Carga],PrevisaoGD[[#This Row],[Condição de Carga]],HoraCondCarga[Mês],MONTH(PrevisaoGD[[#This Row],[Mês/Ano]]))</f>
        <v>12</v>
      </c>
      <c r="G3084" s="258">
        <f>SUMIFS('Previsão Potência Instalada'!$C$4:$C$87,'Previsão Potência Instalada'!$B$4:$B$87,PrevisaoGD[[#This Row],[Mês/Ano]])*SUMIFS(RelPotInst[PU_PI],RelPotInst[Barra],PrevisaoGD[[#This Row],[Nº Barra]])</f>
        <v>1.3250520507675589</v>
      </c>
      <c r="H3084" s="136">
        <f>$G3084*SUMIFS(FatorHorario[Fator],FatorHorario[Meses],TEXT($D3084,"MMM"),FatorHorario[UF],'Curva Tipica'!$E$1,FatorHorario[Hora],$F3084)</f>
        <v>0.73028803792814734</v>
      </c>
      <c r="I3084" s="45">
        <v>0.92</v>
      </c>
    </row>
    <row r="3085" spans="1:9" x14ac:dyDescent="0.25">
      <c r="A3085" s="32">
        <v>8710</v>
      </c>
      <c r="B3085" s="32">
        <v>2</v>
      </c>
      <c r="C3085" s="134" t="s">
        <v>92</v>
      </c>
      <c r="D3085" s="33">
        <v>46661</v>
      </c>
      <c r="E3085" s="43" t="s">
        <v>71</v>
      </c>
      <c r="F3085" s="44">
        <f>SUMIFS(HoraCondCarga[Hora],HoraCondCarga[Condição de Carga],PrevisaoGD[[#This Row],[Condição de Carga]],HoraCondCarga[Mês],MONTH(PrevisaoGD[[#This Row],[Mês/Ano]]))</f>
        <v>11</v>
      </c>
      <c r="G3085" s="258">
        <f>SUMIFS('Previsão Potência Instalada'!$C$4:$C$87,'Previsão Potência Instalada'!$B$4:$B$87,PrevisaoGD[[#This Row],[Mês/Ano]])*SUMIFS(RelPotInst[PU_PI],RelPotInst[Barra],PrevisaoGD[[#This Row],[Nº Barra]])</f>
        <v>1.3305243659450412</v>
      </c>
      <c r="H3085" s="136">
        <f>$G3085*SUMIFS(FatorHorario[Fator],FatorHorario[Meses],TEXT($D3085,"MMM"),FatorHorario[UF],'Curva Tipica'!$E$1,FatorHorario[Hora],$F3085)</f>
        <v>0.73288880871216333</v>
      </c>
      <c r="I3085" s="45">
        <v>0.92</v>
      </c>
    </row>
    <row r="3086" spans="1:9" x14ac:dyDescent="0.25">
      <c r="A3086" s="32">
        <v>8710</v>
      </c>
      <c r="B3086" s="32">
        <v>2</v>
      </c>
      <c r="C3086" s="134" t="s">
        <v>92</v>
      </c>
      <c r="D3086" s="33">
        <v>46692</v>
      </c>
      <c r="E3086" s="43" t="s">
        <v>71</v>
      </c>
      <c r="F3086" s="44">
        <f>SUMIFS(HoraCondCarga[Hora],HoraCondCarga[Condição de Carga],PrevisaoGD[[#This Row],[Condição de Carga]],HoraCondCarga[Mês],MONTH(PrevisaoGD[[#This Row],[Mês/Ano]]))</f>
        <v>12</v>
      </c>
      <c r="G3086" s="258">
        <f>SUMIFS('Previsão Potência Instalada'!$C$4:$C$87,'Previsão Potência Instalada'!$B$4:$B$87,PrevisaoGD[[#This Row],[Mês/Ano]])*SUMIFS(RelPotInst[PU_PI],RelPotInst[Barra],PrevisaoGD[[#This Row],[Nº Barra]])</f>
        <v>1.3359977024981116</v>
      </c>
      <c r="H3086" s="136">
        <f>$G3086*SUMIFS(FatorHorario[Fator],FatorHorario[Meses],TEXT($D3086,"MMM"),FatorHorario[UF],'Curva Tipica'!$E$1,FatorHorario[Hora],$F3086)</f>
        <v>0.80561495176340425</v>
      </c>
      <c r="I3086" s="45">
        <v>0.92</v>
      </c>
    </row>
    <row r="3087" spans="1:9" x14ac:dyDescent="0.25">
      <c r="A3087" s="32">
        <v>8710</v>
      </c>
      <c r="B3087" s="32">
        <v>2</v>
      </c>
      <c r="C3087" s="134" t="s">
        <v>92</v>
      </c>
      <c r="D3087" s="33">
        <v>46722</v>
      </c>
      <c r="E3087" s="43" t="s">
        <v>71</v>
      </c>
      <c r="F3087" s="44">
        <f>SUMIFS(HoraCondCarga[Hora],HoraCondCarga[Condição de Carga],PrevisaoGD[[#This Row],[Condição de Carga]],HoraCondCarga[Mês],MONTH(PrevisaoGD[[#This Row],[Mês/Ano]]))</f>
        <v>12</v>
      </c>
      <c r="G3087" s="258">
        <f>SUMIFS('Previsão Potência Instalada'!$C$4:$C$87,'Previsão Potência Instalada'!$B$4:$B$87,PrevisaoGD[[#This Row],[Mês/Ano]])*SUMIFS(RelPotInst[PU_PI],RelPotInst[Barra],PrevisaoGD[[#This Row],[Nº Barra]])</f>
        <v>1.3417310556406927</v>
      </c>
      <c r="H3087" s="136">
        <f>$G3087*SUMIFS(FatorHorario[Fator],FatorHorario[Meses],TEXT($D3087,"MMM"),FatorHorario[UF],'Curva Tipica'!$E$1,FatorHorario[Hora],$F3087)</f>
        <v>0.80269677197095446</v>
      </c>
      <c r="I3087" s="45">
        <v>0.92</v>
      </c>
    </row>
    <row r="3088" spans="1:9" x14ac:dyDescent="0.25">
      <c r="A3088" s="32">
        <v>8710</v>
      </c>
      <c r="B3088" s="32">
        <v>2</v>
      </c>
      <c r="C3088" s="134" t="s">
        <v>92</v>
      </c>
      <c r="D3088" s="33">
        <v>46753</v>
      </c>
      <c r="E3088" s="43" t="s">
        <v>71</v>
      </c>
      <c r="F3088" s="44">
        <f>SUMIFS(HoraCondCarga[Hora],HoraCondCarga[Condição de Carga],PrevisaoGD[[#This Row],[Condição de Carga]],HoraCondCarga[Mês],MONTH(PrevisaoGD[[#This Row],[Mês/Ano]]))</f>
        <v>11</v>
      </c>
      <c r="G3088" s="258">
        <f>SUMIFS('Previsão Potência Instalada'!$C$4:$C$87,'Previsão Potência Instalada'!$B$4:$B$87,PrevisaoGD[[#This Row],[Mês/Ano]])*SUMIFS(RelPotInst[PU_PI],RelPotInst[Barra],PrevisaoGD[[#This Row],[Nº Barra]])</f>
        <v>1.3513050367805008</v>
      </c>
      <c r="H3088" s="136">
        <f>$G3088*SUMIFS(FatorHorario[Fator],FatorHorario[Meses],TEXT($D3088,"MMM"),FatorHorario[UF],'Curva Tipica'!$E$1,FatorHorario[Hora],$F3088)</f>
        <v>0.77460447851523373</v>
      </c>
      <c r="I3088" s="45">
        <v>0.92</v>
      </c>
    </row>
    <row r="3089" spans="1:9" x14ac:dyDescent="0.25">
      <c r="A3089" s="32">
        <v>8710</v>
      </c>
      <c r="B3089" s="32">
        <v>2</v>
      </c>
      <c r="C3089" s="134" t="s">
        <v>92</v>
      </c>
      <c r="D3089" s="33">
        <v>46784</v>
      </c>
      <c r="E3089" s="43" t="s">
        <v>71</v>
      </c>
      <c r="F3089" s="44">
        <f>SUMIFS(HoraCondCarga[Hora],HoraCondCarga[Condição de Carga],PrevisaoGD[[#This Row],[Condição de Carga]],HoraCondCarga[Mês],MONTH(PrevisaoGD[[#This Row],[Mês/Ano]]))</f>
        <v>12</v>
      </c>
      <c r="G3089" s="258">
        <f>SUMIFS('Previsão Potência Instalada'!$C$4:$C$87,'Previsão Potência Instalada'!$B$4:$B$87,PrevisaoGD[[#This Row],[Mês/Ano]])*SUMIFS(RelPotInst[PU_PI],RelPotInst[Barra],PrevisaoGD[[#This Row],[Nº Barra]])</f>
        <v>1.3606703850676587</v>
      </c>
      <c r="H3089" s="136">
        <f>$G3089*SUMIFS(FatorHorario[Fator],FatorHorario[Meses],TEXT($D3089,"MMM"),FatorHorario[UF],'Curva Tipica'!$E$1,FatorHorario[Hora],$F3089)</f>
        <v>0.81075520576082538</v>
      </c>
      <c r="I3089" s="45">
        <v>0.92</v>
      </c>
    </row>
    <row r="3090" spans="1:9" x14ac:dyDescent="0.25">
      <c r="A3090" s="32">
        <v>8710</v>
      </c>
      <c r="B3090" s="32">
        <v>2</v>
      </c>
      <c r="C3090" s="134" t="s">
        <v>92</v>
      </c>
      <c r="D3090" s="33">
        <v>46813</v>
      </c>
      <c r="E3090" s="43" t="s">
        <v>71</v>
      </c>
      <c r="F3090" s="44">
        <f>SUMIFS(HoraCondCarga[Hora],HoraCondCarga[Condição de Carga],PrevisaoGD[[#This Row],[Condição de Carga]],HoraCondCarga[Mês],MONTH(PrevisaoGD[[#This Row],[Mês/Ano]]))</f>
        <v>11</v>
      </c>
      <c r="G3090" s="258">
        <f>SUMIFS('Previsão Potência Instalada'!$C$4:$C$87,'Previsão Potência Instalada'!$B$4:$B$87,PrevisaoGD[[#This Row],[Mês/Ano]])*SUMIFS(RelPotInst[PU_PI],RelPotInst[Barra],PrevisaoGD[[#This Row],[Nº Barra]])</f>
        <v>1.370119948868239</v>
      </c>
      <c r="H3090" s="136">
        <f>$G3090*SUMIFS(FatorHorario[Fator],FatorHorario[Meses],TEXT($D3090,"MMM"),FatorHorario[UF],'Curva Tipica'!$E$1,FatorHorario[Hora],$F3090)</f>
        <v>0.80523091413017622</v>
      </c>
      <c r="I3090" s="45">
        <v>0.92</v>
      </c>
    </row>
    <row r="3091" spans="1:9" x14ac:dyDescent="0.25">
      <c r="A3091" s="32">
        <v>8710</v>
      </c>
      <c r="B3091" s="32">
        <v>2</v>
      </c>
      <c r="C3091" s="134" t="s">
        <v>92</v>
      </c>
      <c r="D3091" s="33">
        <v>46844</v>
      </c>
      <c r="E3091" s="43" t="s">
        <v>71</v>
      </c>
      <c r="F3091" s="44">
        <f>SUMIFS(HoraCondCarga[Hora],HoraCondCarga[Condição de Carga],PrevisaoGD[[#This Row],[Condição de Carga]],HoraCondCarga[Mês],MONTH(PrevisaoGD[[#This Row],[Mês/Ano]]))</f>
        <v>11</v>
      </c>
      <c r="G3091" s="258">
        <f>SUMIFS('Previsão Potência Instalada'!$C$4:$C$87,'Previsão Potência Instalada'!$B$4:$B$87,PrevisaoGD[[#This Row],[Mês/Ano]])*SUMIFS(RelPotInst[PU_PI],RelPotInst[Barra],PrevisaoGD[[#This Row],[Nº Barra]])</f>
        <v>1.3796421493629099</v>
      </c>
      <c r="H3091" s="136">
        <f>$G3091*SUMIFS(FatorHorario[Fator],FatorHorario[Meses],TEXT($D3091,"MMM"),FatorHorario[UF],'Curva Tipica'!$E$1,FatorHorario[Hora],$F3091)</f>
        <v>0.72639528002494025</v>
      </c>
      <c r="I3091" s="45">
        <v>0.92</v>
      </c>
    </row>
    <row r="3092" spans="1:9" x14ac:dyDescent="0.25">
      <c r="A3092" s="32">
        <v>8710</v>
      </c>
      <c r="B3092" s="32">
        <v>2</v>
      </c>
      <c r="C3092" s="134" t="s">
        <v>92</v>
      </c>
      <c r="D3092" s="33">
        <v>46874</v>
      </c>
      <c r="E3092" s="43" t="s">
        <v>71</v>
      </c>
      <c r="F3092" s="44">
        <f>SUMIFS(HoraCondCarga[Hora],HoraCondCarga[Condição de Carga],PrevisaoGD[[#This Row],[Condição de Carga]],HoraCondCarga[Mês],MONTH(PrevisaoGD[[#This Row],[Mês/Ano]]))</f>
        <v>12</v>
      </c>
      <c r="G3092" s="258">
        <f>SUMIFS('Previsão Potência Instalada'!$C$4:$C$87,'Previsão Potência Instalada'!$B$4:$B$87,PrevisaoGD[[#This Row],[Mês/Ano]])*SUMIFS(RelPotInst[PU_PI],RelPotInst[Barra],PrevisaoGD[[#This Row],[Nº Barra]])</f>
        <v>1.3899499773405595</v>
      </c>
      <c r="H3092" s="136">
        <f>$G3092*SUMIFS(FatorHorario[Fator],FatorHorario[Meses],TEXT($D3092,"MMM"),FatorHorario[UF],'Curva Tipica'!$E$1,FatorHorario[Hora],$F3092)</f>
        <v>0.65635337484443512</v>
      </c>
      <c r="I3092" s="45">
        <v>0.92</v>
      </c>
    </row>
    <row r="3093" spans="1:9" x14ac:dyDescent="0.25">
      <c r="A3093" s="32">
        <v>8710</v>
      </c>
      <c r="B3093" s="32">
        <v>2</v>
      </c>
      <c r="C3093" s="134" t="s">
        <v>92</v>
      </c>
      <c r="D3093" s="33">
        <v>46905</v>
      </c>
      <c r="E3093" s="43" t="s">
        <v>71</v>
      </c>
      <c r="F3093" s="44">
        <f>SUMIFS(HoraCondCarga[Hora],HoraCondCarga[Condição de Carga],PrevisaoGD[[#This Row],[Condição de Carga]],HoraCondCarga[Mês],MONTH(PrevisaoGD[[#This Row],[Mês/Ano]]))</f>
        <v>12</v>
      </c>
      <c r="G3093" s="258">
        <f>SUMIFS('Previsão Potência Instalada'!$C$4:$C$87,'Previsão Potência Instalada'!$B$4:$B$87,PrevisaoGD[[#This Row],[Mês/Ano]])*SUMIFS(RelPotInst[PU_PI],RelPotInst[Barra],PrevisaoGD[[#This Row],[Nº Barra]])</f>
        <v>1.4000424114345875</v>
      </c>
      <c r="H3093" s="136">
        <f>$G3093*SUMIFS(FatorHorario[Fator],FatorHorario[Meses],TEXT($D3093,"MMM"),FatorHorario[UF],'Curva Tipica'!$E$1,FatorHorario[Hora],$F3093)</f>
        <v>0.62523667437086994</v>
      </c>
      <c r="I3093" s="45">
        <v>0.92</v>
      </c>
    </row>
    <row r="3094" spans="1:9" x14ac:dyDescent="0.25">
      <c r="A3094" s="32">
        <v>8710</v>
      </c>
      <c r="B3094" s="32">
        <v>2</v>
      </c>
      <c r="C3094" s="134" t="s">
        <v>92</v>
      </c>
      <c r="D3094" s="33">
        <v>46935</v>
      </c>
      <c r="E3094" s="43" t="s">
        <v>71</v>
      </c>
      <c r="F3094" s="44">
        <f>SUMIFS(HoraCondCarga[Hora],HoraCondCarga[Condição de Carga],PrevisaoGD[[#This Row],[Condição de Carga]],HoraCondCarga[Mês],MONTH(PrevisaoGD[[#This Row],[Mês/Ano]]))</f>
        <v>12</v>
      </c>
      <c r="G3094" s="258">
        <f>SUMIFS('Previsão Potência Instalada'!$C$4:$C$87,'Previsão Potência Instalada'!$B$4:$B$87,PrevisaoGD[[#This Row],[Mês/Ano]])*SUMIFS(RelPotInst[PU_PI],RelPotInst[Barra],PrevisaoGD[[#This Row],[Nº Barra]])</f>
        <v>1.4096331964305497</v>
      </c>
      <c r="H3094" s="136">
        <f>$G3094*SUMIFS(FatorHorario[Fator],FatorHorario[Meses],TEXT($D3094,"MMM"),FatorHorario[UF],'Curva Tipica'!$E$1,FatorHorario[Hora],$F3094)</f>
        <v>0.63493599545941548</v>
      </c>
      <c r="I3094" s="45">
        <v>0.92</v>
      </c>
    </row>
    <row r="3095" spans="1:9" x14ac:dyDescent="0.25">
      <c r="A3095" s="32">
        <v>8710</v>
      </c>
      <c r="B3095" s="32">
        <v>2</v>
      </c>
      <c r="C3095" s="134" t="s">
        <v>92</v>
      </c>
      <c r="D3095" s="33">
        <v>46966</v>
      </c>
      <c r="E3095" s="43" t="s">
        <v>71</v>
      </c>
      <c r="F3095" s="44">
        <f>SUMIFS(HoraCondCarga[Hora],HoraCondCarga[Condição de Carga],PrevisaoGD[[#This Row],[Condição de Carga]],HoraCondCarga[Mês],MONTH(PrevisaoGD[[#This Row],[Mês/Ano]]))</f>
        <v>11</v>
      </c>
      <c r="G3095" s="258">
        <f>SUMIFS('Previsão Potência Instalada'!$C$4:$C$87,'Previsão Potência Instalada'!$B$4:$B$87,PrevisaoGD[[#This Row],[Mês/Ano]])*SUMIFS(RelPotInst[PU_PI],RelPotInst[Barra],PrevisaoGD[[#This Row],[Nº Barra]])</f>
        <v>1.4189788976644426</v>
      </c>
      <c r="H3095" s="136">
        <f>$G3095*SUMIFS(FatorHorario[Fator],FatorHorario[Meses],TEXT($D3095,"MMM"),FatorHorario[UF],'Curva Tipica'!$E$1,FatorHorario[Hora],$F3095)</f>
        <v>0.67946780013192576</v>
      </c>
      <c r="I3095" s="45">
        <v>0.92</v>
      </c>
    </row>
    <row r="3096" spans="1:9" x14ac:dyDescent="0.25">
      <c r="A3096" s="32">
        <v>8710</v>
      </c>
      <c r="B3096" s="32">
        <v>2</v>
      </c>
      <c r="C3096" s="134" t="s">
        <v>92</v>
      </c>
      <c r="D3096" s="33">
        <v>46997</v>
      </c>
      <c r="E3096" s="43" t="s">
        <v>71</v>
      </c>
      <c r="F3096" s="44">
        <f>SUMIFS(HoraCondCarga[Hora],HoraCondCarga[Condição de Carga],PrevisaoGD[[#This Row],[Condição de Carga]],HoraCondCarga[Mês],MONTH(PrevisaoGD[[#This Row],[Mês/Ano]]))</f>
        <v>12</v>
      </c>
      <c r="G3096" s="258">
        <f>SUMIFS('Previsão Potência Instalada'!$C$4:$C$87,'Previsão Potência Instalada'!$B$4:$B$87,PrevisaoGD[[#This Row],[Mês/Ano]])*SUMIFS(RelPotInst[PU_PI],RelPotInst[Barra],PrevisaoGD[[#This Row],[Nº Barra]])</f>
        <v>1.4282819649857392</v>
      </c>
      <c r="H3096" s="136">
        <f>$G3096*SUMIFS(FatorHorario[Fator],FatorHorario[Meses],TEXT($D3096,"MMM"),FatorHorario[UF],'Curva Tipica'!$E$1,FatorHorario[Hora],$F3096)</f>
        <v>0.78718208331015049</v>
      </c>
      <c r="I3096" s="45">
        <v>0.92</v>
      </c>
    </row>
    <row r="3097" spans="1:9" x14ac:dyDescent="0.25">
      <c r="A3097" s="32">
        <v>8710</v>
      </c>
      <c r="B3097" s="32">
        <v>2</v>
      </c>
      <c r="C3097" s="134" t="s">
        <v>92</v>
      </c>
      <c r="D3097" s="33">
        <v>47027</v>
      </c>
      <c r="E3097" s="43" t="s">
        <v>71</v>
      </c>
      <c r="F3097" s="44">
        <f>SUMIFS(HoraCondCarga[Hora],HoraCondCarga[Condição de Carga],PrevisaoGD[[#This Row],[Condição de Carga]],HoraCondCarga[Mês],MONTH(PrevisaoGD[[#This Row],[Mês/Ano]]))</f>
        <v>11</v>
      </c>
      <c r="G3097" s="258">
        <f>SUMIFS('Previsão Potência Instalada'!$C$4:$C$87,'Previsão Potência Instalada'!$B$4:$B$87,PrevisaoGD[[#This Row],[Mês/Ano]])*SUMIFS(RelPotInst[PU_PI],RelPotInst[Barra],PrevisaoGD[[#This Row],[Nº Barra]])</f>
        <v>1.4371276719898654</v>
      </c>
      <c r="H3097" s="136">
        <f>$G3097*SUMIFS(FatorHorario[Fator],FatorHorario[Meses],TEXT($D3097,"MMM"),FatorHorario[UF],'Curva Tipica'!$E$1,FatorHorario[Hora],$F3097)</f>
        <v>0.79160879308199228</v>
      </c>
      <c r="I3097" s="45">
        <v>0.92</v>
      </c>
    </row>
    <row r="3098" spans="1:9" x14ac:dyDescent="0.25">
      <c r="A3098" s="32">
        <v>8710</v>
      </c>
      <c r="B3098" s="32">
        <v>2</v>
      </c>
      <c r="C3098" s="134" t="s">
        <v>92</v>
      </c>
      <c r="D3098" s="33">
        <v>47058</v>
      </c>
      <c r="E3098" s="43" t="s">
        <v>71</v>
      </c>
      <c r="F3098" s="44">
        <f>SUMIFS(HoraCondCarga[Hora],HoraCondCarga[Condição de Carga],PrevisaoGD[[#This Row],[Condição de Carga]],HoraCondCarga[Mês],MONTH(PrevisaoGD[[#This Row],[Mês/Ano]]))</f>
        <v>12</v>
      </c>
      <c r="G3098" s="258">
        <f>SUMIFS('Previsão Potência Instalada'!$C$4:$C$87,'Previsão Potência Instalada'!$B$4:$B$87,PrevisaoGD[[#This Row],[Mês/Ano]])*SUMIFS(RelPotInst[PU_PI],RelPotInst[Barra],PrevisaoGD[[#This Row],[Nº Barra]])</f>
        <v>1.4459750299934129</v>
      </c>
      <c r="H3098" s="136">
        <f>$G3098*SUMIFS(FatorHorario[Fator],FatorHorario[Meses],TEXT($D3098,"MMM"),FatorHorario[UF],'Curva Tipica'!$E$1,FatorHorario[Hora],$F3098)</f>
        <v>0.87193196654533689</v>
      </c>
      <c r="I3098" s="45">
        <v>0.92</v>
      </c>
    </row>
    <row r="3099" spans="1:9" x14ac:dyDescent="0.25">
      <c r="A3099" s="32">
        <v>8710</v>
      </c>
      <c r="B3099" s="32">
        <v>2</v>
      </c>
      <c r="C3099" s="134" t="s">
        <v>92</v>
      </c>
      <c r="D3099" s="33">
        <v>47088</v>
      </c>
      <c r="E3099" s="43" t="s">
        <v>71</v>
      </c>
      <c r="F3099" s="44">
        <f>SUMIFS(HoraCondCarga[Hora],HoraCondCarga[Condição de Carga],PrevisaoGD[[#This Row],[Condição de Carga]],HoraCondCarga[Mês],MONTH(PrevisaoGD[[#This Row],[Mês/Ano]]))</f>
        <v>12</v>
      </c>
      <c r="G3099" s="258">
        <f>SUMIFS('Previsão Potência Instalada'!$C$4:$C$87,'Previsão Potência Instalada'!$B$4:$B$87,PrevisaoGD[[#This Row],[Mês/Ano]])*SUMIFS(RelPotInst[PU_PI],RelPotInst[Barra],PrevisaoGD[[#This Row],[Nº Barra]])</f>
        <v>1.4552426910117595</v>
      </c>
      <c r="H3099" s="136">
        <f>$G3099*SUMIFS(FatorHorario[Fator],FatorHorario[Meses],TEXT($D3099,"MMM"),FatorHorario[UF],'Curva Tipica'!$E$1,FatorHorario[Hora],$F3099)</f>
        <v>0.8706056296443655</v>
      </c>
      <c r="I3099" s="45">
        <v>0.92</v>
      </c>
    </row>
    <row r="3100" spans="1:9" x14ac:dyDescent="0.25">
      <c r="A3100" s="32">
        <v>8710</v>
      </c>
      <c r="B3100" s="32">
        <v>2</v>
      </c>
      <c r="C3100" s="134" t="s">
        <v>92</v>
      </c>
      <c r="D3100" s="33">
        <v>44562</v>
      </c>
      <c r="E3100" s="43" t="s">
        <v>72</v>
      </c>
      <c r="F3100" s="44">
        <f>SUMIFS(HoraCondCarga[Hora],HoraCondCarga[Condição de Carga],PrevisaoGD[[#This Row],[Condição de Carga]],HoraCondCarga[Mês],MONTH(PrevisaoGD[[#This Row],[Mês/Ano]]))</f>
        <v>22</v>
      </c>
      <c r="G3100" s="258">
        <f>SUMIFS('Previsão Potência Instalada'!$C$4:$C$87,'Previsão Potência Instalada'!$B$4:$B$87,PrevisaoGD[[#This Row],[Mês/Ano]])*SUMIFS(RelPotInst[PU_PI],RelPotInst[Barra],PrevisaoGD[[#This Row],[Nº Barra]])</f>
        <v>0.50078151957598449</v>
      </c>
      <c r="H3100" s="136">
        <f>$G3100*SUMIFS(FatorHorario[Fator],FatorHorario[Meses],TEXT($D3100,"MMM"),FatorHorario[UF],'Curva Tipica'!$E$1,FatorHorario[Hora],$F3100)</f>
        <v>0</v>
      </c>
      <c r="I3100" s="45">
        <v>0.92</v>
      </c>
    </row>
    <row r="3101" spans="1:9" x14ac:dyDescent="0.25">
      <c r="A3101" s="32">
        <v>8710</v>
      </c>
      <c r="B3101" s="32">
        <v>2</v>
      </c>
      <c r="C3101" s="134" t="s">
        <v>92</v>
      </c>
      <c r="D3101" s="33">
        <v>44593</v>
      </c>
      <c r="E3101" s="43" t="s">
        <v>72</v>
      </c>
      <c r="F3101" s="44">
        <f>SUMIFS(HoraCondCarga[Hora],HoraCondCarga[Condição de Carga],PrevisaoGD[[#This Row],[Condição de Carga]],HoraCondCarga[Mês],MONTH(PrevisaoGD[[#This Row],[Mês/Ano]]))</f>
        <v>22</v>
      </c>
      <c r="G3101" s="258">
        <f>SUMIFS('Previsão Potência Instalada'!$C$4:$C$87,'Previsão Potência Instalada'!$B$4:$B$87,PrevisaoGD[[#This Row],[Mês/Ano]])*SUMIFS(RelPotInst[PU_PI],RelPotInst[Barra],PrevisaoGD[[#This Row],[Nº Barra]])</f>
        <v>0.52278113175584029</v>
      </c>
      <c r="H3101" s="136">
        <f>$G3101*SUMIFS(FatorHorario[Fator],FatorHorario[Meses],TEXT($D3101,"MMM"),FatorHorario[UF],'Curva Tipica'!$E$1,FatorHorario[Hora],$F3101)</f>
        <v>0</v>
      </c>
      <c r="I3101" s="45">
        <v>0.92</v>
      </c>
    </row>
    <row r="3102" spans="1:9" x14ac:dyDescent="0.25">
      <c r="A3102" s="32">
        <v>8710</v>
      </c>
      <c r="B3102" s="32">
        <v>2</v>
      </c>
      <c r="C3102" s="134" t="s">
        <v>92</v>
      </c>
      <c r="D3102" s="33">
        <v>44621</v>
      </c>
      <c r="E3102" s="43" t="s">
        <v>72</v>
      </c>
      <c r="F3102" s="44">
        <f>SUMIFS(HoraCondCarga[Hora],HoraCondCarga[Condição de Carga],PrevisaoGD[[#This Row],[Condição de Carga]],HoraCondCarga[Mês],MONTH(PrevisaoGD[[#This Row],[Mês/Ano]]))</f>
        <v>22</v>
      </c>
      <c r="G3102" s="258">
        <f>SUMIFS('Previsão Potência Instalada'!$C$4:$C$87,'Previsão Potência Instalada'!$B$4:$B$87,PrevisaoGD[[#This Row],[Mês/Ano]])*SUMIFS(RelPotInst[PU_PI],RelPotInst[Barra],PrevisaoGD[[#This Row],[Nº Barra]])</f>
        <v>0.54497856985503268</v>
      </c>
      <c r="H3102" s="136">
        <f>$G3102*SUMIFS(FatorHorario[Fator],FatorHorario[Meses],TEXT($D3102,"MMM"),FatorHorario[UF],'Curva Tipica'!$E$1,FatorHorario[Hora],$F3102)</f>
        <v>0</v>
      </c>
      <c r="I3102" s="45">
        <v>0.92</v>
      </c>
    </row>
    <row r="3103" spans="1:9" x14ac:dyDescent="0.25">
      <c r="A3103" s="32">
        <v>8710</v>
      </c>
      <c r="B3103" s="32">
        <v>2</v>
      </c>
      <c r="C3103" s="134" t="s">
        <v>92</v>
      </c>
      <c r="D3103" s="33">
        <v>44652</v>
      </c>
      <c r="E3103" s="43" t="s">
        <v>72</v>
      </c>
      <c r="F3103" s="44">
        <f>SUMIFS(HoraCondCarga[Hora],HoraCondCarga[Condição de Carga],PrevisaoGD[[#This Row],[Condição de Carga]],HoraCondCarga[Mês],MONTH(PrevisaoGD[[#This Row],[Mês/Ano]]))</f>
        <v>22</v>
      </c>
      <c r="G3103" s="258">
        <f>SUMIFS('Previsão Potência Instalada'!$C$4:$C$87,'Previsão Potência Instalada'!$B$4:$B$87,PrevisaoGD[[#This Row],[Mês/Ano]])*SUMIFS(RelPotInst[PU_PI],RelPotInst[Barra],PrevisaoGD[[#This Row],[Nº Barra]])</f>
        <v>0.56734663472122049</v>
      </c>
      <c r="H3103" s="136">
        <f>$G3103*SUMIFS(FatorHorario[Fator],FatorHorario[Meses],TEXT($D3103,"MMM"),FatorHorario[UF],'Curva Tipica'!$E$1,FatorHorario[Hora],$F3103)</f>
        <v>0</v>
      </c>
      <c r="I3103" s="45">
        <v>0.92</v>
      </c>
    </row>
    <row r="3104" spans="1:9" x14ac:dyDescent="0.25">
      <c r="A3104" s="32">
        <v>8710</v>
      </c>
      <c r="B3104" s="32">
        <v>2</v>
      </c>
      <c r="C3104" s="134" t="s">
        <v>92</v>
      </c>
      <c r="D3104" s="33">
        <v>44682</v>
      </c>
      <c r="E3104" s="43" t="s">
        <v>72</v>
      </c>
      <c r="F3104" s="44">
        <f>SUMIFS(HoraCondCarga[Hora],HoraCondCarga[Condição de Carga],PrevisaoGD[[#This Row],[Condição de Carga]],HoraCondCarga[Mês],MONTH(PrevisaoGD[[#This Row],[Mês/Ano]]))</f>
        <v>19</v>
      </c>
      <c r="G3104" s="258">
        <f>SUMIFS('Previsão Potência Instalada'!$C$4:$C$87,'Previsão Potência Instalada'!$B$4:$B$87,PrevisaoGD[[#This Row],[Mês/Ano]])*SUMIFS(RelPotInst[PU_PI],RelPotInst[Barra],PrevisaoGD[[#This Row],[Nº Barra]])</f>
        <v>0.59156017285902895</v>
      </c>
      <c r="H3104" s="136">
        <f>$G3104*SUMIFS(FatorHorario[Fator],FatorHorario[Meses],TEXT($D3104,"MMM"),FatorHorario[UF],'Curva Tipica'!$E$1,FatorHorario[Hora],$F3104)</f>
        <v>0</v>
      </c>
      <c r="I3104" s="45">
        <v>0.92</v>
      </c>
    </row>
    <row r="3105" spans="1:9" x14ac:dyDescent="0.25">
      <c r="A3105" s="32">
        <v>8710</v>
      </c>
      <c r="B3105" s="32">
        <v>2</v>
      </c>
      <c r="C3105" s="134" t="s">
        <v>92</v>
      </c>
      <c r="D3105" s="33">
        <v>44713</v>
      </c>
      <c r="E3105" s="43" t="s">
        <v>72</v>
      </c>
      <c r="F3105" s="44">
        <f>SUMIFS(HoraCondCarga[Hora],HoraCondCarga[Condição de Carga],PrevisaoGD[[#This Row],[Condição de Carga]],HoraCondCarga[Mês],MONTH(PrevisaoGD[[#This Row],[Mês/Ano]]))</f>
        <v>19</v>
      </c>
      <c r="G3105" s="258">
        <f>SUMIFS('Previsão Potência Instalada'!$C$4:$C$87,'Previsão Potência Instalada'!$B$4:$B$87,PrevisaoGD[[#This Row],[Mês/Ano]])*SUMIFS(RelPotInst[PU_PI],RelPotInst[Barra],PrevisaoGD[[#This Row],[Nº Barra]])</f>
        <v>0.61526774135638274</v>
      </c>
      <c r="H3105" s="136">
        <f>$G3105*SUMIFS(FatorHorario[Fator],FatorHorario[Meses],TEXT($D3105,"MMM"),FatorHorario[UF],'Curva Tipica'!$E$1,FatorHorario[Hora],$F3105)</f>
        <v>0</v>
      </c>
      <c r="I3105" s="45">
        <v>0.92</v>
      </c>
    </row>
    <row r="3106" spans="1:9" x14ac:dyDescent="0.25">
      <c r="A3106" s="32">
        <v>8710</v>
      </c>
      <c r="B3106" s="32">
        <v>2</v>
      </c>
      <c r="C3106" s="134" t="s">
        <v>92</v>
      </c>
      <c r="D3106" s="33">
        <v>44743</v>
      </c>
      <c r="E3106" s="43" t="s">
        <v>72</v>
      </c>
      <c r="F3106" s="44">
        <f>SUMIFS(HoraCondCarga[Hora],HoraCondCarga[Condição de Carga],PrevisaoGD[[#This Row],[Condição de Carga]],HoraCondCarga[Mês],MONTH(PrevisaoGD[[#This Row],[Mês/Ano]]))</f>
        <v>19</v>
      </c>
      <c r="G3106" s="258">
        <f>SUMIFS('Previsão Potência Instalada'!$C$4:$C$87,'Previsão Potência Instalada'!$B$4:$B$87,PrevisaoGD[[#This Row],[Mês/Ano]])*SUMIFS(RelPotInst[PU_PI],RelPotInst[Barra],PrevisaoGD[[#This Row],[Nº Barra]])</f>
        <v>0.63779691421169116</v>
      </c>
      <c r="H3106" s="136">
        <f>$G3106*SUMIFS(FatorHorario[Fator],FatorHorario[Meses],TEXT($D3106,"MMM"),FatorHorario[UF],'Curva Tipica'!$E$1,FatorHorario[Hora],$F3106)</f>
        <v>0</v>
      </c>
      <c r="I3106" s="45">
        <v>0.92</v>
      </c>
    </row>
    <row r="3107" spans="1:9" x14ac:dyDescent="0.25">
      <c r="A3107" s="32">
        <v>8710</v>
      </c>
      <c r="B3107" s="32">
        <v>2</v>
      </c>
      <c r="C3107" s="134" t="s">
        <v>92</v>
      </c>
      <c r="D3107" s="33">
        <v>44774</v>
      </c>
      <c r="E3107" s="43" t="s">
        <v>72</v>
      </c>
      <c r="F3107" s="44">
        <f>SUMIFS(HoraCondCarga[Hora],HoraCondCarga[Condição de Carga],PrevisaoGD[[#This Row],[Condição de Carga]],HoraCondCarga[Mês],MONTH(PrevisaoGD[[#This Row],[Mês/Ano]]))</f>
        <v>19</v>
      </c>
      <c r="G3107" s="258">
        <f>SUMIFS('Previsão Potência Instalada'!$C$4:$C$87,'Previsão Potência Instalada'!$B$4:$B$87,PrevisaoGD[[#This Row],[Mês/Ano]])*SUMIFS(RelPotInst[PU_PI],RelPotInst[Barra],PrevisaoGD[[#This Row],[Nº Barra]])</f>
        <v>0.6597503746052964</v>
      </c>
      <c r="H3107" s="136">
        <f>$G3107*SUMIFS(FatorHorario[Fator],FatorHorario[Meses],TEXT($D3107,"MMM"),FatorHorario[UF],'Curva Tipica'!$E$1,FatorHorario[Hora],$F3107)</f>
        <v>0</v>
      </c>
      <c r="I3107" s="45">
        <v>0.92</v>
      </c>
    </row>
    <row r="3108" spans="1:9" x14ac:dyDescent="0.25">
      <c r="A3108" s="32">
        <v>8710</v>
      </c>
      <c r="B3108" s="32">
        <v>2</v>
      </c>
      <c r="C3108" s="134" t="s">
        <v>92</v>
      </c>
      <c r="D3108" s="33">
        <v>44805</v>
      </c>
      <c r="E3108" s="43" t="s">
        <v>72</v>
      </c>
      <c r="F3108" s="44">
        <f>SUMIFS(HoraCondCarga[Hora],HoraCondCarga[Condição de Carga],PrevisaoGD[[#This Row],[Condição de Carga]],HoraCondCarga[Mês],MONTH(PrevisaoGD[[#This Row],[Mês/Ano]]))</f>
        <v>19</v>
      </c>
      <c r="G3108" s="258">
        <f>SUMIFS('Previsão Potência Instalada'!$C$4:$C$87,'Previsão Potência Instalada'!$B$4:$B$87,PrevisaoGD[[#This Row],[Mês/Ano]])*SUMIFS(RelPotInst[PU_PI],RelPotInst[Barra],PrevisaoGD[[#This Row],[Nº Barra]])</f>
        <v>0.68160368607607891</v>
      </c>
      <c r="H3108" s="136">
        <f>$G3108*SUMIFS(FatorHorario[Fator],FatorHorario[Meses],TEXT($D3108,"MMM"),FatorHorario[UF],'Curva Tipica'!$E$1,FatorHorario[Hora],$F3108)</f>
        <v>0</v>
      </c>
      <c r="I3108" s="45">
        <v>0.92</v>
      </c>
    </row>
    <row r="3109" spans="1:9" x14ac:dyDescent="0.25">
      <c r="A3109" s="32">
        <v>8710</v>
      </c>
      <c r="B3109" s="32">
        <v>2</v>
      </c>
      <c r="C3109" s="134" t="s">
        <v>92</v>
      </c>
      <c r="D3109" s="33">
        <v>44835</v>
      </c>
      <c r="E3109" s="43" t="s">
        <v>72</v>
      </c>
      <c r="F3109" s="44">
        <f>SUMIFS(HoraCondCarga[Hora],HoraCondCarga[Condição de Carga],PrevisaoGD[[#This Row],[Condição de Carga]],HoraCondCarga[Mês],MONTH(PrevisaoGD[[#This Row],[Mês/Ano]]))</f>
        <v>19</v>
      </c>
      <c r="G3109" s="258">
        <f>SUMIFS('Previsão Potência Instalada'!$C$4:$C$87,'Previsão Potência Instalada'!$B$4:$B$87,PrevisaoGD[[#This Row],[Mês/Ano]])*SUMIFS(RelPotInst[PU_PI],RelPotInst[Barra],PrevisaoGD[[#This Row],[Nº Barra]])</f>
        <v>0.7023826381855538</v>
      </c>
      <c r="H3109" s="136">
        <f>$G3109*SUMIFS(FatorHorario[Fator],FatorHorario[Meses],TEXT($D3109,"MMM"),FatorHorario[UF],'Curva Tipica'!$E$1,FatorHorario[Hora],$F3109)</f>
        <v>0</v>
      </c>
      <c r="I3109" s="45">
        <v>0.92</v>
      </c>
    </row>
    <row r="3110" spans="1:9" x14ac:dyDescent="0.25">
      <c r="A3110" s="32">
        <v>8710</v>
      </c>
      <c r="B3110" s="32">
        <v>2</v>
      </c>
      <c r="C3110" s="134" t="s">
        <v>92</v>
      </c>
      <c r="D3110" s="33">
        <v>44866</v>
      </c>
      <c r="E3110" s="43" t="s">
        <v>72</v>
      </c>
      <c r="F3110" s="44">
        <f>SUMIFS(HoraCondCarga[Hora],HoraCondCarga[Condição de Carga],PrevisaoGD[[#This Row],[Condição de Carga]],HoraCondCarga[Mês],MONTH(PrevisaoGD[[#This Row],[Mês/Ano]]))</f>
        <v>22</v>
      </c>
      <c r="G3110" s="258">
        <f>SUMIFS('Previsão Potência Instalada'!$C$4:$C$87,'Previsão Potência Instalada'!$B$4:$B$87,PrevisaoGD[[#This Row],[Mês/Ano]])*SUMIFS(RelPotInst[PU_PI],RelPotInst[Barra],PrevisaoGD[[#This Row],[Nº Barra]])</f>
        <v>0.72316546856478081</v>
      </c>
      <c r="H3110" s="136">
        <f>$G3110*SUMIFS(FatorHorario[Fator],FatorHorario[Meses],TEXT($D3110,"MMM"),FatorHorario[UF],'Curva Tipica'!$E$1,FatorHorario[Hora],$F3110)</f>
        <v>0</v>
      </c>
      <c r="I3110" s="45">
        <v>0.92</v>
      </c>
    </row>
    <row r="3111" spans="1:9" x14ac:dyDescent="0.25">
      <c r="A3111" s="32">
        <v>8710</v>
      </c>
      <c r="B3111" s="32">
        <v>2</v>
      </c>
      <c r="C3111" s="134" t="s">
        <v>92</v>
      </c>
      <c r="D3111" s="33">
        <v>44896</v>
      </c>
      <c r="E3111" s="43" t="s">
        <v>72</v>
      </c>
      <c r="F3111" s="44">
        <f>SUMIFS(HoraCondCarga[Hora],HoraCondCarga[Condição de Carga],PrevisaoGD[[#This Row],[Condição de Carga]],HoraCondCarga[Mês],MONTH(PrevisaoGD[[#This Row],[Mês/Ano]]))</f>
        <v>22</v>
      </c>
      <c r="G3111" s="258">
        <f>SUMIFS('Previsão Potência Instalada'!$C$4:$C$87,'Previsão Potência Instalada'!$B$4:$B$87,PrevisaoGD[[#This Row],[Mês/Ano]])*SUMIFS(RelPotInst[PU_PI],RelPotInst[Barra],PrevisaoGD[[#This Row],[Nº Barra]])</f>
        <v>0.74493560908348055</v>
      </c>
      <c r="H3111" s="136">
        <f>$G3111*SUMIFS(FatorHorario[Fator],FatorHorario[Meses],TEXT($D3111,"MMM"),FatorHorario[UF],'Curva Tipica'!$E$1,FatorHorario[Hora],$F3111)</f>
        <v>0</v>
      </c>
      <c r="I3111" s="45">
        <v>0.92</v>
      </c>
    </row>
    <row r="3112" spans="1:9" x14ac:dyDescent="0.25">
      <c r="A3112" s="32">
        <v>8710</v>
      </c>
      <c r="B3112" s="32">
        <v>2</v>
      </c>
      <c r="C3112" s="134" t="s">
        <v>92</v>
      </c>
      <c r="D3112" s="33">
        <v>44927</v>
      </c>
      <c r="E3112" s="43" t="s">
        <v>72</v>
      </c>
      <c r="F3112" s="44">
        <f>SUMIFS(HoraCondCarga[Hora],HoraCondCarga[Condição de Carga],PrevisaoGD[[#This Row],[Condição de Carga]],HoraCondCarga[Mês],MONTH(PrevisaoGD[[#This Row],[Mês/Ano]]))</f>
        <v>22</v>
      </c>
      <c r="G3112" s="258">
        <f>SUMIFS('Previsão Potência Instalada'!$C$4:$C$87,'Previsão Potência Instalada'!$B$4:$B$87,PrevisaoGD[[#This Row],[Mês/Ano]])*SUMIFS(RelPotInst[PU_PI],RelPotInst[Barra],PrevisaoGD[[#This Row],[Nº Barra]])</f>
        <v>0.75239897156715163</v>
      </c>
      <c r="H3112" s="136">
        <f>$G3112*SUMIFS(FatorHorario[Fator],FatorHorario[Meses],TEXT($D3112,"MMM"),FatorHorario[UF],'Curva Tipica'!$E$1,FatorHorario[Hora],$F3112)</f>
        <v>0</v>
      </c>
      <c r="I3112" s="45">
        <v>0.92</v>
      </c>
    </row>
    <row r="3113" spans="1:9" x14ac:dyDescent="0.25">
      <c r="A3113" s="32">
        <v>8710</v>
      </c>
      <c r="B3113" s="32">
        <v>2</v>
      </c>
      <c r="C3113" s="134" t="s">
        <v>92</v>
      </c>
      <c r="D3113" s="33">
        <v>44958</v>
      </c>
      <c r="E3113" s="43" t="s">
        <v>72</v>
      </c>
      <c r="F3113" s="44">
        <f>SUMIFS(HoraCondCarga[Hora],HoraCondCarga[Condição de Carga],PrevisaoGD[[#This Row],[Condição de Carga]],HoraCondCarga[Mês],MONTH(PrevisaoGD[[#This Row],[Mês/Ano]]))</f>
        <v>22</v>
      </c>
      <c r="G3113" s="258">
        <f>SUMIFS('Previsão Potência Instalada'!$C$4:$C$87,'Previsão Potência Instalada'!$B$4:$B$87,PrevisaoGD[[#This Row],[Mês/Ano]])*SUMIFS(RelPotInst[PU_PI],RelPotInst[Barra],PrevisaoGD[[#This Row],[Nº Barra]])</f>
        <v>0.75969969506265311</v>
      </c>
      <c r="H3113" s="136">
        <f>$G3113*SUMIFS(FatorHorario[Fator],FatorHorario[Meses],TEXT($D3113,"MMM"),FatorHorario[UF],'Curva Tipica'!$E$1,FatorHorario[Hora],$F3113)</f>
        <v>0</v>
      </c>
      <c r="I3113" s="45">
        <v>0.92</v>
      </c>
    </row>
    <row r="3114" spans="1:9" x14ac:dyDescent="0.25">
      <c r="A3114" s="32">
        <v>8710</v>
      </c>
      <c r="B3114" s="32">
        <v>2</v>
      </c>
      <c r="C3114" s="134" t="s">
        <v>92</v>
      </c>
      <c r="D3114" s="33">
        <v>44986</v>
      </c>
      <c r="E3114" s="43" t="s">
        <v>72</v>
      </c>
      <c r="F3114" s="44">
        <f>SUMIFS(HoraCondCarga[Hora],HoraCondCarga[Condição de Carga],PrevisaoGD[[#This Row],[Condição de Carga]],HoraCondCarga[Mês],MONTH(PrevisaoGD[[#This Row],[Mês/Ano]]))</f>
        <v>22</v>
      </c>
      <c r="G3114" s="258">
        <f>SUMIFS('Previsão Potência Instalada'!$C$4:$C$87,'Previsão Potência Instalada'!$B$4:$B$87,PrevisaoGD[[#This Row],[Mês/Ano]])*SUMIFS(RelPotInst[PU_PI],RelPotInst[Barra],PrevisaoGD[[#This Row],[Nº Barra]])</f>
        <v>0.76706606845804903</v>
      </c>
      <c r="H3114" s="136">
        <f>$G3114*SUMIFS(FatorHorario[Fator],FatorHorario[Meses],TEXT($D3114,"MMM"),FatorHorario[UF],'Curva Tipica'!$E$1,FatorHorario[Hora],$F3114)</f>
        <v>0</v>
      </c>
      <c r="I3114" s="45">
        <v>0.92</v>
      </c>
    </row>
    <row r="3115" spans="1:9" x14ac:dyDescent="0.25">
      <c r="A3115" s="32">
        <v>8710</v>
      </c>
      <c r="B3115" s="32">
        <v>2</v>
      </c>
      <c r="C3115" s="134" t="s">
        <v>92</v>
      </c>
      <c r="D3115" s="33">
        <v>45017</v>
      </c>
      <c r="E3115" s="43" t="s">
        <v>72</v>
      </c>
      <c r="F3115" s="44">
        <f>SUMIFS(HoraCondCarga[Hora],HoraCondCarga[Condição de Carga],PrevisaoGD[[#This Row],[Condição de Carga]],HoraCondCarga[Mês],MONTH(PrevisaoGD[[#This Row],[Mês/Ano]]))</f>
        <v>22</v>
      </c>
      <c r="G3115" s="258">
        <f>SUMIFS('Previsão Potência Instalada'!$C$4:$C$87,'Previsão Potência Instalada'!$B$4:$B$87,PrevisaoGD[[#This Row],[Mês/Ano]])*SUMIFS(RelPotInst[PU_PI],RelPotInst[Barra],PrevisaoGD[[#This Row],[Nº Barra]])</f>
        <v>0.77448906552647045</v>
      </c>
      <c r="H3115" s="136">
        <f>$G3115*SUMIFS(FatorHorario[Fator],FatorHorario[Meses],TEXT($D3115,"MMM"),FatorHorario[UF],'Curva Tipica'!$E$1,FatorHorario[Hora],$F3115)</f>
        <v>0</v>
      </c>
      <c r="I3115" s="45">
        <v>0.92</v>
      </c>
    </row>
    <row r="3116" spans="1:9" x14ac:dyDescent="0.25">
      <c r="A3116" s="32">
        <v>8710</v>
      </c>
      <c r="B3116" s="32">
        <v>2</v>
      </c>
      <c r="C3116" s="134" t="s">
        <v>92</v>
      </c>
      <c r="D3116" s="33">
        <v>45047</v>
      </c>
      <c r="E3116" s="43" t="s">
        <v>72</v>
      </c>
      <c r="F3116" s="44">
        <f>SUMIFS(HoraCondCarga[Hora],HoraCondCarga[Condição de Carga],PrevisaoGD[[#This Row],[Condição de Carga]],HoraCondCarga[Mês],MONTH(PrevisaoGD[[#This Row],[Mês/Ano]]))</f>
        <v>19</v>
      </c>
      <c r="G3116" s="258">
        <f>SUMIFS('Previsão Potência Instalada'!$C$4:$C$87,'Previsão Potência Instalada'!$B$4:$B$87,PrevisaoGD[[#This Row],[Mês/Ano]])*SUMIFS(RelPotInst[PU_PI],RelPotInst[Barra],PrevisaoGD[[#This Row],[Nº Barra]])</f>
        <v>0.78252449566708848</v>
      </c>
      <c r="H3116" s="136">
        <f>$G3116*SUMIFS(FatorHorario[Fator],FatorHorario[Meses],TEXT($D3116,"MMM"),FatorHorario[UF],'Curva Tipica'!$E$1,FatorHorario[Hora],$F3116)</f>
        <v>0</v>
      </c>
      <c r="I3116" s="45">
        <v>0.92</v>
      </c>
    </row>
    <row r="3117" spans="1:9" x14ac:dyDescent="0.25">
      <c r="A3117" s="32">
        <v>8710</v>
      </c>
      <c r="B3117" s="32">
        <v>2</v>
      </c>
      <c r="C3117" s="134" t="s">
        <v>92</v>
      </c>
      <c r="D3117" s="33">
        <v>45078</v>
      </c>
      <c r="E3117" s="43" t="s">
        <v>72</v>
      </c>
      <c r="F3117" s="44">
        <f>SUMIFS(HoraCondCarga[Hora],HoraCondCarga[Condição de Carga],PrevisaoGD[[#This Row],[Condição de Carga]],HoraCondCarga[Mês],MONTH(PrevisaoGD[[#This Row],[Mês/Ano]]))</f>
        <v>19</v>
      </c>
      <c r="G3117" s="258">
        <f>SUMIFS('Previsão Potência Instalada'!$C$4:$C$87,'Previsão Potência Instalada'!$B$4:$B$87,PrevisaoGD[[#This Row],[Mês/Ano]])*SUMIFS(RelPotInst[PU_PI],RelPotInst[Barra],PrevisaoGD[[#This Row],[Nº Barra]])</f>
        <v>0.79039201628221678</v>
      </c>
      <c r="H3117" s="136">
        <f>$G3117*SUMIFS(FatorHorario[Fator],FatorHorario[Meses],TEXT($D3117,"MMM"),FatorHorario[UF],'Curva Tipica'!$E$1,FatorHorario[Hora],$F3117)</f>
        <v>0</v>
      </c>
      <c r="I3117" s="45">
        <v>0.92</v>
      </c>
    </row>
    <row r="3118" spans="1:9" x14ac:dyDescent="0.25">
      <c r="A3118" s="32">
        <v>8710</v>
      </c>
      <c r="B3118" s="32">
        <v>2</v>
      </c>
      <c r="C3118" s="134" t="s">
        <v>92</v>
      </c>
      <c r="D3118" s="33">
        <v>45108</v>
      </c>
      <c r="E3118" s="43" t="s">
        <v>72</v>
      </c>
      <c r="F3118" s="44">
        <f>SUMIFS(HoraCondCarga[Hora],HoraCondCarga[Condição de Carga],PrevisaoGD[[#This Row],[Condição de Carga]],HoraCondCarga[Mês],MONTH(PrevisaoGD[[#This Row],[Mês/Ano]]))</f>
        <v>19</v>
      </c>
      <c r="G3118" s="258">
        <f>SUMIFS('Previsão Potência Instalada'!$C$4:$C$87,'Previsão Potência Instalada'!$B$4:$B$87,PrevisaoGD[[#This Row],[Mês/Ano]])*SUMIFS(RelPotInst[PU_PI],RelPotInst[Barra],PrevisaoGD[[#This Row],[Nº Barra]])</f>
        <v>0.79786847815137518</v>
      </c>
      <c r="H3118" s="136">
        <f>$G3118*SUMIFS(FatorHorario[Fator],FatorHorario[Meses],TEXT($D3118,"MMM"),FatorHorario[UF],'Curva Tipica'!$E$1,FatorHorario[Hora],$F3118)</f>
        <v>0</v>
      </c>
      <c r="I3118" s="45">
        <v>0.92</v>
      </c>
    </row>
    <row r="3119" spans="1:9" x14ac:dyDescent="0.25">
      <c r="A3119" s="32">
        <v>8710</v>
      </c>
      <c r="B3119" s="32">
        <v>2</v>
      </c>
      <c r="C3119" s="134" t="s">
        <v>92</v>
      </c>
      <c r="D3119" s="33">
        <v>45139</v>
      </c>
      <c r="E3119" s="43" t="s">
        <v>72</v>
      </c>
      <c r="F3119" s="44">
        <f>SUMIFS(HoraCondCarga[Hora],HoraCondCarga[Condição de Carga],PrevisaoGD[[#This Row],[Condição de Carga]],HoraCondCarga[Mês],MONTH(PrevisaoGD[[#This Row],[Mês/Ano]]))</f>
        <v>19</v>
      </c>
      <c r="G3119" s="258">
        <f>SUMIFS('Previsão Potência Instalada'!$C$4:$C$87,'Previsão Potência Instalada'!$B$4:$B$87,PrevisaoGD[[#This Row],[Mês/Ano]])*SUMIFS(RelPotInst[PU_PI],RelPotInst[Barra],PrevisaoGD[[#This Row],[Nº Barra]])</f>
        <v>0.80515388585733083</v>
      </c>
      <c r="H3119" s="136">
        <f>$G3119*SUMIFS(FatorHorario[Fator],FatorHorario[Meses],TEXT($D3119,"MMM"),FatorHorario[UF],'Curva Tipica'!$E$1,FatorHorario[Hora],$F3119)</f>
        <v>0</v>
      </c>
      <c r="I3119" s="45">
        <v>0.92</v>
      </c>
    </row>
    <row r="3120" spans="1:9" x14ac:dyDescent="0.25">
      <c r="A3120" s="32">
        <v>8710</v>
      </c>
      <c r="B3120" s="32">
        <v>2</v>
      </c>
      <c r="C3120" s="134" t="s">
        <v>92</v>
      </c>
      <c r="D3120" s="33">
        <v>45170</v>
      </c>
      <c r="E3120" s="43" t="s">
        <v>72</v>
      </c>
      <c r="F3120" s="44">
        <f>SUMIFS(HoraCondCarga[Hora],HoraCondCarga[Condição de Carga],PrevisaoGD[[#This Row],[Condição de Carga]],HoraCondCarga[Mês],MONTH(PrevisaoGD[[#This Row],[Mês/Ano]]))</f>
        <v>19</v>
      </c>
      <c r="G3120" s="258">
        <f>SUMIFS('Previsão Potência Instalada'!$C$4:$C$87,'Previsão Potência Instalada'!$B$4:$B$87,PrevisaoGD[[#This Row],[Mês/Ano]])*SUMIFS(RelPotInst[PU_PI],RelPotInst[Barra],PrevisaoGD[[#This Row],[Nº Barra]])</f>
        <v>0.81240605845041602</v>
      </c>
      <c r="H3120" s="136">
        <f>$G3120*SUMIFS(FatorHorario[Fator],FatorHorario[Meses],TEXT($D3120,"MMM"),FatorHorario[UF],'Curva Tipica'!$E$1,FatorHorario[Hora],$F3120)</f>
        <v>0</v>
      </c>
      <c r="I3120" s="45">
        <v>0.92</v>
      </c>
    </row>
    <row r="3121" spans="1:9" x14ac:dyDescent="0.25">
      <c r="A3121" s="32">
        <v>8710</v>
      </c>
      <c r="B3121" s="32">
        <v>2</v>
      </c>
      <c r="C3121" s="134" t="s">
        <v>92</v>
      </c>
      <c r="D3121" s="33">
        <v>45200</v>
      </c>
      <c r="E3121" s="43" t="s">
        <v>72</v>
      </c>
      <c r="F3121" s="44">
        <f>SUMIFS(HoraCondCarga[Hora],HoraCondCarga[Condição de Carga],PrevisaoGD[[#This Row],[Condição de Carga]],HoraCondCarga[Mês],MONTH(PrevisaoGD[[#This Row],[Mês/Ano]]))</f>
        <v>19</v>
      </c>
      <c r="G3121" s="258">
        <f>SUMIFS('Previsão Potência Instalada'!$C$4:$C$87,'Previsão Potência Instalada'!$B$4:$B$87,PrevisaoGD[[#This Row],[Mês/Ano]])*SUMIFS(RelPotInst[PU_PI],RelPotInst[Barra],PrevisaoGD[[#This Row],[Nº Barra]])</f>
        <v>0.81930169745701864</v>
      </c>
      <c r="H3121" s="136">
        <f>$G3121*SUMIFS(FatorHorario[Fator],FatorHorario[Meses],TEXT($D3121,"MMM"),FatorHorario[UF],'Curva Tipica'!$E$1,FatorHorario[Hora],$F3121)</f>
        <v>0</v>
      </c>
      <c r="I3121" s="45">
        <v>0.92</v>
      </c>
    </row>
    <row r="3122" spans="1:9" x14ac:dyDescent="0.25">
      <c r="A3122" s="32">
        <v>8710</v>
      </c>
      <c r="B3122" s="32">
        <v>2</v>
      </c>
      <c r="C3122" s="134" t="s">
        <v>92</v>
      </c>
      <c r="D3122" s="33">
        <v>45231</v>
      </c>
      <c r="E3122" s="43" t="s">
        <v>72</v>
      </c>
      <c r="F3122" s="44">
        <f>SUMIFS(HoraCondCarga[Hora],HoraCondCarga[Condição de Carga],PrevisaoGD[[#This Row],[Condição de Carga]],HoraCondCarga[Mês],MONTH(PrevisaoGD[[#This Row],[Mês/Ano]]))</f>
        <v>22</v>
      </c>
      <c r="G3122" s="258">
        <f>SUMIFS('Previsão Potência Instalada'!$C$4:$C$87,'Previsão Potência Instalada'!$B$4:$B$87,PrevisaoGD[[#This Row],[Mês/Ano]])*SUMIFS(RelPotInst[PU_PI],RelPotInst[Barra],PrevisaoGD[[#This Row],[Nº Barra]])</f>
        <v>0.82619862349426842</v>
      </c>
      <c r="H3122" s="136">
        <f>$G3122*SUMIFS(FatorHorario[Fator],FatorHorario[Meses],TEXT($D3122,"MMM"),FatorHorario[UF],'Curva Tipica'!$E$1,FatorHorario[Hora],$F3122)</f>
        <v>0</v>
      </c>
      <c r="I3122" s="45">
        <v>0.92</v>
      </c>
    </row>
    <row r="3123" spans="1:9" x14ac:dyDescent="0.25">
      <c r="A3123" s="32">
        <v>8710</v>
      </c>
      <c r="B3123" s="32">
        <v>2</v>
      </c>
      <c r="C3123" s="134" t="s">
        <v>92</v>
      </c>
      <c r="D3123" s="33">
        <v>45261</v>
      </c>
      <c r="E3123" s="43" t="s">
        <v>72</v>
      </c>
      <c r="F3123" s="44">
        <f>SUMIFS(HoraCondCarga[Hora],HoraCondCarga[Condição de Carga],PrevisaoGD[[#This Row],[Condição de Carga]],HoraCondCarga[Mês],MONTH(PrevisaoGD[[#This Row],[Mês/Ano]]))</f>
        <v>22</v>
      </c>
      <c r="G3123" s="258">
        <f>SUMIFS('Previsão Potência Instalada'!$C$4:$C$87,'Previsão Potência Instalada'!$B$4:$B$87,PrevisaoGD[[#This Row],[Mês/Ano]])*SUMIFS(RelPotInst[PU_PI],RelPotInst[Barra],PrevisaoGD[[#This Row],[Nº Barra]])</f>
        <v>0.8334231952315273</v>
      </c>
      <c r="H3123" s="136">
        <f>$G3123*SUMIFS(FatorHorario[Fator],FatorHorario[Meses],TEXT($D3123,"MMM"),FatorHorario[UF],'Curva Tipica'!$E$1,FatorHorario[Hora],$F3123)</f>
        <v>0</v>
      </c>
      <c r="I3123" s="45">
        <v>0.92</v>
      </c>
    </row>
    <row r="3124" spans="1:9" x14ac:dyDescent="0.25">
      <c r="A3124" s="32">
        <v>8710</v>
      </c>
      <c r="B3124" s="32">
        <v>2</v>
      </c>
      <c r="C3124" s="134" t="s">
        <v>92</v>
      </c>
      <c r="D3124" s="33">
        <v>45292</v>
      </c>
      <c r="E3124" s="43" t="s">
        <v>72</v>
      </c>
      <c r="F3124" s="44">
        <f>SUMIFS(HoraCondCarga[Hora],HoraCondCarga[Condição de Carga],PrevisaoGD[[#This Row],[Condição de Carga]],HoraCondCarga[Mês],MONTH(PrevisaoGD[[#This Row],[Mês/Ano]]))</f>
        <v>22</v>
      </c>
      <c r="G3124" s="258">
        <f>SUMIFS('Previsão Potência Instalada'!$C$4:$C$87,'Previsão Potência Instalada'!$B$4:$B$87,PrevisaoGD[[#This Row],[Mês/Ano]])*SUMIFS(RelPotInst[PU_PI],RelPotInst[Barra],PrevisaoGD[[#This Row],[Nº Barra]])</f>
        <v>0.84824160685651084</v>
      </c>
      <c r="H3124" s="136">
        <f>$G3124*SUMIFS(FatorHorario[Fator],FatorHorario[Meses],TEXT($D3124,"MMM"),FatorHorario[UF],'Curva Tipica'!$E$1,FatorHorario[Hora],$F3124)</f>
        <v>0</v>
      </c>
      <c r="I3124" s="45">
        <v>0.92</v>
      </c>
    </row>
    <row r="3125" spans="1:9" x14ac:dyDescent="0.25">
      <c r="A3125" s="32">
        <v>8710</v>
      </c>
      <c r="B3125" s="32">
        <v>2</v>
      </c>
      <c r="C3125" s="134" t="s">
        <v>92</v>
      </c>
      <c r="D3125" s="33">
        <v>45323</v>
      </c>
      <c r="E3125" s="43" t="s">
        <v>72</v>
      </c>
      <c r="F3125" s="44">
        <f>SUMIFS(HoraCondCarga[Hora],HoraCondCarga[Condição de Carga],PrevisaoGD[[#This Row],[Condição de Carga]],HoraCondCarga[Mês],MONTH(PrevisaoGD[[#This Row],[Mês/Ano]]))</f>
        <v>22</v>
      </c>
      <c r="G3125" s="258">
        <f>SUMIFS('Previsão Potência Instalada'!$C$4:$C$87,'Previsão Potência Instalada'!$B$4:$B$87,PrevisaoGD[[#This Row],[Mês/Ano]])*SUMIFS(RelPotInst[PU_PI],RelPotInst[Barra],PrevisaoGD[[#This Row],[Nº Barra]])</f>
        <v>0.86273710083167654</v>
      </c>
      <c r="H3125" s="136">
        <f>$G3125*SUMIFS(FatorHorario[Fator],FatorHorario[Meses],TEXT($D3125,"MMM"),FatorHorario[UF],'Curva Tipica'!$E$1,FatorHorario[Hora],$F3125)</f>
        <v>0</v>
      </c>
      <c r="I3125" s="45">
        <v>0.92</v>
      </c>
    </row>
    <row r="3126" spans="1:9" x14ac:dyDescent="0.25">
      <c r="A3126" s="32">
        <v>8710</v>
      </c>
      <c r="B3126" s="32">
        <v>2</v>
      </c>
      <c r="C3126" s="134" t="s">
        <v>92</v>
      </c>
      <c r="D3126" s="33">
        <v>45352</v>
      </c>
      <c r="E3126" s="43" t="s">
        <v>72</v>
      </c>
      <c r="F3126" s="44">
        <f>SUMIFS(HoraCondCarga[Hora],HoraCondCarga[Condição de Carga],PrevisaoGD[[#This Row],[Condição de Carga]],HoraCondCarga[Mês],MONTH(PrevisaoGD[[#This Row],[Mês/Ano]]))</f>
        <v>22</v>
      </c>
      <c r="G3126" s="258">
        <f>SUMIFS('Previsão Potência Instalada'!$C$4:$C$87,'Previsão Potência Instalada'!$B$4:$B$87,PrevisaoGD[[#This Row],[Mês/Ano]])*SUMIFS(RelPotInst[PU_PI],RelPotInst[Barra],PrevisaoGD[[#This Row],[Nº Barra]])</f>
        <v>0.87736294185107344</v>
      </c>
      <c r="H3126" s="136">
        <f>$G3126*SUMIFS(FatorHorario[Fator],FatorHorario[Meses],TEXT($D3126,"MMM"),FatorHorario[UF],'Curva Tipica'!$E$1,FatorHorario[Hora],$F3126)</f>
        <v>0</v>
      </c>
      <c r="I3126" s="45">
        <v>0.92</v>
      </c>
    </row>
    <row r="3127" spans="1:9" x14ac:dyDescent="0.25">
      <c r="A3127" s="32">
        <v>8710</v>
      </c>
      <c r="B3127" s="32">
        <v>2</v>
      </c>
      <c r="C3127" s="134" t="s">
        <v>92</v>
      </c>
      <c r="D3127" s="33">
        <v>45383</v>
      </c>
      <c r="E3127" s="43" t="s">
        <v>72</v>
      </c>
      <c r="F3127" s="44">
        <f>SUMIFS(HoraCondCarga[Hora],HoraCondCarga[Condição de Carga],PrevisaoGD[[#This Row],[Condição de Carga]],HoraCondCarga[Mês],MONTH(PrevisaoGD[[#This Row],[Mês/Ano]]))</f>
        <v>22</v>
      </c>
      <c r="G3127" s="258">
        <f>SUMIFS('Previsão Potência Instalada'!$C$4:$C$87,'Previsão Potência Instalada'!$B$4:$B$87,PrevisaoGD[[#This Row],[Mês/Ano]])*SUMIFS(RelPotInst[PU_PI],RelPotInst[Barra],PrevisaoGD[[#This Row],[Nº Barra]])</f>
        <v>0.89210120845564722</v>
      </c>
      <c r="H3127" s="136">
        <f>$G3127*SUMIFS(FatorHorario[Fator],FatorHorario[Meses],TEXT($D3127,"MMM"),FatorHorario[UF],'Curva Tipica'!$E$1,FatorHorario[Hora],$F3127)</f>
        <v>0</v>
      </c>
      <c r="I3127" s="45">
        <v>0.92</v>
      </c>
    </row>
    <row r="3128" spans="1:9" x14ac:dyDescent="0.25">
      <c r="A3128" s="32">
        <v>8710</v>
      </c>
      <c r="B3128" s="32">
        <v>2</v>
      </c>
      <c r="C3128" s="134" t="s">
        <v>92</v>
      </c>
      <c r="D3128" s="33">
        <v>45413</v>
      </c>
      <c r="E3128" s="43" t="s">
        <v>72</v>
      </c>
      <c r="F3128" s="44">
        <f>SUMIFS(HoraCondCarga[Hora],HoraCondCarga[Condição de Carga],PrevisaoGD[[#This Row],[Condição de Carga]],HoraCondCarga[Mês],MONTH(PrevisaoGD[[#This Row],[Mês/Ano]]))</f>
        <v>19</v>
      </c>
      <c r="G3128" s="258">
        <f>SUMIFS('Previsão Potência Instalada'!$C$4:$C$87,'Previsão Potência Instalada'!$B$4:$B$87,PrevisaoGD[[#This Row],[Mês/Ano]])*SUMIFS(RelPotInst[PU_PI],RelPotInst[Barra],PrevisaoGD[[#This Row],[Nº Barra]])</f>
        <v>0.90805545316344405</v>
      </c>
      <c r="H3128" s="136">
        <f>$G3128*SUMIFS(FatorHorario[Fator],FatorHorario[Meses],TEXT($D3128,"MMM"),FatorHorario[UF],'Curva Tipica'!$E$1,FatorHorario[Hora],$F3128)</f>
        <v>0</v>
      </c>
      <c r="I3128" s="45">
        <v>0.92</v>
      </c>
    </row>
    <row r="3129" spans="1:9" x14ac:dyDescent="0.25">
      <c r="A3129" s="32">
        <v>8710</v>
      </c>
      <c r="B3129" s="32">
        <v>2</v>
      </c>
      <c r="C3129" s="134" t="s">
        <v>92</v>
      </c>
      <c r="D3129" s="33">
        <v>45444</v>
      </c>
      <c r="E3129" s="43" t="s">
        <v>72</v>
      </c>
      <c r="F3129" s="44">
        <f>SUMIFS(HoraCondCarga[Hora],HoraCondCarga[Condição de Carga],PrevisaoGD[[#This Row],[Condição de Carga]],HoraCondCarga[Mês],MONTH(PrevisaoGD[[#This Row],[Mês/Ano]]))</f>
        <v>19</v>
      </c>
      <c r="G3129" s="258">
        <f>SUMIFS('Previsão Potência Instalada'!$C$4:$C$87,'Previsão Potência Instalada'!$B$4:$B$87,PrevisaoGD[[#This Row],[Mês/Ano]])*SUMIFS(RelPotInst[PU_PI],RelPotInst[Barra],PrevisaoGD[[#This Row],[Nº Barra]])</f>
        <v>0.92367631563636932</v>
      </c>
      <c r="H3129" s="136">
        <f>$G3129*SUMIFS(FatorHorario[Fator],FatorHorario[Meses],TEXT($D3129,"MMM"),FatorHorario[UF],'Curva Tipica'!$E$1,FatorHorario[Hora],$F3129)</f>
        <v>0</v>
      </c>
      <c r="I3129" s="45">
        <v>0.92</v>
      </c>
    </row>
    <row r="3130" spans="1:9" x14ac:dyDescent="0.25">
      <c r="A3130" s="32">
        <v>8710</v>
      </c>
      <c r="B3130" s="32">
        <v>2</v>
      </c>
      <c r="C3130" s="134" t="s">
        <v>92</v>
      </c>
      <c r="D3130" s="33">
        <v>45474</v>
      </c>
      <c r="E3130" s="43" t="s">
        <v>72</v>
      </c>
      <c r="F3130" s="44">
        <f>SUMIFS(HoraCondCarga[Hora],HoraCondCarga[Condição de Carga],PrevisaoGD[[#This Row],[Condição de Carga]],HoraCondCarga[Mês],MONTH(PrevisaoGD[[#This Row],[Mês/Ano]]))</f>
        <v>19</v>
      </c>
      <c r="G3130" s="258">
        <f>SUMIFS('Previsão Potência Instalada'!$C$4:$C$87,'Previsão Potência Instalada'!$B$4:$B$87,PrevisaoGD[[#This Row],[Mês/Ano]])*SUMIFS(RelPotInst[PU_PI],RelPotInst[Barra],PrevisaoGD[[#This Row],[Nº Barra]])</f>
        <v>0.93852073592522423</v>
      </c>
      <c r="H3130" s="136">
        <f>$G3130*SUMIFS(FatorHorario[Fator],FatorHorario[Meses],TEXT($D3130,"MMM"),FatorHorario[UF],'Curva Tipica'!$E$1,FatorHorario[Hora],$F3130)</f>
        <v>0</v>
      </c>
      <c r="I3130" s="45">
        <v>0.92</v>
      </c>
    </row>
    <row r="3131" spans="1:9" x14ac:dyDescent="0.25">
      <c r="A3131" s="32">
        <v>8710</v>
      </c>
      <c r="B3131" s="32">
        <v>2</v>
      </c>
      <c r="C3131" s="134" t="s">
        <v>92</v>
      </c>
      <c r="D3131" s="33">
        <v>45505</v>
      </c>
      <c r="E3131" s="43" t="s">
        <v>72</v>
      </c>
      <c r="F3131" s="44">
        <f>SUMIFS(HoraCondCarga[Hora],HoraCondCarga[Condição de Carga],PrevisaoGD[[#This Row],[Condição de Carga]],HoraCondCarga[Mês],MONTH(PrevisaoGD[[#This Row],[Mês/Ano]]))</f>
        <v>19</v>
      </c>
      <c r="G3131" s="258">
        <f>SUMIFS('Previsão Potência Instalada'!$C$4:$C$87,'Previsão Potência Instalada'!$B$4:$B$87,PrevisaoGD[[#This Row],[Mês/Ano]])*SUMIFS(RelPotInst[PU_PI],RelPotInst[Barra],PrevisaoGD[[#This Row],[Nº Barra]])</f>
        <v>0.95298582059434989</v>
      </c>
      <c r="H3131" s="136">
        <f>$G3131*SUMIFS(FatorHorario[Fator],FatorHorario[Meses],TEXT($D3131,"MMM"),FatorHorario[UF],'Curva Tipica'!$E$1,FatorHorario[Hora],$F3131)</f>
        <v>0</v>
      </c>
      <c r="I3131" s="45">
        <v>0.92</v>
      </c>
    </row>
    <row r="3132" spans="1:9" x14ac:dyDescent="0.25">
      <c r="A3132" s="32">
        <v>8710</v>
      </c>
      <c r="B3132" s="32">
        <v>2</v>
      </c>
      <c r="C3132" s="134" t="s">
        <v>92</v>
      </c>
      <c r="D3132" s="33">
        <v>45536</v>
      </c>
      <c r="E3132" s="43" t="s">
        <v>72</v>
      </c>
      <c r="F3132" s="44">
        <f>SUMIFS(HoraCondCarga[Hora],HoraCondCarga[Condição de Carga],PrevisaoGD[[#This Row],[Condição de Carga]],HoraCondCarga[Mês],MONTH(PrevisaoGD[[#This Row],[Mês/Ano]]))</f>
        <v>19</v>
      </c>
      <c r="G3132" s="258">
        <f>SUMIFS('Previsão Potência Instalada'!$C$4:$C$87,'Previsão Potência Instalada'!$B$4:$B$87,PrevisaoGD[[#This Row],[Mês/Ano]])*SUMIFS(RelPotInst[PU_PI],RelPotInst[Barra],PrevisaoGD[[#This Row],[Nº Barra]])</f>
        <v>0.96738491736807419</v>
      </c>
      <c r="H3132" s="136">
        <f>$G3132*SUMIFS(FatorHorario[Fator],FatorHorario[Meses],TEXT($D3132,"MMM"),FatorHorario[UF],'Curva Tipica'!$E$1,FatorHorario[Hora],$F3132)</f>
        <v>0</v>
      </c>
      <c r="I3132" s="45">
        <v>0.92</v>
      </c>
    </row>
    <row r="3133" spans="1:9" x14ac:dyDescent="0.25">
      <c r="A3133" s="32">
        <v>8710</v>
      </c>
      <c r="B3133" s="32">
        <v>2</v>
      </c>
      <c r="C3133" s="134" t="s">
        <v>92</v>
      </c>
      <c r="D3133" s="33">
        <v>45566</v>
      </c>
      <c r="E3133" s="43" t="s">
        <v>72</v>
      </c>
      <c r="F3133" s="44">
        <f>SUMIFS(HoraCondCarga[Hora],HoraCondCarga[Condição de Carga],PrevisaoGD[[#This Row],[Condição de Carga]],HoraCondCarga[Mês],MONTH(PrevisaoGD[[#This Row],[Mês/Ano]]))</f>
        <v>19</v>
      </c>
      <c r="G3133" s="258">
        <f>SUMIFS('Previsão Potência Instalada'!$C$4:$C$87,'Previsão Potência Instalada'!$B$4:$B$87,PrevisaoGD[[#This Row],[Mês/Ano]])*SUMIFS(RelPotInst[PU_PI],RelPotInst[Barra],PrevisaoGD[[#This Row],[Nº Barra]])</f>
        <v>0.98107612122433807</v>
      </c>
      <c r="H3133" s="136">
        <f>$G3133*SUMIFS(FatorHorario[Fator],FatorHorario[Meses],TEXT($D3133,"MMM"),FatorHorario[UF],'Curva Tipica'!$E$1,FatorHorario[Hora],$F3133)</f>
        <v>0</v>
      </c>
      <c r="I3133" s="45">
        <v>0.92</v>
      </c>
    </row>
    <row r="3134" spans="1:9" x14ac:dyDescent="0.25">
      <c r="A3134" s="32">
        <v>8710</v>
      </c>
      <c r="B3134" s="32">
        <v>2</v>
      </c>
      <c r="C3134" s="134" t="s">
        <v>92</v>
      </c>
      <c r="D3134" s="33">
        <v>45597</v>
      </c>
      <c r="E3134" s="43" t="s">
        <v>72</v>
      </c>
      <c r="F3134" s="44">
        <f>SUMIFS(HoraCondCarga[Hora],HoraCondCarga[Condição de Carga],PrevisaoGD[[#This Row],[Condição de Carga]],HoraCondCarga[Mês],MONTH(PrevisaoGD[[#This Row],[Mês/Ano]]))</f>
        <v>22</v>
      </c>
      <c r="G3134" s="258">
        <f>SUMIFS('Previsão Potência Instalada'!$C$4:$C$87,'Previsão Potência Instalada'!$B$4:$B$87,PrevisaoGD[[#This Row],[Mês/Ano]])*SUMIFS(RelPotInst[PU_PI],RelPotInst[Barra],PrevisaoGD[[#This Row],[Nº Barra]])</f>
        <v>0.99476988046364068</v>
      </c>
      <c r="H3134" s="136">
        <f>$G3134*SUMIFS(FatorHorario[Fator],FatorHorario[Meses],TEXT($D3134,"MMM"),FatorHorario[UF],'Curva Tipica'!$E$1,FatorHorario[Hora],$F3134)</f>
        <v>0</v>
      </c>
      <c r="I3134" s="45">
        <v>0.92</v>
      </c>
    </row>
    <row r="3135" spans="1:9" x14ac:dyDescent="0.25">
      <c r="A3135" s="32">
        <v>8710</v>
      </c>
      <c r="B3135" s="32">
        <v>2</v>
      </c>
      <c r="C3135" s="134" t="s">
        <v>92</v>
      </c>
      <c r="D3135" s="33">
        <v>45627</v>
      </c>
      <c r="E3135" s="43" t="s">
        <v>72</v>
      </c>
      <c r="F3135" s="44">
        <f>SUMIFS(HoraCondCarga[Hora],HoraCondCarga[Condição de Carga],PrevisaoGD[[#This Row],[Condição de Carga]],HoraCondCarga[Mês],MONTH(PrevisaoGD[[#This Row],[Mês/Ano]]))</f>
        <v>22</v>
      </c>
      <c r="G3135" s="258">
        <f>SUMIFS('Previsão Potência Instalada'!$C$4:$C$87,'Previsão Potência Instalada'!$B$4:$B$87,PrevisaoGD[[#This Row],[Mês/Ano]])*SUMIFS(RelPotInst[PU_PI],RelPotInst[Barra],PrevisaoGD[[#This Row],[Nº Barra]])</f>
        <v>1.009114176087919</v>
      </c>
      <c r="H3135" s="136">
        <f>$G3135*SUMIFS(FatorHorario[Fator],FatorHorario[Meses],TEXT($D3135,"MMM"),FatorHorario[UF],'Curva Tipica'!$E$1,FatorHorario[Hora],$F3135)</f>
        <v>0</v>
      </c>
      <c r="I3135" s="45">
        <v>0.92</v>
      </c>
    </row>
    <row r="3136" spans="1:9" x14ac:dyDescent="0.25">
      <c r="A3136" s="32">
        <v>8710</v>
      </c>
      <c r="B3136" s="32">
        <v>2</v>
      </c>
      <c r="C3136" s="134" t="s">
        <v>92</v>
      </c>
      <c r="D3136" s="33">
        <v>45658</v>
      </c>
      <c r="E3136" s="43" t="s">
        <v>72</v>
      </c>
      <c r="F3136" s="44">
        <f>SUMIFS(HoraCondCarga[Hora],HoraCondCarga[Condição de Carga],PrevisaoGD[[#This Row],[Condição de Carga]],HoraCondCarga[Mês],MONTH(PrevisaoGD[[#This Row],[Mês/Ano]]))</f>
        <v>22</v>
      </c>
      <c r="G3136" s="258">
        <f>SUMIFS('Previsão Potência Instalada'!$C$4:$C$87,'Previsão Potência Instalada'!$B$4:$B$87,PrevisaoGD[[#This Row],[Mês/Ano]])*SUMIFS(RelPotInst[PU_PI],RelPotInst[Barra],PrevisaoGD[[#This Row],[Nº Barra]])</f>
        <v>1.0260839252457772</v>
      </c>
      <c r="H3136" s="136">
        <f>$G3136*SUMIFS(FatorHorario[Fator],FatorHorario[Meses],TEXT($D3136,"MMM"),FatorHorario[UF],'Curva Tipica'!$E$1,FatorHorario[Hora],$F3136)</f>
        <v>0</v>
      </c>
      <c r="I3136" s="45">
        <v>0.92</v>
      </c>
    </row>
    <row r="3137" spans="1:9" x14ac:dyDescent="0.25">
      <c r="A3137" s="32">
        <v>8710</v>
      </c>
      <c r="B3137" s="32">
        <v>2</v>
      </c>
      <c r="C3137" s="134" t="s">
        <v>92</v>
      </c>
      <c r="D3137" s="33">
        <v>45689</v>
      </c>
      <c r="E3137" s="43" t="s">
        <v>72</v>
      </c>
      <c r="F3137" s="44">
        <f>SUMIFS(HoraCondCarga[Hora],HoraCondCarga[Condição de Carga],PrevisaoGD[[#This Row],[Condição de Carga]],HoraCondCarga[Mês],MONTH(PrevisaoGD[[#This Row],[Mês/Ano]]))</f>
        <v>22</v>
      </c>
      <c r="G3137" s="258">
        <f>SUMIFS('Previsão Potência Instalada'!$C$4:$C$87,'Previsão Potência Instalada'!$B$4:$B$87,PrevisaoGD[[#This Row],[Mês/Ano]])*SUMIFS(RelPotInst[PU_PI],RelPotInst[Barra],PrevisaoGD[[#This Row],[Nº Barra]])</f>
        <v>1.0426838755577985</v>
      </c>
      <c r="H3137" s="136">
        <f>$G3137*SUMIFS(FatorHorario[Fator],FatorHorario[Meses],TEXT($D3137,"MMM"),FatorHorario[UF],'Curva Tipica'!$E$1,FatorHorario[Hora],$F3137)</f>
        <v>0</v>
      </c>
      <c r="I3137" s="45">
        <v>0.92</v>
      </c>
    </row>
    <row r="3138" spans="1:9" x14ac:dyDescent="0.25">
      <c r="A3138" s="32">
        <v>8710</v>
      </c>
      <c r="B3138" s="32">
        <v>2</v>
      </c>
      <c r="C3138" s="134" t="s">
        <v>92</v>
      </c>
      <c r="D3138" s="33">
        <v>45717</v>
      </c>
      <c r="E3138" s="43" t="s">
        <v>72</v>
      </c>
      <c r="F3138" s="44">
        <f>SUMIFS(HoraCondCarga[Hora],HoraCondCarga[Condição de Carga],PrevisaoGD[[#This Row],[Condição de Carga]],HoraCondCarga[Mês],MONTH(PrevisaoGD[[#This Row],[Mês/Ano]]))</f>
        <v>22</v>
      </c>
      <c r="G3138" s="258">
        <f>SUMIFS('Previsão Potência Instalada'!$C$4:$C$87,'Previsão Potência Instalada'!$B$4:$B$87,PrevisaoGD[[#This Row],[Mês/Ano]])*SUMIFS(RelPotInst[PU_PI],RelPotInst[Barra],PrevisaoGD[[#This Row],[Nº Barra]])</f>
        <v>1.0594330967026222</v>
      </c>
      <c r="H3138" s="136">
        <f>$G3138*SUMIFS(FatorHorario[Fator],FatorHorario[Meses],TEXT($D3138,"MMM"),FatorHorario[UF],'Curva Tipica'!$E$1,FatorHorario[Hora],$F3138)</f>
        <v>0</v>
      </c>
      <c r="I3138" s="45">
        <v>0.92</v>
      </c>
    </row>
    <row r="3139" spans="1:9" x14ac:dyDescent="0.25">
      <c r="A3139" s="32">
        <v>8710</v>
      </c>
      <c r="B3139" s="32">
        <v>2</v>
      </c>
      <c r="C3139" s="134" t="s">
        <v>92</v>
      </c>
      <c r="D3139" s="33">
        <v>45748</v>
      </c>
      <c r="E3139" s="43" t="s">
        <v>72</v>
      </c>
      <c r="F3139" s="44">
        <f>SUMIFS(HoraCondCarga[Hora],HoraCondCarga[Condição de Carga],PrevisaoGD[[#This Row],[Condição de Carga]],HoraCondCarga[Mês],MONTH(PrevisaoGD[[#This Row],[Mês/Ano]]))</f>
        <v>22</v>
      </c>
      <c r="G3139" s="258">
        <f>SUMIFS('Previsão Potência Instalada'!$C$4:$C$87,'Previsão Potência Instalada'!$B$4:$B$87,PrevisaoGD[[#This Row],[Mês/Ano]])*SUMIFS(RelPotInst[PU_PI],RelPotInst[Barra],PrevisaoGD[[#This Row],[Nº Barra]])</f>
        <v>1.0763110653831238</v>
      </c>
      <c r="H3139" s="136">
        <f>$G3139*SUMIFS(FatorHorario[Fator],FatorHorario[Meses],TEXT($D3139,"MMM"),FatorHorario[UF],'Curva Tipica'!$E$1,FatorHorario[Hora],$F3139)</f>
        <v>0</v>
      </c>
      <c r="I3139" s="45">
        <v>0.92</v>
      </c>
    </row>
    <row r="3140" spans="1:9" x14ac:dyDescent="0.25">
      <c r="A3140" s="32">
        <v>8710</v>
      </c>
      <c r="B3140" s="32">
        <v>2</v>
      </c>
      <c r="C3140" s="134" t="s">
        <v>92</v>
      </c>
      <c r="D3140" s="33">
        <v>45778</v>
      </c>
      <c r="E3140" s="43" t="s">
        <v>72</v>
      </c>
      <c r="F3140" s="44">
        <f>SUMIFS(HoraCondCarga[Hora],HoraCondCarga[Condição de Carga],PrevisaoGD[[#This Row],[Condição de Carga]],HoraCondCarga[Mês],MONTH(PrevisaoGD[[#This Row],[Mês/Ano]]))</f>
        <v>19</v>
      </c>
      <c r="G3140" s="258">
        <f>SUMIFS('Previsão Potência Instalada'!$C$4:$C$87,'Previsão Potência Instalada'!$B$4:$B$87,PrevisaoGD[[#This Row],[Mês/Ano]])*SUMIFS(RelPotInst[PU_PI],RelPotInst[Barra],PrevisaoGD[[#This Row],[Nº Barra]])</f>
        <v>1.094581547911625</v>
      </c>
      <c r="H3140" s="136">
        <f>$G3140*SUMIFS(FatorHorario[Fator],FatorHorario[Meses],TEXT($D3140,"MMM"),FatorHorario[UF],'Curva Tipica'!$E$1,FatorHorario[Hora],$F3140)</f>
        <v>0</v>
      </c>
      <c r="I3140" s="45">
        <v>0.92</v>
      </c>
    </row>
    <row r="3141" spans="1:9" x14ac:dyDescent="0.25">
      <c r="A3141" s="32">
        <v>8710</v>
      </c>
      <c r="B3141" s="32">
        <v>2</v>
      </c>
      <c r="C3141" s="134" t="s">
        <v>92</v>
      </c>
      <c r="D3141" s="33">
        <v>45809</v>
      </c>
      <c r="E3141" s="43" t="s">
        <v>72</v>
      </c>
      <c r="F3141" s="44">
        <f>SUMIFS(HoraCondCarga[Hora],HoraCondCarga[Condição de Carga],PrevisaoGD[[#This Row],[Condição de Carga]],HoraCondCarga[Mês],MONTH(PrevisaoGD[[#This Row],[Mês/Ano]]))</f>
        <v>19</v>
      </c>
      <c r="G3141" s="258">
        <f>SUMIFS('Previsão Potência Instalada'!$C$4:$C$87,'Previsão Potência Instalada'!$B$4:$B$87,PrevisaoGD[[#This Row],[Mês/Ano]])*SUMIFS(RelPotInst[PU_PI],RelPotInst[Barra],PrevisaoGD[[#This Row],[Nº Barra]])</f>
        <v>1.1124702477604007</v>
      </c>
      <c r="H3141" s="136">
        <f>$G3141*SUMIFS(FatorHorario[Fator],FatorHorario[Meses],TEXT($D3141,"MMM"),FatorHorario[UF],'Curva Tipica'!$E$1,FatorHorario[Hora],$F3141)</f>
        <v>0</v>
      </c>
      <c r="I3141" s="45">
        <v>0.92</v>
      </c>
    </row>
    <row r="3142" spans="1:9" x14ac:dyDescent="0.25">
      <c r="A3142" s="32">
        <v>8710</v>
      </c>
      <c r="B3142" s="32">
        <v>2</v>
      </c>
      <c r="C3142" s="134" t="s">
        <v>92</v>
      </c>
      <c r="D3142" s="33">
        <v>45839</v>
      </c>
      <c r="E3142" s="43" t="s">
        <v>72</v>
      </c>
      <c r="F3142" s="44">
        <f>SUMIFS(HoraCondCarga[Hora],HoraCondCarga[Condição de Carga],PrevisaoGD[[#This Row],[Condição de Carga]],HoraCondCarga[Mês],MONTH(PrevisaoGD[[#This Row],[Mês/Ano]]))</f>
        <v>19</v>
      </c>
      <c r="G3142" s="258">
        <f>SUMIFS('Previsão Potência Instalada'!$C$4:$C$87,'Previsão Potência Instalada'!$B$4:$B$87,PrevisaoGD[[#This Row],[Mês/Ano]])*SUMIFS(RelPotInst[PU_PI],RelPotInst[Barra],PrevisaoGD[[#This Row],[Nº Barra]])</f>
        <v>1.129469781520887</v>
      </c>
      <c r="H3142" s="136">
        <f>$G3142*SUMIFS(FatorHorario[Fator],FatorHorario[Meses],TEXT($D3142,"MMM"),FatorHorario[UF],'Curva Tipica'!$E$1,FatorHorario[Hora],$F3142)</f>
        <v>0</v>
      </c>
      <c r="I3142" s="45">
        <v>0.92</v>
      </c>
    </row>
    <row r="3143" spans="1:9" x14ac:dyDescent="0.25">
      <c r="A3143" s="32">
        <v>8710</v>
      </c>
      <c r="B3143" s="32">
        <v>2</v>
      </c>
      <c r="C3143" s="134" t="s">
        <v>92</v>
      </c>
      <c r="D3143" s="33">
        <v>45870</v>
      </c>
      <c r="E3143" s="43" t="s">
        <v>72</v>
      </c>
      <c r="F3143" s="44">
        <f>SUMIFS(HoraCondCarga[Hora],HoraCondCarga[Condição de Carga],PrevisaoGD[[#This Row],[Condição de Carga]],HoraCondCarga[Mês],MONTH(PrevisaoGD[[#This Row],[Mês/Ano]]))</f>
        <v>19</v>
      </c>
      <c r="G3143" s="258">
        <f>SUMIFS('Previsão Potência Instalada'!$C$4:$C$87,'Previsão Potência Instalada'!$B$4:$B$87,PrevisaoGD[[#This Row],[Mês/Ano]])*SUMIFS(RelPotInst[PU_PI],RelPotInst[Barra],PrevisaoGD[[#This Row],[Nº Barra]])</f>
        <v>1.1460349077027232</v>
      </c>
      <c r="H3143" s="136">
        <f>$G3143*SUMIFS(FatorHorario[Fator],FatorHorario[Meses],TEXT($D3143,"MMM"),FatorHorario[UF],'Curva Tipica'!$E$1,FatorHorario[Hora],$F3143)</f>
        <v>0</v>
      </c>
      <c r="I3143" s="45">
        <v>0.92</v>
      </c>
    </row>
    <row r="3144" spans="1:9" x14ac:dyDescent="0.25">
      <c r="A3144" s="32">
        <v>8710</v>
      </c>
      <c r="B3144" s="32">
        <v>2</v>
      </c>
      <c r="C3144" s="134" t="s">
        <v>92</v>
      </c>
      <c r="D3144" s="33">
        <v>45901</v>
      </c>
      <c r="E3144" s="43" t="s">
        <v>72</v>
      </c>
      <c r="F3144" s="44">
        <f>SUMIFS(HoraCondCarga[Hora],HoraCondCarga[Condição de Carga],PrevisaoGD[[#This Row],[Condição de Carga]],HoraCondCarga[Mês],MONTH(PrevisaoGD[[#This Row],[Mês/Ano]]))</f>
        <v>19</v>
      </c>
      <c r="G3144" s="258">
        <f>SUMIFS('Previsão Potência Instalada'!$C$4:$C$87,'Previsão Potência Instalada'!$B$4:$B$87,PrevisaoGD[[#This Row],[Mês/Ano]])*SUMIFS(RelPotInst[PU_PI],RelPotInst[Barra],PrevisaoGD[[#This Row],[Nº Barra]])</f>
        <v>1.1625244658641294</v>
      </c>
      <c r="H3144" s="136">
        <f>$G3144*SUMIFS(FatorHorario[Fator],FatorHorario[Meses],TEXT($D3144,"MMM"),FatorHorario[UF],'Curva Tipica'!$E$1,FatorHorario[Hora],$F3144)</f>
        <v>0</v>
      </c>
      <c r="I3144" s="45">
        <v>0.92</v>
      </c>
    </row>
    <row r="3145" spans="1:9" x14ac:dyDescent="0.25">
      <c r="A3145" s="32">
        <v>8710</v>
      </c>
      <c r="B3145" s="32">
        <v>2</v>
      </c>
      <c r="C3145" s="134" t="s">
        <v>92</v>
      </c>
      <c r="D3145" s="33">
        <v>45931</v>
      </c>
      <c r="E3145" s="43" t="s">
        <v>72</v>
      </c>
      <c r="F3145" s="44">
        <f>SUMIFS(HoraCondCarga[Hora],HoraCondCarga[Condição de Carga],PrevisaoGD[[#This Row],[Condição de Carga]],HoraCondCarga[Mês],MONTH(PrevisaoGD[[#This Row],[Mês/Ano]]))</f>
        <v>19</v>
      </c>
      <c r="G3145" s="258">
        <f>SUMIFS('Previsão Potência Instalada'!$C$4:$C$87,'Previsão Potência Instalada'!$B$4:$B$87,PrevisaoGD[[#This Row],[Mês/Ano]])*SUMIFS(RelPotInst[PU_PI],RelPotInst[Barra],PrevisaoGD[[#This Row],[Nº Barra]])</f>
        <v>1.1782033591888488</v>
      </c>
      <c r="H3145" s="136">
        <f>$G3145*SUMIFS(FatorHorario[Fator],FatorHorario[Meses],TEXT($D3145,"MMM"),FatorHorario[UF],'Curva Tipica'!$E$1,FatorHorario[Hora],$F3145)</f>
        <v>0</v>
      </c>
      <c r="I3145" s="45">
        <v>0.92</v>
      </c>
    </row>
    <row r="3146" spans="1:9" x14ac:dyDescent="0.25">
      <c r="A3146" s="32">
        <v>8710</v>
      </c>
      <c r="B3146" s="32">
        <v>2</v>
      </c>
      <c r="C3146" s="134" t="s">
        <v>92</v>
      </c>
      <c r="D3146" s="33">
        <v>45962</v>
      </c>
      <c r="E3146" s="43" t="s">
        <v>72</v>
      </c>
      <c r="F3146" s="44">
        <f>SUMIFS(HoraCondCarga[Hora],HoraCondCarga[Condição de Carga],PrevisaoGD[[#This Row],[Condição de Carga]],HoraCondCarga[Mês],MONTH(PrevisaoGD[[#This Row],[Mês/Ano]]))</f>
        <v>22</v>
      </c>
      <c r="G3146" s="258">
        <f>SUMIFS('Previsão Potência Instalada'!$C$4:$C$87,'Previsão Potência Instalada'!$B$4:$B$87,PrevisaoGD[[#This Row],[Mês/Ano]])*SUMIFS(RelPotInst[PU_PI],RelPotInst[Barra],PrevisaoGD[[#This Row],[Nº Barra]])</f>
        <v>1.1938851788872085</v>
      </c>
      <c r="H3146" s="136">
        <f>$G3146*SUMIFS(FatorHorario[Fator],FatorHorario[Meses],TEXT($D3146,"MMM"),FatorHorario[UF],'Curva Tipica'!$E$1,FatorHorario[Hora],$F3146)</f>
        <v>0</v>
      </c>
      <c r="I3146" s="45">
        <v>0.92</v>
      </c>
    </row>
    <row r="3147" spans="1:9" x14ac:dyDescent="0.25">
      <c r="A3147" s="32">
        <v>8710</v>
      </c>
      <c r="B3147" s="32">
        <v>2</v>
      </c>
      <c r="C3147" s="134" t="s">
        <v>92</v>
      </c>
      <c r="D3147" s="33">
        <v>45992</v>
      </c>
      <c r="E3147" s="43" t="s">
        <v>72</v>
      </c>
      <c r="F3147" s="44">
        <f>SUMIFS(HoraCondCarga[Hora],HoraCondCarga[Condição de Carga],PrevisaoGD[[#This Row],[Condição de Carga]],HoraCondCarga[Mês],MONTH(PrevisaoGD[[#This Row],[Mês/Ano]]))</f>
        <v>22</v>
      </c>
      <c r="G3147" s="258">
        <f>SUMIFS('Previsão Potência Instalada'!$C$4:$C$87,'Previsão Potência Instalada'!$B$4:$B$87,PrevisaoGD[[#This Row],[Mês/Ano]])*SUMIFS(RelPotInst[PU_PI],RelPotInst[Barra],PrevisaoGD[[#This Row],[Nº Barra]])</f>
        <v>1.2103119798663204</v>
      </c>
      <c r="H3147" s="136">
        <f>$G3147*SUMIFS(FatorHorario[Fator],FatorHorario[Meses],TEXT($D3147,"MMM"),FatorHorario[UF],'Curva Tipica'!$E$1,FatorHorario[Hora],$F3147)</f>
        <v>0</v>
      </c>
      <c r="I3147" s="45">
        <v>0.92</v>
      </c>
    </row>
    <row r="3148" spans="1:9" x14ac:dyDescent="0.25">
      <c r="A3148" s="32">
        <v>8710</v>
      </c>
      <c r="B3148" s="32">
        <v>2</v>
      </c>
      <c r="C3148" s="134" t="s">
        <v>92</v>
      </c>
      <c r="D3148" s="33">
        <v>46023</v>
      </c>
      <c r="E3148" s="43" t="s">
        <v>72</v>
      </c>
      <c r="F3148" s="44">
        <f>SUMIFS(HoraCondCarga[Hora],HoraCondCarga[Condição de Carga],PrevisaoGD[[#This Row],[Condição de Carga]],HoraCondCarga[Mês],MONTH(PrevisaoGD[[#This Row],[Mês/Ano]]))</f>
        <v>22</v>
      </c>
      <c r="G3148" s="258">
        <f>SUMIFS('Previsão Potência Instalada'!$C$4:$C$87,'Previsão Potência Instalada'!$B$4:$B$87,PrevisaoGD[[#This Row],[Mês/Ano]])*SUMIFS(RelPotInst[PU_PI],RelPotInst[Barra],PrevisaoGD[[#This Row],[Nº Barra]])</f>
        <v>1.2154734839164167</v>
      </c>
      <c r="H3148" s="136">
        <f>$G3148*SUMIFS(FatorHorario[Fator],FatorHorario[Meses],TEXT($D3148,"MMM"),FatorHorario[UF],'Curva Tipica'!$E$1,FatorHorario[Hora],$F3148)</f>
        <v>0</v>
      </c>
      <c r="I3148" s="45">
        <v>0.92</v>
      </c>
    </row>
    <row r="3149" spans="1:9" x14ac:dyDescent="0.25">
      <c r="A3149" s="32">
        <v>8710</v>
      </c>
      <c r="B3149" s="32">
        <v>2</v>
      </c>
      <c r="C3149" s="134" t="s">
        <v>92</v>
      </c>
      <c r="D3149" s="33">
        <v>46054</v>
      </c>
      <c r="E3149" s="43" t="s">
        <v>72</v>
      </c>
      <c r="F3149" s="44">
        <f>SUMIFS(HoraCondCarga[Hora],HoraCondCarga[Condição de Carga],PrevisaoGD[[#This Row],[Condição de Carga]],HoraCondCarga[Mês],MONTH(PrevisaoGD[[#This Row],[Mês/Ano]]))</f>
        <v>22</v>
      </c>
      <c r="G3149" s="258">
        <f>SUMIFS('Previsão Potência Instalada'!$C$4:$C$87,'Previsão Potência Instalada'!$B$4:$B$87,PrevisaoGD[[#This Row],[Mês/Ano]])*SUMIFS(RelPotInst[PU_PI],RelPotInst[Barra],PrevisaoGD[[#This Row],[Nº Barra]])</f>
        <v>1.2205225102732515</v>
      </c>
      <c r="H3149" s="136">
        <f>$G3149*SUMIFS(FatorHorario[Fator],FatorHorario[Meses],TEXT($D3149,"MMM"),FatorHorario[UF],'Curva Tipica'!$E$1,FatorHorario[Hora],$F3149)</f>
        <v>0</v>
      </c>
      <c r="I3149" s="45">
        <v>0.92</v>
      </c>
    </row>
    <row r="3150" spans="1:9" x14ac:dyDescent="0.25">
      <c r="A3150" s="32">
        <v>8710</v>
      </c>
      <c r="B3150" s="32">
        <v>2</v>
      </c>
      <c r="C3150" s="134" t="s">
        <v>92</v>
      </c>
      <c r="D3150" s="33">
        <v>46082</v>
      </c>
      <c r="E3150" s="43" t="s">
        <v>72</v>
      </c>
      <c r="F3150" s="44">
        <f>SUMIFS(HoraCondCarga[Hora],HoraCondCarga[Condição de Carga],PrevisaoGD[[#This Row],[Condição de Carga]],HoraCondCarga[Mês],MONTH(PrevisaoGD[[#This Row],[Mês/Ano]]))</f>
        <v>22</v>
      </c>
      <c r="G3150" s="258">
        <f>SUMIFS('Previsão Potência Instalada'!$C$4:$C$87,'Previsão Potência Instalada'!$B$4:$B$87,PrevisaoGD[[#This Row],[Mês/Ano]])*SUMIFS(RelPotInst[PU_PI],RelPotInst[Barra],PrevisaoGD[[#This Row],[Nº Barra]])</f>
        <v>1.2256169387159335</v>
      </c>
      <c r="H3150" s="136">
        <f>$G3150*SUMIFS(FatorHorario[Fator],FatorHorario[Meses],TEXT($D3150,"MMM"),FatorHorario[UF],'Curva Tipica'!$E$1,FatorHorario[Hora],$F3150)</f>
        <v>0</v>
      </c>
      <c r="I3150" s="45">
        <v>0.92</v>
      </c>
    </row>
    <row r="3151" spans="1:9" x14ac:dyDescent="0.25">
      <c r="A3151" s="32">
        <v>8710</v>
      </c>
      <c r="B3151" s="32">
        <v>2</v>
      </c>
      <c r="C3151" s="134" t="s">
        <v>92</v>
      </c>
      <c r="D3151" s="33">
        <v>46113</v>
      </c>
      <c r="E3151" s="43" t="s">
        <v>72</v>
      </c>
      <c r="F3151" s="44">
        <f>SUMIFS(HoraCondCarga[Hora],HoraCondCarga[Condição de Carga],PrevisaoGD[[#This Row],[Condição de Carga]],HoraCondCarga[Mês],MONTH(PrevisaoGD[[#This Row],[Mês/Ano]]))</f>
        <v>22</v>
      </c>
      <c r="G3151" s="258">
        <f>SUMIFS('Previsão Potência Instalada'!$C$4:$C$87,'Previsão Potência Instalada'!$B$4:$B$87,PrevisaoGD[[#This Row],[Mês/Ano]])*SUMIFS(RelPotInst[PU_PI],RelPotInst[Barra],PrevisaoGD[[#This Row],[Nº Barra]])</f>
        <v>1.2307505268963732</v>
      </c>
      <c r="H3151" s="136">
        <f>$G3151*SUMIFS(FatorHorario[Fator],FatorHorario[Meses],TEXT($D3151,"MMM"),FatorHorario[UF],'Curva Tipica'!$E$1,FatorHorario[Hora],$F3151)</f>
        <v>0</v>
      </c>
      <c r="I3151" s="45">
        <v>0.92</v>
      </c>
    </row>
    <row r="3152" spans="1:9" x14ac:dyDescent="0.25">
      <c r="A3152" s="32">
        <v>8710</v>
      </c>
      <c r="B3152" s="32">
        <v>2</v>
      </c>
      <c r="C3152" s="134" t="s">
        <v>92</v>
      </c>
      <c r="D3152" s="33">
        <v>46143</v>
      </c>
      <c r="E3152" s="43" t="s">
        <v>72</v>
      </c>
      <c r="F3152" s="44">
        <f>SUMIFS(HoraCondCarga[Hora],HoraCondCarga[Condição de Carga],PrevisaoGD[[#This Row],[Condição de Carga]],HoraCondCarga[Mês],MONTH(PrevisaoGD[[#This Row],[Mês/Ano]]))</f>
        <v>19</v>
      </c>
      <c r="G3152" s="258">
        <f>SUMIFS('Previsão Potência Instalada'!$C$4:$C$87,'Previsão Potência Instalada'!$B$4:$B$87,PrevisaoGD[[#This Row],[Mês/Ano]])*SUMIFS(RelPotInst[PU_PI],RelPotInst[Barra],PrevisaoGD[[#This Row],[Nº Barra]])</f>
        <v>1.2363076608699419</v>
      </c>
      <c r="H3152" s="136">
        <f>$G3152*SUMIFS(FatorHorario[Fator],FatorHorario[Meses],TEXT($D3152,"MMM"),FatorHorario[UF],'Curva Tipica'!$E$1,FatorHorario[Hora],$F3152)</f>
        <v>0</v>
      </c>
      <c r="I3152" s="45">
        <v>0.92</v>
      </c>
    </row>
    <row r="3153" spans="1:9" x14ac:dyDescent="0.25">
      <c r="A3153" s="32">
        <v>8710</v>
      </c>
      <c r="B3153" s="32">
        <v>2</v>
      </c>
      <c r="C3153" s="134" t="s">
        <v>92</v>
      </c>
      <c r="D3153" s="33">
        <v>46174</v>
      </c>
      <c r="E3153" s="43" t="s">
        <v>72</v>
      </c>
      <c r="F3153" s="44">
        <f>SUMIFS(HoraCondCarga[Hora],HoraCondCarga[Condição de Carga],PrevisaoGD[[#This Row],[Condição de Carga]],HoraCondCarga[Mês],MONTH(PrevisaoGD[[#This Row],[Mês/Ano]]))</f>
        <v>19</v>
      </c>
      <c r="G3153" s="258">
        <f>SUMIFS('Previsão Potência Instalada'!$C$4:$C$87,'Previsão Potência Instalada'!$B$4:$B$87,PrevisaoGD[[#This Row],[Mês/Ano]])*SUMIFS(RelPotInst[PU_PI],RelPotInst[Barra],PrevisaoGD[[#This Row],[Nº Barra]])</f>
        <v>1.2417486721578233</v>
      </c>
      <c r="H3153" s="136">
        <f>$G3153*SUMIFS(FatorHorario[Fator],FatorHorario[Meses],TEXT($D3153,"MMM"),FatorHorario[UF],'Curva Tipica'!$E$1,FatorHorario[Hora],$F3153)</f>
        <v>0</v>
      </c>
      <c r="I3153" s="45">
        <v>0.92</v>
      </c>
    </row>
    <row r="3154" spans="1:9" x14ac:dyDescent="0.25">
      <c r="A3154" s="32">
        <v>8710</v>
      </c>
      <c r="B3154" s="32">
        <v>2</v>
      </c>
      <c r="C3154" s="134" t="s">
        <v>92</v>
      </c>
      <c r="D3154" s="33">
        <v>46204</v>
      </c>
      <c r="E3154" s="43" t="s">
        <v>72</v>
      </c>
      <c r="F3154" s="44">
        <f>SUMIFS(HoraCondCarga[Hora],HoraCondCarga[Condição de Carga],PrevisaoGD[[#This Row],[Condição de Carga]],HoraCondCarga[Mês],MONTH(PrevisaoGD[[#This Row],[Mês/Ano]]))</f>
        <v>19</v>
      </c>
      <c r="G3154" s="258">
        <f>SUMIFS('Previsão Potência Instalada'!$C$4:$C$87,'Previsão Potência Instalada'!$B$4:$B$87,PrevisaoGD[[#This Row],[Mês/Ano]])*SUMIFS(RelPotInst[PU_PI],RelPotInst[Barra],PrevisaoGD[[#This Row],[Nº Barra]])</f>
        <v>1.2469192354665841</v>
      </c>
      <c r="H3154" s="136">
        <f>$G3154*SUMIFS(FatorHorario[Fator],FatorHorario[Meses],TEXT($D3154,"MMM"),FatorHorario[UF],'Curva Tipica'!$E$1,FatorHorario[Hora],$F3154)</f>
        <v>0</v>
      </c>
      <c r="I3154" s="45">
        <v>0.92</v>
      </c>
    </row>
    <row r="3155" spans="1:9" x14ac:dyDescent="0.25">
      <c r="A3155" s="32">
        <v>8710</v>
      </c>
      <c r="B3155" s="32">
        <v>2</v>
      </c>
      <c r="C3155" s="134" t="s">
        <v>92</v>
      </c>
      <c r="D3155" s="33">
        <v>46235</v>
      </c>
      <c r="E3155" s="43" t="s">
        <v>72</v>
      </c>
      <c r="F3155" s="44">
        <f>SUMIFS(HoraCondCarga[Hora],HoraCondCarga[Condição de Carga],PrevisaoGD[[#This Row],[Condição de Carga]],HoraCondCarga[Mês],MONTH(PrevisaoGD[[#This Row],[Mês/Ano]]))</f>
        <v>19</v>
      </c>
      <c r="G3155" s="258">
        <f>SUMIFS('Previsão Potência Instalada'!$C$4:$C$87,'Previsão Potência Instalada'!$B$4:$B$87,PrevisaoGD[[#This Row],[Mês/Ano]])*SUMIFS(RelPotInst[PU_PI],RelPotInst[Barra],PrevisaoGD[[#This Row],[Nº Barra]])</f>
        <v>1.2519576697464636</v>
      </c>
      <c r="H3155" s="136">
        <f>$G3155*SUMIFS(FatorHorario[Fator],FatorHorario[Meses],TEXT($D3155,"MMM"),FatorHorario[UF],'Curva Tipica'!$E$1,FatorHorario[Hora],$F3155)</f>
        <v>0</v>
      </c>
      <c r="I3155" s="45">
        <v>0.92</v>
      </c>
    </row>
    <row r="3156" spans="1:9" x14ac:dyDescent="0.25">
      <c r="A3156" s="32">
        <v>8710</v>
      </c>
      <c r="B3156" s="32">
        <v>2</v>
      </c>
      <c r="C3156" s="134" t="s">
        <v>92</v>
      </c>
      <c r="D3156" s="33">
        <v>46266</v>
      </c>
      <c r="E3156" s="43" t="s">
        <v>72</v>
      </c>
      <c r="F3156" s="44">
        <f>SUMIFS(HoraCondCarga[Hora],HoraCondCarga[Condição de Carga],PrevisaoGD[[#This Row],[Condição de Carga]],HoraCondCarga[Mês],MONTH(PrevisaoGD[[#This Row],[Mês/Ano]]))</f>
        <v>19</v>
      </c>
      <c r="G3156" s="258">
        <f>SUMIFS('Previsão Potência Instalada'!$C$4:$C$87,'Previsão Potência Instalada'!$B$4:$B$87,PrevisaoGD[[#This Row],[Mês/Ano]])*SUMIFS(RelPotInst[PU_PI],RelPotInst[Barra],PrevisaoGD[[#This Row],[Nº Barra]])</f>
        <v>1.2569731193233944</v>
      </c>
      <c r="H3156" s="136">
        <f>$G3156*SUMIFS(FatorHorario[Fator],FatorHorario[Meses],TEXT($D3156,"MMM"),FatorHorario[UF],'Curva Tipica'!$E$1,FatorHorario[Hora],$F3156)</f>
        <v>0</v>
      </c>
      <c r="I3156" s="45">
        <v>0.92</v>
      </c>
    </row>
    <row r="3157" spans="1:9" x14ac:dyDescent="0.25">
      <c r="A3157" s="32">
        <v>8710</v>
      </c>
      <c r="B3157" s="32">
        <v>2</v>
      </c>
      <c r="C3157" s="134" t="s">
        <v>92</v>
      </c>
      <c r="D3157" s="33">
        <v>46296</v>
      </c>
      <c r="E3157" s="43" t="s">
        <v>72</v>
      </c>
      <c r="F3157" s="44">
        <f>SUMIFS(HoraCondCarga[Hora],HoraCondCarga[Condição de Carga],PrevisaoGD[[#This Row],[Condição de Carga]],HoraCondCarga[Mês],MONTH(PrevisaoGD[[#This Row],[Mês/Ano]]))</f>
        <v>19</v>
      </c>
      <c r="G3157" s="258">
        <f>SUMIFS('Previsão Potência Instalada'!$C$4:$C$87,'Previsão Potência Instalada'!$B$4:$B$87,PrevisaoGD[[#This Row],[Mês/Ano]])*SUMIFS(RelPotInst[PU_PI],RelPotInst[Barra],PrevisaoGD[[#This Row],[Nº Barra]])</f>
        <v>1.2617419977931799</v>
      </c>
      <c r="H3157" s="136">
        <f>$G3157*SUMIFS(FatorHorario[Fator],FatorHorario[Meses],TEXT($D3157,"MMM"),FatorHorario[UF],'Curva Tipica'!$E$1,FatorHorario[Hora],$F3157)</f>
        <v>0</v>
      </c>
      <c r="I3157" s="45">
        <v>0.92</v>
      </c>
    </row>
    <row r="3158" spans="1:9" x14ac:dyDescent="0.25">
      <c r="A3158" s="32">
        <v>8710</v>
      </c>
      <c r="B3158" s="32">
        <v>2</v>
      </c>
      <c r="C3158" s="134" t="s">
        <v>92</v>
      </c>
      <c r="D3158" s="33">
        <v>46327</v>
      </c>
      <c r="E3158" s="43" t="s">
        <v>72</v>
      </c>
      <c r="F3158" s="44">
        <f>SUMIFS(HoraCondCarga[Hora],HoraCondCarga[Condição de Carga],PrevisaoGD[[#This Row],[Condição de Carga]],HoraCondCarga[Mês],MONTH(PrevisaoGD[[#This Row],[Mês/Ano]]))</f>
        <v>22</v>
      </c>
      <c r="G3158" s="258">
        <f>SUMIFS('Previsão Potência Instalada'!$C$4:$C$87,'Previsão Potência Instalada'!$B$4:$B$87,PrevisaoGD[[#This Row],[Mês/Ano]])*SUMIFS(RelPotInst[PU_PI],RelPotInst[Barra],PrevisaoGD[[#This Row],[Nº Barra]])</f>
        <v>1.2665117663462102</v>
      </c>
      <c r="H3158" s="136">
        <f>$G3158*SUMIFS(FatorHorario[Fator],FatorHorario[Meses],TEXT($D3158,"MMM"),FatorHorario[UF],'Curva Tipica'!$E$1,FatorHorario[Hora],$F3158)</f>
        <v>0</v>
      </c>
      <c r="I3158" s="45">
        <v>0.92</v>
      </c>
    </row>
    <row r="3159" spans="1:9" x14ac:dyDescent="0.25">
      <c r="A3159" s="32">
        <v>8710</v>
      </c>
      <c r="B3159" s="32">
        <v>2</v>
      </c>
      <c r="C3159" s="134" t="s">
        <v>92</v>
      </c>
      <c r="D3159" s="33">
        <v>46357</v>
      </c>
      <c r="E3159" s="43" t="s">
        <v>72</v>
      </c>
      <c r="F3159" s="44">
        <f>SUMIFS(HoraCondCarga[Hora],HoraCondCarga[Condição de Carga],PrevisaoGD[[#This Row],[Condição de Carga]],HoraCondCarga[Mês],MONTH(PrevisaoGD[[#This Row],[Mês/Ano]]))</f>
        <v>22</v>
      </c>
      <c r="G3159" s="258">
        <f>SUMIFS('Previsão Potência Instalada'!$C$4:$C$87,'Previsão Potência Instalada'!$B$4:$B$87,PrevisaoGD[[#This Row],[Mês/Ano]])*SUMIFS(RelPotInst[PU_PI],RelPotInst[Barra],PrevisaoGD[[#This Row],[Nº Barra]])</f>
        <v>1.2715081277535061</v>
      </c>
      <c r="H3159" s="136">
        <f>$G3159*SUMIFS(FatorHorario[Fator],FatorHorario[Meses],TEXT($D3159,"MMM"),FatorHorario[UF],'Curva Tipica'!$E$1,FatorHorario[Hora],$F3159)</f>
        <v>0</v>
      </c>
      <c r="I3159" s="45">
        <v>0.92</v>
      </c>
    </row>
    <row r="3160" spans="1:9" x14ac:dyDescent="0.25">
      <c r="A3160" s="32">
        <v>8710</v>
      </c>
      <c r="B3160" s="32">
        <v>2</v>
      </c>
      <c r="C3160" s="134" t="s">
        <v>92</v>
      </c>
      <c r="D3160" s="33">
        <v>46388</v>
      </c>
      <c r="E3160" s="43" t="s">
        <v>72</v>
      </c>
      <c r="F3160" s="44">
        <f>SUMIFS(HoraCondCarga[Hora],HoraCondCarga[Condição de Carga],PrevisaoGD[[#This Row],[Condição de Carga]],HoraCondCarga[Mês],MONTH(PrevisaoGD[[#This Row],[Mês/Ano]]))</f>
        <v>22</v>
      </c>
      <c r="G3160" s="258">
        <f>SUMIFS('Previsão Potência Instalada'!$C$4:$C$87,'Previsão Potência Instalada'!$B$4:$B$87,PrevisaoGD[[#This Row],[Mês/Ano]])*SUMIFS(RelPotInst[PU_PI],RelPotInst[Barra],PrevisaoGD[[#This Row],[Nº Barra]])</f>
        <v>1.2774309830183099</v>
      </c>
      <c r="H3160" s="136">
        <f>$G3160*SUMIFS(FatorHorario[Fator],FatorHorario[Meses],TEXT($D3160,"MMM"),FatorHorario[UF],'Curva Tipica'!$E$1,FatorHorario[Hora],$F3160)</f>
        <v>0</v>
      </c>
      <c r="I3160" s="45">
        <v>0.92</v>
      </c>
    </row>
    <row r="3161" spans="1:9" x14ac:dyDescent="0.25">
      <c r="A3161" s="32">
        <v>8710</v>
      </c>
      <c r="B3161" s="32">
        <v>2</v>
      </c>
      <c r="C3161" s="134" t="s">
        <v>92</v>
      </c>
      <c r="D3161" s="33">
        <v>46419</v>
      </c>
      <c r="E3161" s="43" t="s">
        <v>72</v>
      </c>
      <c r="F3161" s="44">
        <f>SUMIFS(HoraCondCarga[Hora],HoraCondCarga[Condição de Carga],PrevisaoGD[[#This Row],[Condição de Carga]],HoraCondCarga[Mês],MONTH(PrevisaoGD[[#This Row],[Mês/Ano]]))</f>
        <v>22</v>
      </c>
      <c r="G3161" s="258">
        <f>SUMIFS('Previsão Potência Instalada'!$C$4:$C$87,'Previsão Potência Instalada'!$B$4:$B$87,PrevisaoGD[[#This Row],[Mês/Ano]])*SUMIFS(RelPotInst[PU_PI],RelPotInst[Barra],PrevisaoGD[[#This Row],[Nº Barra]])</f>
        <v>1.2832247694901338</v>
      </c>
      <c r="H3161" s="136">
        <f>$G3161*SUMIFS(FatorHorario[Fator],FatorHorario[Meses],TEXT($D3161,"MMM"),FatorHorario[UF],'Curva Tipica'!$E$1,FatorHorario[Hora],$F3161)</f>
        <v>0</v>
      </c>
      <c r="I3161" s="45">
        <v>0.92</v>
      </c>
    </row>
    <row r="3162" spans="1:9" x14ac:dyDescent="0.25">
      <c r="A3162" s="32">
        <v>8710</v>
      </c>
      <c r="B3162" s="32">
        <v>2</v>
      </c>
      <c r="C3162" s="134" t="s">
        <v>92</v>
      </c>
      <c r="D3162" s="33">
        <v>46447</v>
      </c>
      <c r="E3162" s="43" t="s">
        <v>72</v>
      </c>
      <c r="F3162" s="44">
        <f>SUMIFS(HoraCondCarga[Hora],HoraCondCarga[Condição de Carga],PrevisaoGD[[#This Row],[Condição de Carga]],HoraCondCarga[Mês],MONTH(PrevisaoGD[[#This Row],[Mês/Ano]]))</f>
        <v>22</v>
      </c>
      <c r="G3162" s="258">
        <f>SUMIFS('Previsão Potência Instalada'!$C$4:$C$87,'Previsão Potência Instalada'!$B$4:$B$87,PrevisaoGD[[#This Row],[Mês/Ano]])*SUMIFS(RelPotInst[PU_PI],RelPotInst[Barra],PrevisaoGD[[#This Row],[Nº Barra]])</f>
        <v>1.2890706551137907</v>
      </c>
      <c r="H3162" s="136">
        <f>$G3162*SUMIFS(FatorHorario[Fator],FatorHorario[Meses],TEXT($D3162,"MMM"),FatorHorario[UF],'Curva Tipica'!$E$1,FatorHorario[Hora],$F3162)</f>
        <v>0</v>
      </c>
      <c r="I3162" s="45">
        <v>0.92</v>
      </c>
    </row>
    <row r="3163" spans="1:9" x14ac:dyDescent="0.25">
      <c r="A3163" s="32">
        <v>8710</v>
      </c>
      <c r="B3163" s="32">
        <v>2</v>
      </c>
      <c r="C3163" s="134" t="s">
        <v>92</v>
      </c>
      <c r="D3163" s="33">
        <v>46478</v>
      </c>
      <c r="E3163" s="43" t="s">
        <v>72</v>
      </c>
      <c r="F3163" s="44">
        <f>SUMIFS(HoraCondCarga[Hora],HoraCondCarga[Condição de Carga],PrevisaoGD[[#This Row],[Condição de Carga]],HoraCondCarga[Mês],MONTH(PrevisaoGD[[#This Row],[Mês/Ano]]))</f>
        <v>22</v>
      </c>
      <c r="G3163" s="258">
        <f>SUMIFS('Previsão Potência Instalada'!$C$4:$C$87,'Previsão Potência Instalada'!$B$4:$B$87,PrevisaoGD[[#This Row],[Mês/Ano]])*SUMIFS(RelPotInst[PU_PI],RelPotInst[Barra],PrevisaoGD[[#This Row],[Nº Barra]])</f>
        <v>1.2949614767593314</v>
      </c>
      <c r="H3163" s="136">
        <f>$G3163*SUMIFS(FatorHorario[Fator],FatorHorario[Meses],TEXT($D3163,"MMM"),FatorHorario[UF],'Curva Tipica'!$E$1,FatorHorario[Hora],$F3163)</f>
        <v>0</v>
      </c>
      <c r="I3163" s="45">
        <v>0.92</v>
      </c>
    </row>
    <row r="3164" spans="1:9" x14ac:dyDescent="0.25">
      <c r="A3164" s="32">
        <v>8710</v>
      </c>
      <c r="B3164" s="32">
        <v>2</v>
      </c>
      <c r="C3164" s="134" t="s">
        <v>92</v>
      </c>
      <c r="D3164" s="33">
        <v>46508</v>
      </c>
      <c r="E3164" s="43" t="s">
        <v>72</v>
      </c>
      <c r="F3164" s="44">
        <f>SUMIFS(HoraCondCarga[Hora],HoraCondCarga[Condição de Carga],PrevisaoGD[[#This Row],[Condição de Carga]],HoraCondCarga[Mês],MONTH(PrevisaoGD[[#This Row],[Mês/Ano]]))</f>
        <v>19</v>
      </c>
      <c r="G3164" s="258">
        <f>SUMIFS('Previsão Potência Instalada'!$C$4:$C$87,'Previsão Potência Instalada'!$B$4:$B$87,PrevisaoGD[[#This Row],[Mês/Ano]])*SUMIFS(RelPotInst[PU_PI],RelPotInst[Barra],PrevisaoGD[[#This Row],[Nº Barra]])</f>
        <v>1.3013383196123287</v>
      </c>
      <c r="H3164" s="136">
        <f>$G3164*SUMIFS(FatorHorario[Fator],FatorHorario[Meses],TEXT($D3164,"MMM"),FatorHorario[UF],'Curva Tipica'!$E$1,FatorHorario[Hora],$F3164)</f>
        <v>0</v>
      </c>
      <c r="I3164" s="45">
        <v>0.92</v>
      </c>
    </row>
    <row r="3165" spans="1:9" x14ac:dyDescent="0.25">
      <c r="A3165" s="32">
        <v>8710</v>
      </c>
      <c r="B3165" s="32">
        <v>2</v>
      </c>
      <c r="C3165" s="134" t="s">
        <v>92</v>
      </c>
      <c r="D3165" s="33">
        <v>46539</v>
      </c>
      <c r="E3165" s="43" t="s">
        <v>72</v>
      </c>
      <c r="F3165" s="44">
        <f>SUMIFS(HoraCondCarga[Hora],HoraCondCarga[Condição de Carga],PrevisaoGD[[#This Row],[Condição de Carga]],HoraCondCarga[Mês],MONTH(PrevisaoGD[[#This Row],[Mês/Ano]]))</f>
        <v>19</v>
      </c>
      <c r="G3165" s="258">
        <f>SUMIFS('Previsão Potência Instalada'!$C$4:$C$87,'Previsão Potência Instalada'!$B$4:$B$87,PrevisaoGD[[#This Row],[Mês/Ano]])*SUMIFS(RelPotInst[PU_PI],RelPotInst[Barra],PrevisaoGD[[#This Row],[Nº Barra]])</f>
        <v>1.307581911022798</v>
      </c>
      <c r="H3165" s="136">
        <f>$G3165*SUMIFS(FatorHorario[Fator],FatorHorario[Meses],TEXT($D3165,"MMM"),FatorHorario[UF],'Curva Tipica'!$E$1,FatorHorario[Hora],$F3165)</f>
        <v>0</v>
      </c>
      <c r="I3165" s="45">
        <v>0.92</v>
      </c>
    </row>
    <row r="3166" spans="1:9" x14ac:dyDescent="0.25">
      <c r="A3166" s="32">
        <v>8710</v>
      </c>
      <c r="B3166" s="32">
        <v>2</v>
      </c>
      <c r="C3166" s="134" t="s">
        <v>92</v>
      </c>
      <c r="D3166" s="33">
        <v>46569</v>
      </c>
      <c r="E3166" s="43" t="s">
        <v>72</v>
      </c>
      <c r="F3166" s="44">
        <f>SUMIFS(HoraCondCarga[Hora],HoraCondCarga[Condição de Carga],PrevisaoGD[[#This Row],[Condição de Carga]],HoraCondCarga[Mês],MONTH(PrevisaoGD[[#This Row],[Mês/Ano]]))</f>
        <v>19</v>
      </c>
      <c r="G3166" s="258">
        <f>SUMIFS('Previsão Potência Instalada'!$C$4:$C$87,'Previsão Potência Instalada'!$B$4:$B$87,PrevisaoGD[[#This Row],[Mês/Ano]])*SUMIFS(RelPotInst[PU_PI],RelPotInst[Barra],PrevisaoGD[[#This Row],[Nº Barra]])</f>
        <v>1.313515161838464</v>
      </c>
      <c r="H3166" s="136">
        <f>$G3166*SUMIFS(FatorHorario[Fator],FatorHorario[Meses],TEXT($D3166,"MMM"),FatorHorario[UF],'Curva Tipica'!$E$1,FatorHorario[Hora],$F3166)</f>
        <v>0</v>
      </c>
      <c r="I3166" s="45">
        <v>0.92</v>
      </c>
    </row>
    <row r="3167" spans="1:9" x14ac:dyDescent="0.25">
      <c r="A3167" s="32">
        <v>8710</v>
      </c>
      <c r="B3167" s="32">
        <v>2</v>
      </c>
      <c r="C3167" s="134" t="s">
        <v>92</v>
      </c>
      <c r="D3167" s="33">
        <v>46600</v>
      </c>
      <c r="E3167" s="43" t="s">
        <v>72</v>
      </c>
      <c r="F3167" s="44">
        <f>SUMIFS(HoraCondCarga[Hora],HoraCondCarga[Condição de Carga],PrevisaoGD[[#This Row],[Condição de Carga]],HoraCondCarga[Mês],MONTH(PrevisaoGD[[#This Row],[Mês/Ano]]))</f>
        <v>19</v>
      </c>
      <c r="G3167" s="258">
        <f>SUMIFS('Previsão Potência Instalada'!$C$4:$C$87,'Previsão Potência Instalada'!$B$4:$B$87,PrevisaoGD[[#This Row],[Mês/Ano]])*SUMIFS(RelPotInst[PU_PI],RelPotInst[Barra],PrevisaoGD[[#This Row],[Nº Barra]])</f>
        <v>1.3192967938417162</v>
      </c>
      <c r="H3167" s="136">
        <f>$G3167*SUMIFS(FatorHorario[Fator],FatorHorario[Meses],TEXT($D3167,"MMM"),FatorHorario[UF],'Curva Tipica'!$E$1,FatorHorario[Hora],$F3167)</f>
        <v>0</v>
      </c>
      <c r="I3167" s="45">
        <v>0.92</v>
      </c>
    </row>
    <row r="3168" spans="1:9" x14ac:dyDescent="0.25">
      <c r="A3168" s="32">
        <v>8710</v>
      </c>
      <c r="B3168" s="32">
        <v>2</v>
      </c>
      <c r="C3168" s="134" t="s">
        <v>92</v>
      </c>
      <c r="D3168" s="33">
        <v>46631</v>
      </c>
      <c r="E3168" s="43" t="s">
        <v>72</v>
      </c>
      <c r="F3168" s="44">
        <f>SUMIFS(HoraCondCarga[Hora],HoraCondCarga[Condição de Carga],PrevisaoGD[[#This Row],[Condição de Carga]],HoraCondCarga[Mês],MONTH(PrevisaoGD[[#This Row],[Mês/Ano]]))</f>
        <v>19</v>
      </c>
      <c r="G3168" s="258">
        <f>SUMIFS('Previsão Potência Instalada'!$C$4:$C$87,'Previsão Potência Instalada'!$B$4:$B$87,PrevisaoGD[[#This Row],[Mês/Ano]])*SUMIFS(RelPotInst[PU_PI],RelPotInst[Barra],PrevisaoGD[[#This Row],[Nº Barra]])</f>
        <v>1.3250520507675589</v>
      </c>
      <c r="H3168" s="136">
        <f>$G3168*SUMIFS(FatorHorario[Fator],FatorHorario[Meses],TEXT($D3168,"MMM"),FatorHorario[UF],'Curva Tipica'!$E$1,FatorHorario[Hora],$F3168)</f>
        <v>0</v>
      </c>
      <c r="I3168" s="45">
        <v>0.92</v>
      </c>
    </row>
    <row r="3169" spans="1:9" x14ac:dyDescent="0.25">
      <c r="A3169" s="32">
        <v>8710</v>
      </c>
      <c r="B3169" s="32">
        <v>2</v>
      </c>
      <c r="C3169" s="134" t="s">
        <v>92</v>
      </c>
      <c r="D3169" s="33">
        <v>46661</v>
      </c>
      <c r="E3169" s="43" t="s">
        <v>72</v>
      </c>
      <c r="F3169" s="44">
        <f>SUMIFS(HoraCondCarga[Hora],HoraCondCarga[Condição de Carga],PrevisaoGD[[#This Row],[Condição de Carga]],HoraCondCarga[Mês],MONTH(PrevisaoGD[[#This Row],[Mês/Ano]]))</f>
        <v>19</v>
      </c>
      <c r="G3169" s="258">
        <f>SUMIFS('Previsão Potência Instalada'!$C$4:$C$87,'Previsão Potência Instalada'!$B$4:$B$87,PrevisaoGD[[#This Row],[Mês/Ano]])*SUMIFS(RelPotInst[PU_PI],RelPotInst[Barra],PrevisaoGD[[#This Row],[Nº Barra]])</f>
        <v>1.3305243659450412</v>
      </c>
      <c r="H3169" s="136">
        <f>$G3169*SUMIFS(FatorHorario[Fator],FatorHorario[Meses],TEXT($D3169,"MMM"),FatorHorario[UF],'Curva Tipica'!$E$1,FatorHorario[Hora],$F3169)</f>
        <v>0</v>
      </c>
      <c r="I3169" s="45">
        <v>0.92</v>
      </c>
    </row>
    <row r="3170" spans="1:9" x14ac:dyDescent="0.25">
      <c r="A3170" s="32">
        <v>8710</v>
      </c>
      <c r="B3170" s="32">
        <v>2</v>
      </c>
      <c r="C3170" s="134" t="s">
        <v>92</v>
      </c>
      <c r="D3170" s="33">
        <v>46692</v>
      </c>
      <c r="E3170" s="43" t="s">
        <v>72</v>
      </c>
      <c r="F3170" s="44">
        <f>SUMIFS(HoraCondCarga[Hora],HoraCondCarga[Condição de Carga],PrevisaoGD[[#This Row],[Condição de Carga]],HoraCondCarga[Mês],MONTH(PrevisaoGD[[#This Row],[Mês/Ano]]))</f>
        <v>22</v>
      </c>
      <c r="G3170" s="258">
        <f>SUMIFS('Previsão Potência Instalada'!$C$4:$C$87,'Previsão Potência Instalada'!$B$4:$B$87,PrevisaoGD[[#This Row],[Mês/Ano]])*SUMIFS(RelPotInst[PU_PI],RelPotInst[Barra],PrevisaoGD[[#This Row],[Nº Barra]])</f>
        <v>1.3359977024981116</v>
      </c>
      <c r="H3170" s="136">
        <f>$G3170*SUMIFS(FatorHorario[Fator],FatorHorario[Meses],TEXT($D3170,"MMM"),FatorHorario[UF],'Curva Tipica'!$E$1,FatorHorario[Hora],$F3170)</f>
        <v>0</v>
      </c>
      <c r="I3170" s="45">
        <v>0.92</v>
      </c>
    </row>
    <row r="3171" spans="1:9" x14ac:dyDescent="0.25">
      <c r="A3171" s="32">
        <v>8710</v>
      </c>
      <c r="B3171" s="32">
        <v>2</v>
      </c>
      <c r="C3171" s="134" t="s">
        <v>92</v>
      </c>
      <c r="D3171" s="33">
        <v>46722</v>
      </c>
      <c r="E3171" s="43" t="s">
        <v>72</v>
      </c>
      <c r="F3171" s="44">
        <f>SUMIFS(HoraCondCarga[Hora],HoraCondCarga[Condição de Carga],PrevisaoGD[[#This Row],[Condição de Carga]],HoraCondCarga[Mês],MONTH(PrevisaoGD[[#This Row],[Mês/Ano]]))</f>
        <v>22</v>
      </c>
      <c r="G3171" s="258">
        <f>SUMIFS('Previsão Potência Instalada'!$C$4:$C$87,'Previsão Potência Instalada'!$B$4:$B$87,PrevisaoGD[[#This Row],[Mês/Ano]])*SUMIFS(RelPotInst[PU_PI],RelPotInst[Barra],PrevisaoGD[[#This Row],[Nº Barra]])</f>
        <v>1.3417310556406927</v>
      </c>
      <c r="H3171" s="136">
        <f>$G3171*SUMIFS(FatorHorario[Fator],FatorHorario[Meses],TEXT($D3171,"MMM"),FatorHorario[UF],'Curva Tipica'!$E$1,FatorHorario[Hora],$F3171)</f>
        <v>0</v>
      </c>
      <c r="I3171" s="45">
        <v>0.92</v>
      </c>
    </row>
    <row r="3172" spans="1:9" x14ac:dyDescent="0.25">
      <c r="A3172" s="32">
        <v>8710</v>
      </c>
      <c r="B3172" s="32">
        <v>2</v>
      </c>
      <c r="C3172" s="134" t="s">
        <v>92</v>
      </c>
      <c r="D3172" s="33">
        <v>46753</v>
      </c>
      <c r="E3172" s="43" t="s">
        <v>72</v>
      </c>
      <c r="F3172" s="44">
        <f>SUMIFS(HoraCondCarga[Hora],HoraCondCarga[Condição de Carga],PrevisaoGD[[#This Row],[Condição de Carga]],HoraCondCarga[Mês],MONTH(PrevisaoGD[[#This Row],[Mês/Ano]]))</f>
        <v>22</v>
      </c>
      <c r="G3172" s="258">
        <f>SUMIFS('Previsão Potência Instalada'!$C$4:$C$87,'Previsão Potência Instalada'!$B$4:$B$87,PrevisaoGD[[#This Row],[Mês/Ano]])*SUMIFS(RelPotInst[PU_PI],RelPotInst[Barra],PrevisaoGD[[#This Row],[Nº Barra]])</f>
        <v>1.3513050367805008</v>
      </c>
      <c r="H3172" s="136">
        <f>$G3172*SUMIFS(FatorHorario[Fator],FatorHorario[Meses],TEXT($D3172,"MMM"),FatorHorario[UF],'Curva Tipica'!$E$1,FatorHorario[Hora],$F3172)</f>
        <v>0</v>
      </c>
      <c r="I3172" s="45">
        <v>0.92</v>
      </c>
    </row>
    <row r="3173" spans="1:9" x14ac:dyDescent="0.25">
      <c r="A3173" s="32">
        <v>8710</v>
      </c>
      <c r="B3173" s="32">
        <v>2</v>
      </c>
      <c r="C3173" s="134" t="s">
        <v>92</v>
      </c>
      <c r="D3173" s="33">
        <v>46784</v>
      </c>
      <c r="E3173" s="43" t="s">
        <v>72</v>
      </c>
      <c r="F3173" s="44">
        <f>SUMIFS(HoraCondCarga[Hora],HoraCondCarga[Condição de Carga],PrevisaoGD[[#This Row],[Condição de Carga]],HoraCondCarga[Mês],MONTH(PrevisaoGD[[#This Row],[Mês/Ano]]))</f>
        <v>22</v>
      </c>
      <c r="G3173" s="258">
        <f>SUMIFS('Previsão Potência Instalada'!$C$4:$C$87,'Previsão Potência Instalada'!$B$4:$B$87,PrevisaoGD[[#This Row],[Mês/Ano]])*SUMIFS(RelPotInst[PU_PI],RelPotInst[Barra],PrevisaoGD[[#This Row],[Nº Barra]])</f>
        <v>1.3606703850676587</v>
      </c>
      <c r="H3173" s="136">
        <f>$G3173*SUMIFS(FatorHorario[Fator],FatorHorario[Meses],TEXT($D3173,"MMM"),FatorHorario[UF],'Curva Tipica'!$E$1,FatorHorario[Hora],$F3173)</f>
        <v>0</v>
      </c>
      <c r="I3173" s="45">
        <v>0.92</v>
      </c>
    </row>
    <row r="3174" spans="1:9" x14ac:dyDescent="0.25">
      <c r="A3174" s="32">
        <v>8710</v>
      </c>
      <c r="B3174" s="32">
        <v>2</v>
      </c>
      <c r="C3174" s="134" t="s">
        <v>92</v>
      </c>
      <c r="D3174" s="33">
        <v>46813</v>
      </c>
      <c r="E3174" s="43" t="s">
        <v>72</v>
      </c>
      <c r="F3174" s="44">
        <f>SUMIFS(HoraCondCarga[Hora],HoraCondCarga[Condição de Carga],PrevisaoGD[[#This Row],[Condição de Carga]],HoraCondCarga[Mês],MONTH(PrevisaoGD[[#This Row],[Mês/Ano]]))</f>
        <v>22</v>
      </c>
      <c r="G3174" s="258">
        <f>SUMIFS('Previsão Potência Instalada'!$C$4:$C$87,'Previsão Potência Instalada'!$B$4:$B$87,PrevisaoGD[[#This Row],[Mês/Ano]])*SUMIFS(RelPotInst[PU_PI],RelPotInst[Barra],PrevisaoGD[[#This Row],[Nº Barra]])</f>
        <v>1.370119948868239</v>
      </c>
      <c r="H3174" s="136">
        <f>$G3174*SUMIFS(FatorHorario[Fator],FatorHorario[Meses],TEXT($D3174,"MMM"),FatorHorario[UF],'Curva Tipica'!$E$1,FatorHorario[Hora],$F3174)</f>
        <v>0</v>
      </c>
      <c r="I3174" s="45">
        <v>0.92</v>
      </c>
    </row>
    <row r="3175" spans="1:9" x14ac:dyDescent="0.25">
      <c r="A3175" s="32">
        <v>8710</v>
      </c>
      <c r="B3175" s="32">
        <v>2</v>
      </c>
      <c r="C3175" s="134" t="s">
        <v>92</v>
      </c>
      <c r="D3175" s="33">
        <v>46844</v>
      </c>
      <c r="E3175" s="43" t="s">
        <v>72</v>
      </c>
      <c r="F3175" s="44">
        <f>SUMIFS(HoraCondCarga[Hora],HoraCondCarga[Condição de Carga],PrevisaoGD[[#This Row],[Condição de Carga]],HoraCondCarga[Mês],MONTH(PrevisaoGD[[#This Row],[Mês/Ano]]))</f>
        <v>22</v>
      </c>
      <c r="G3175" s="258">
        <f>SUMIFS('Previsão Potência Instalada'!$C$4:$C$87,'Previsão Potência Instalada'!$B$4:$B$87,PrevisaoGD[[#This Row],[Mês/Ano]])*SUMIFS(RelPotInst[PU_PI],RelPotInst[Barra],PrevisaoGD[[#This Row],[Nº Barra]])</f>
        <v>1.3796421493629099</v>
      </c>
      <c r="H3175" s="136">
        <f>$G3175*SUMIFS(FatorHorario[Fator],FatorHorario[Meses],TEXT($D3175,"MMM"),FatorHorario[UF],'Curva Tipica'!$E$1,FatorHorario[Hora],$F3175)</f>
        <v>0</v>
      </c>
      <c r="I3175" s="45">
        <v>0.92</v>
      </c>
    </row>
    <row r="3176" spans="1:9" x14ac:dyDescent="0.25">
      <c r="A3176" s="32">
        <v>8710</v>
      </c>
      <c r="B3176" s="32">
        <v>2</v>
      </c>
      <c r="C3176" s="134" t="s">
        <v>92</v>
      </c>
      <c r="D3176" s="33">
        <v>46874</v>
      </c>
      <c r="E3176" s="43" t="s">
        <v>72</v>
      </c>
      <c r="F3176" s="44">
        <f>SUMIFS(HoraCondCarga[Hora],HoraCondCarga[Condição de Carga],PrevisaoGD[[#This Row],[Condição de Carga]],HoraCondCarga[Mês],MONTH(PrevisaoGD[[#This Row],[Mês/Ano]]))</f>
        <v>19</v>
      </c>
      <c r="G3176" s="258">
        <f>SUMIFS('Previsão Potência Instalada'!$C$4:$C$87,'Previsão Potência Instalada'!$B$4:$B$87,PrevisaoGD[[#This Row],[Mês/Ano]])*SUMIFS(RelPotInst[PU_PI],RelPotInst[Barra],PrevisaoGD[[#This Row],[Nº Barra]])</f>
        <v>1.3899499773405595</v>
      </c>
      <c r="H3176" s="136">
        <f>$G3176*SUMIFS(FatorHorario[Fator],FatorHorario[Meses],TEXT($D3176,"MMM"),FatorHorario[UF],'Curva Tipica'!$E$1,FatorHorario[Hora],$F3176)</f>
        <v>0</v>
      </c>
      <c r="I3176" s="45">
        <v>0.92</v>
      </c>
    </row>
    <row r="3177" spans="1:9" x14ac:dyDescent="0.25">
      <c r="A3177" s="32">
        <v>8710</v>
      </c>
      <c r="B3177" s="32">
        <v>2</v>
      </c>
      <c r="C3177" s="134" t="s">
        <v>92</v>
      </c>
      <c r="D3177" s="33">
        <v>46905</v>
      </c>
      <c r="E3177" s="43" t="s">
        <v>72</v>
      </c>
      <c r="F3177" s="44">
        <f>SUMIFS(HoraCondCarga[Hora],HoraCondCarga[Condição de Carga],PrevisaoGD[[#This Row],[Condição de Carga]],HoraCondCarga[Mês],MONTH(PrevisaoGD[[#This Row],[Mês/Ano]]))</f>
        <v>19</v>
      </c>
      <c r="G3177" s="258">
        <f>SUMIFS('Previsão Potência Instalada'!$C$4:$C$87,'Previsão Potência Instalada'!$B$4:$B$87,PrevisaoGD[[#This Row],[Mês/Ano]])*SUMIFS(RelPotInst[PU_PI],RelPotInst[Barra],PrevisaoGD[[#This Row],[Nº Barra]])</f>
        <v>1.4000424114345875</v>
      </c>
      <c r="H3177" s="136">
        <f>$G3177*SUMIFS(FatorHorario[Fator],FatorHorario[Meses],TEXT($D3177,"MMM"),FatorHorario[UF],'Curva Tipica'!$E$1,FatorHorario[Hora],$F3177)</f>
        <v>0</v>
      </c>
      <c r="I3177" s="45">
        <v>0.92</v>
      </c>
    </row>
    <row r="3178" spans="1:9" x14ac:dyDescent="0.25">
      <c r="A3178" s="32">
        <v>8710</v>
      </c>
      <c r="B3178" s="32">
        <v>2</v>
      </c>
      <c r="C3178" s="134" t="s">
        <v>92</v>
      </c>
      <c r="D3178" s="33">
        <v>46935</v>
      </c>
      <c r="E3178" s="43" t="s">
        <v>72</v>
      </c>
      <c r="F3178" s="44">
        <f>SUMIFS(HoraCondCarga[Hora],HoraCondCarga[Condição de Carga],PrevisaoGD[[#This Row],[Condição de Carga]],HoraCondCarga[Mês],MONTH(PrevisaoGD[[#This Row],[Mês/Ano]]))</f>
        <v>19</v>
      </c>
      <c r="G3178" s="258">
        <f>SUMIFS('Previsão Potência Instalada'!$C$4:$C$87,'Previsão Potência Instalada'!$B$4:$B$87,PrevisaoGD[[#This Row],[Mês/Ano]])*SUMIFS(RelPotInst[PU_PI],RelPotInst[Barra],PrevisaoGD[[#This Row],[Nº Barra]])</f>
        <v>1.4096331964305497</v>
      </c>
      <c r="H3178" s="136">
        <f>$G3178*SUMIFS(FatorHorario[Fator],FatorHorario[Meses],TEXT($D3178,"MMM"),FatorHorario[UF],'Curva Tipica'!$E$1,FatorHorario[Hora],$F3178)</f>
        <v>0</v>
      </c>
      <c r="I3178" s="45">
        <v>0.92</v>
      </c>
    </row>
    <row r="3179" spans="1:9" x14ac:dyDescent="0.25">
      <c r="A3179" s="32">
        <v>8710</v>
      </c>
      <c r="B3179" s="32">
        <v>2</v>
      </c>
      <c r="C3179" s="134" t="s">
        <v>92</v>
      </c>
      <c r="D3179" s="33">
        <v>46966</v>
      </c>
      <c r="E3179" s="43" t="s">
        <v>72</v>
      </c>
      <c r="F3179" s="44">
        <f>SUMIFS(HoraCondCarga[Hora],HoraCondCarga[Condição de Carga],PrevisaoGD[[#This Row],[Condição de Carga]],HoraCondCarga[Mês],MONTH(PrevisaoGD[[#This Row],[Mês/Ano]]))</f>
        <v>19</v>
      </c>
      <c r="G3179" s="258">
        <f>SUMIFS('Previsão Potência Instalada'!$C$4:$C$87,'Previsão Potência Instalada'!$B$4:$B$87,PrevisaoGD[[#This Row],[Mês/Ano]])*SUMIFS(RelPotInst[PU_PI],RelPotInst[Barra],PrevisaoGD[[#This Row],[Nº Barra]])</f>
        <v>1.4189788976644426</v>
      </c>
      <c r="H3179" s="136">
        <f>$G3179*SUMIFS(FatorHorario[Fator],FatorHorario[Meses],TEXT($D3179,"MMM"),FatorHorario[UF],'Curva Tipica'!$E$1,FatorHorario[Hora],$F3179)</f>
        <v>0</v>
      </c>
      <c r="I3179" s="45">
        <v>0.92</v>
      </c>
    </row>
    <row r="3180" spans="1:9" x14ac:dyDescent="0.25">
      <c r="A3180" s="32">
        <v>8710</v>
      </c>
      <c r="B3180" s="32">
        <v>2</v>
      </c>
      <c r="C3180" s="134" t="s">
        <v>92</v>
      </c>
      <c r="D3180" s="33">
        <v>46997</v>
      </c>
      <c r="E3180" s="43" t="s">
        <v>72</v>
      </c>
      <c r="F3180" s="44">
        <f>SUMIFS(HoraCondCarga[Hora],HoraCondCarga[Condição de Carga],PrevisaoGD[[#This Row],[Condição de Carga]],HoraCondCarga[Mês],MONTH(PrevisaoGD[[#This Row],[Mês/Ano]]))</f>
        <v>19</v>
      </c>
      <c r="G3180" s="258">
        <f>SUMIFS('Previsão Potência Instalada'!$C$4:$C$87,'Previsão Potência Instalada'!$B$4:$B$87,PrevisaoGD[[#This Row],[Mês/Ano]])*SUMIFS(RelPotInst[PU_PI],RelPotInst[Barra],PrevisaoGD[[#This Row],[Nº Barra]])</f>
        <v>1.4282819649857392</v>
      </c>
      <c r="H3180" s="136">
        <f>$G3180*SUMIFS(FatorHorario[Fator],FatorHorario[Meses],TEXT($D3180,"MMM"),FatorHorario[UF],'Curva Tipica'!$E$1,FatorHorario[Hora],$F3180)</f>
        <v>0</v>
      </c>
      <c r="I3180" s="45">
        <v>0.92</v>
      </c>
    </row>
    <row r="3181" spans="1:9" x14ac:dyDescent="0.25">
      <c r="A3181" s="32">
        <v>8710</v>
      </c>
      <c r="B3181" s="32">
        <v>2</v>
      </c>
      <c r="C3181" s="134" t="s">
        <v>92</v>
      </c>
      <c r="D3181" s="33">
        <v>47027</v>
      </c>
      <c r="E3181" s="43" t="s">
        <v>72</v>
      </c>
      <c r="F3181" s="44">
        <f>SUMIFS(HoraCondCarga[Hora],HoraCondCarga[Condição de Carga],PrevisaoGD[[#This Row],[Condição de Carga]],HoraCondCarga[Mês],MONTH(PrevisaoGD[[#This Row],[Mês/Ano]]))</f>
        <v>19</v>
      </c>
      <c r="G3181" s="258">
        <f>SUMIFS('Previsão Potência Instalada'!$C$4:$C$87,'Previsão Potência Instalada'!$B$4:$B$87,PrevisaoGD[[#This Row],[Mês/Ano]])*SUMIFS(RelPotInst[PU_PI],RelPotInst[Barra],PrevisaoGD[[#This Row],[Nº Barra]])</f>
        <v>1.4371276719898654</v>
      </c>
      <c r="H3181" s="136">
        <f>$G3181*SUMIFS(FatorHorario[Fator],FatorHorario[Meses],TEXT($D3181,"MMM"),FatorHorario[UF],'Curva Tipica'!$E$1,FatorHorario[Hora],$F3181)</f>
        <v>0</v>
      </c>
      <c r="I3181" s="45">
        <v>0.92</v>
      </c>
    </row>
    <row r="3182" spans="1:9" x14ac:dyDescent="0.25">
      <c r="A3182" s="32">
        <v>8710</v>
      </c>
      <c r="B3182" s="32">
        <v>2</v>
      </c>
      <c r="C3182" s="134" t="s">
        <v>92</v>
      </c>
      <c r="D3182" s="33">
        <v>47058</v>
      </c>
      <c r="E3182" s="43" t="s">
        <v>72</v>
      </c>
      <c r="F3182" s="44">
        <f>SUMIFS(HoraCondCarga[Hora],HoraCondCarga[Condição de Carga],PrevisaoGD[[#This Row],[Condição de Carga]],HoraCondCarga[Mês],MONTH(PrevisaoGD[[#This Row],[Mês/Ano]]))</f>
        <v>22</v>
      </c>
      <c r="G3182" s="258">
        <f>SUMIFS('Previsão Potência Instalada'!$C$4:$C$87,'Previsão Potência Instalada'!$B$4:$B$87,PrevisaoGD[[#This Row],[Mês/Ano]])*SUMIFS(RelPotInst[PU_PI],RelPotInst[Barra],PrevisaoGD[[#This Row],[Nº Barra]])</f>
        <v>1.4459750299934129</v>
      </c>
      <c r="H3182" s="136">
        <f>$G3182*SUMIFS(FatorHorario[Fator],FatorHorario[Meses],TEXT($D3182,"MMM"),FatorHorario[UF],'Curva Tipica'!$E$1,FatorHorario[Hora],$F3182)</f>
        <v>0</v>
      </c>
      <c r="I3182" s="45">
        <v>0.92</v>
      </c>
    </row>
    <row r="3183" spans="1:9" x14ac:dyDescent="0.25">
      <c r="A3183" s="32">
        <v>8710</v>
      </c>
      <c r="B3183" s="32">
        <v>2</v>
      </c>
      <c r="C3183" s="134" t="s">
        <v>92</v>
      </c>
      <c r="D3183" s="33">
        <v>47088</v>
      </c>
      <c r="E3183" s="43" t="s">
        <v>72</v>
      </c>
      <c r="F3183" s="44">
        <f>SUMIFS(HoraCondCarga[Hora],HoraCondCarga[Condição de Carga],PrevisaoGD[[#This Row],[Condição de Carga]],HoraCondCarga[Mês],MONTH(PrevisaoGD[[#This Row],[Mês/Ano]]))</f>
        <v>22</v>
      </c>
      <c r="G3183" s="258">
        <f>SUMIFS('Previsão Potência Instalada'!$C$4:$C$87,'Previsão Potência Instalada'!$B$4:$B$87,PrevisaoGD[[#This Row],[Mês/Ano]])*SUMIFS(RelPotInst[PU_PI],RelPotInst[Barra],PrevisaoGD[[#This Row],[Nº Barra]])</f>
        <v>1.4552426910117595</v>
      </c>
      <c r="H3183" s="136">
        <f>$G3183*SUMIFS(FatorHorario[Fator],FatorHorario[Meses],TEXT($D3183,"MMM"),FatorHorario[UF],'Curva Tipica'!$E$1,FatorHorario[Hora],$F3183)</f>
        <v>0</v>
      </c>
      <c r="I3183" s="45">
        <v>0.92</v>
      </c>
    </row>
    <row r="3184" spans="1:9" x14ac:dyDescent="0.25">
      <c r="A3184" s="32">
        <v>8710</v>
      </c>
      <c r="B3184" s="32">
        <v>2</v>
      </c>
      <c r="C3184" s="134" t="s">
        <v>92</v>
      </c>
      <c r="D3184" s="33">
        <v>44562</v>
      </c>
      <c r="E3184" s="43" t="s">
        <v>73</v>
      </c>
      <c r="F3184" s="44">
        <f>SUMIFS(HoraCondCarga[Hora],HoraCondCarga[Condição de Carga],PrevisaoGD[[#This Row],[Condição de Carga]],HoraCondCarga[Mês],MONTH(PrevisaoGD[[#This Row],[Mês/Ano]]))</f>
        <v>15</v>
      </c>
      <c r="G3184" s="258">
        <f>SUMIFS('Previsão Potência Instalada'!$C$4:$C$87,'Previsão Potência Instalada'!$B$4:$B$87,PrevisaoGD[[#This Row],[Mês/Ano]])*SUMIFS(RelPotInst[PU_PI],RelPotInst[Barra],PrevisaoGD[[#This Row],[Nº Barra]])</f>
        <v>0.50078151957598449</v>
      </c>
      <c r="H3184" s="136">
        <f>$G3184*SUMIFS(FatorHorario[Fator],FatorHorario[Meses],TEXT($D3184,"MMM"),FatorHorario[UF],'Curva Tipica'!$E$1,FatorHorario[Hora],$F3184)</f>
        <v>0.20270633639033123</v>
      </c>
      <c r="I3184" s="45">
        <v>0.92</v>
      </c>
    </row>
    <row r="3185" spans="1:9" x14ac:dyDescent="0.25">
      <c r="A3185" s="32">
        <v>8710</v>
      </c>
      <c r="B3185" s="32">
        <v>2</v>
      </c>
      <c r="C3185" s="134" t="s">
        <v>92</v>
      </c>
      <c r="D3185" s="33">
        <v>44593</v>
      </c>
      <c r="E3185" s="43" t="s">
        <v>73</v>
      </c>
      <c r="F3185" s="44">
        <f>SUMIFS(HoraCondCarga[Hora],HoraCondCarga[Condição de Carga],PrevisaoGD[[#This Row],[Condição de Carga]],HoraCondCarga[Mês],MONTH(PrevisaoGD[[#This Row],[Mês/Ano]]))</f>
        <v>15</v>
      </c>
      <c r="G3185" s="258">
        <f>SUMIFS('Previsão Potência Instalada'!$C$4:$C$87,'Previsão Potência Instalada'!$B$4:$B$87,PrevisaoGD[[#This Row],[Mês/Ano]])*SUMIFS(RelPotInst[PU_PI],RelPotInst[Barra],PrevisaoGD[[#This Row],[Nº Barra]])</f>
        <v>0.52278113175584029</v>
      </c>
      <c r="H3185" s="136">
        <f>$G3185*SUMIFS(FatorHorario[Fator],FatorHorario[Meses],TEXT($D3185,"MMM"),FatorHorario[UF],'Curva Tipica'!$E$1,FatorHorario[Hora],$F3185)</f>
        <v>0.21260911785396461</v>
      </c>
      <c r="I3185" s="45">
        <v>0.92</v>
      </c>
    </row>
    <row r="3186" spans="1:9" x14ac:dyDescent="0.25">
      <c r="A3186" s="32">
        <v>8710</v>
      </c>
      <c r="B3186" s="32">
        <v>2</v>
      </c>
      <c r="C3186" s="134" t="s">
        <v>92</v>
      </c>
      <c r="D3186" s="33">
        <v>44621</v>
      </c>
      <c r="E3186" s="43" t="s">
        <v>73</v>
      </c>
      <c r="F3186" s="44">
        <f>SUMIFS(HoraCondCarga[Hora],HoraCondCarga[Condição de Carga],PrevisaoGD[[#This Row],[Condição de Carga]],HoraCondCarga[Mês],MONTH(PrevisaoGD[[#This Row],[Mês/Ano]]))</f>
        <v>15</v>
      </c>
      <c r="G3186" s="258">
        <f>SUMIFS('Previsão Potência Instalada'!$C$4:$C$87,'Previsão Potência Instalada'!$B$4:$B$87,PrevisaoGD[[#This Row],[Mês/Ano]])*SUMIFS(RelPotInst[PU_PI],RelPotInst[Barra],PrevisaoGD[[#This Row],[Nº Barra]])</f>
        <v>0.54497856985503268</v>
      </c>
      <c r="H3186" s="136">
        <f>$G3186*SUMIFS(FatorHorario[Fator],FatorHorario[Meses],TEXT($D3186,"MMM"),FatorHorario[UF],'Curva Tipica'!$E$1,FatorHorario[Hora],$F3186)</f>
        <v>0.22676917059254734</v>
      </c>
      <c r="I3186" s="45">
        <v>0.92</v>
      </c>
    </row>
    <row r="3187" spans="1:9" x14ac:dyDescent="0.25">
      <c r="A3187" s="32">
        <v>8710</v>
      </c>
      <c r="B3187" s="32">
        <v>2</v>
      </c>
      <c r="C3187" s="134" t="s">
        <v>92</v>
      </c>
      <c r="D3187" s="33">
        <v>44652</v>
      </c>
      <c r="E3187" s="43" t="s">
        <v>73</v>
      </c>
      <c r="F3187" s="44">
        <f>SUMIFS(HoraCondCarga[Hora],HoraCondCarga[Condição de Carga],PrevisaoGD[[#This Row],[Condição de Carga]],HoraCondCarga[Mês],MONTH(PrevisaoGD[[#This Row],[Mês/Ano]]))</f>
        <v>14</v>
      </c>
      <c r="G3187" s="258">
        <f>SUMIFS('Previsão Potência Instalada'!$C$4:$C$87,'Previsão Potência Instalada'!$B$4:$B$87,PrevisaoGD[[#This Row],[Mês/Ano]])*SUMIFS(RelPotInst[PU_PI],RelPotInst[Barra],PrevisaoGD[[#This Row],[Nº Barra]])</f>
        <v>0.56734663472122049</v>
      </c>
      <c r="H3187" s="136">
        <f>$G3187*SUMIFS(FatorHorario[Fator],FatorHorario[Meses],TEXT($D3187,"MMM"),FatorHorario[UF],'Curva Tipica'!$E$1,FatorHorario[Hora],$F3187)</f>
        <v>0.26590329298788845</v>
      </c>
      <c r="I3187" s="45">
        <v>0.92</v>
      </c>
    </row>
    <row r="3188" spans="1:9" x14ac:dyDescent="0.25">
      <c r="A3188" s="32">
        <v>8710</v>
      </c>
      <c r="B3188" s="32">
        <v>2</v>
      </c>
      <c r="C3188" s="134" t="s">
        <v>92</v>
      </c>
      <c r="D3188" s="33">
        <v>44682</v>
      </c>
      <c r="E3188" s="43" t="s">
        <v>73</v>
      </c>
      <c r="F3188" s="44">
        <f>SUMIFS(HoraCondCarga[Hora],HoraCondCarga[Condição de Carga],PrevisaoGD[[#This Row],[Condição de Carga]],HoraCondCarga[Mês],MONTH(PrevisaoGD[[#This Row],[Mês/Ano]]))</f>
        <v>13</v>
      </c>
      <c r="G3188" s="258">
        <f>SUMIFS('Previsão Potência Instalada'!$C$4:$C$87,'Previsão Potência Instalada'!$B$4:$B$87,PrevisaoGD[[#This Row],[Mês/Ano]])*SUMIFS(RelPotInst[PU_PI],RelPotInst[Barra],PrevisaoGD[[#This Row],[Nº Barra]])</f>
        <v>0.59156017285902895</v>
      </c>
      <c r="H3188" s="136">
        <f>$G3188*SUMIFS(FatorHorario[Fator],FatorHorario[Meses],TEXT($D3188,"MMM"),FatorHorario[UF],'Curva Tipica'!$E$1,FatorHorario[Hora],$F3188)</f>
        <v>0.27001312000524197</v>
      </c>
      <c r="I3188" s="45">
        <v>0.92</v>
      </c>
    </row>
    <row r="3189" spans="1:9" x14ac:dyDescent="0.25">
      <c r="A3189" s="32">
        <v>8710</v>
      </c>
      <c r="B3189" s="32">
        <v>2</v>
      </c>
      <c r="C3189" s="134" t="s">
        <v>92</v>
      </c>
      <c r="D3189" s="33">
        <v>44713</v>
      </c>
      <c r="E3189" s="43" t="s">
        <v>73</v>
      </c>
      <c r="F3189" s="44">
        <f>SUMIFS(HoraCondCarga[Hora],HoraCondCarga[Condição de Carga],PrevisaoGD[[#This Row],[Condição de Carga]],HoraCondCarga[Mês],MONTH(PrevisaoGD[[#This Row],[Mês/Ano]]))</f>
        <v>13</v>
      </c>
      <c r="G3189" s="258">
        <f>SUMIFS('Previsão Potência Instalada'!$C$4:$C$87,'Previsão Potência Instalada'!$B$4:$B$87,PrevisaoGD[[#This Row],[Mês/Ano]])*SUMIFS(RelPotInst[PU_PI],RelPotInst[Barra],PrevisaoGD[[#This Row],[Nº Barra]])</f>
        <v>0.61526774135638274</v>
      </c>
      <c r="H3189" s="136">
        <f>$G3189*SUMIFS(FatorHorario[Fator],FatorHorario[Meses],TEXT($D3189,"MMM"),FatorHorario[UF],'Curva Tipica'!$E$1,FatorHorario[Hora],$F3189)</f>
        <v>0.26524051136944599</v>
      </c>
      <c r="I3189" s="45">
        <v>0.92</v>
      </c>
    </row>
    <row r="3190" spans="1:9" x14ac:dyDescent="0.25">
      <c r="A3190" s="32">
        <v>8710</v>
      </c>
      <c r="B3190" s="32">
        <v>2</v>
      </c>
      <c r="C3190" s="134" t="s">
        <v>92</v>
      </c>
      <c r="D3190" s="33">
        <v>44743</v>
      </c>
      <c r="E3190" s="43" t="s">
        <v>73</v>
      </c>
      <c r="F3190" s="44">
        <f>SUMIFS(HoraCondCarga[Hora],HoraCondCarga[Condição de Carga],PrevisaoGD[[#This Row],[Condição de Carga]],HoraCondCarga[Mês],MONTH(PrevisaoGD[[#This Row],[Mês/Ano]]))</f>
        <v>13</v>
      </c>
      <c r="G3190" s="258">
        <f>SUMIFS('Previsão Potência Instalada'!$C$4:$C$87,'Previsão Potência Instalada'!$B$4:$B$87,PrevisaoGD[[#This Row],[Mês/Ano]])*SUMIFS(RelPotInst[PU_PI],RelPotInst[Barra],PrevisaoGD[[#This Row],[Nº Barra]])</f>
        <v>0.63779691421169116</v>
      </c>
      <c r="H3190" s="136">
        <f>$G3190*SUMIFS(FatorHorario[Fator],FatorHorario[Meses],TEXT($D3190,"MMM"),FatorHorario[UF],'Curva Tipica'!$E$1,FatorHorario[Hora],$F3190)</f>
        <v>0.27790093616170686</v>
      </c>
      <c r="I3190" s="45">
        <v>0.92</v>
      </c>
    </row>
    <row r="3191" spans="1:9" x14ac:dyDescent="0.25">
      <c r="A3191" s="32">
        <v>8710</v>
      </c>
      <c r="B3191" s="32">
        <v>2</v>
      </c>
      <c r="C3191" s="134" t="s">
        <v>92</v>
      </c>
      <c r="D3191" s="33">
        <v>44774</v>
      </c>
      <c r="E3191" s="43" t="s">
        <v>73</v>
      </c>
      <c r="F3191" s="44">
        <f>SUMIFS(HoraCondCarga[Hora],HoraCondCarga[Condição de Carga],PrevisaoGD[[#This Row],[Condição de Carga]],HoraCondCarga[Mês],MONTH(PrevisaoGD[[#This Row],[Mês/Ano]]))</f>
        <v>13</v>
      </c>
      <c r="G3191" s="258">
        <f>SUMIFS('Previsão Potência Instalada'!$C$4:$C$87,'Previsão Potência Instalada'!$B$4:$B$87,PrevisaoGD[[#This Row],[Mês/Ano]])*SUMIFS(RelPotInst[PU_PI],RelPotInst[Barra],PrevisaoGD[[#This Row],[Nº Barra]])</f>
        <v>0.6597503746052964</v>
      </c>
      <c r="H3191" s="136">
        <f>$G3191*SUMIFS(FatorHorario[Fator],FatorHorario[Meses],TEXT($D3191,"MMM"),FatorHorario[UF],'Curva Tipica'!$E$1,FatorHorario[Hora],$F3191)</f>
        <v>0.31496329826778013</v>
      </c>
      <c r="I3191" s="45">
        <v>0.92</v>
      </c>
    </row>
    <row r="3192" spans="1:9" x14ac:dyDescent="0.25">
      <c r="A3192" s="32">
        <v>8710</v>
      </c>
      <c r="B3192" s="32">
        <v>2</v>
      </c>
      <c r="C3192" s="134" t="s">
        <v>92</v>
      </c>
      <c r="D3192" s="33">
        <v>44805</v>
      </c>
      <c r="E3192" s="43" t="s">
        <v>73</v>
      </c>
      <c r="F3192" s="44">
        <f>SUMIFS(HoraCondCarga[Hora],HoraCondCarga[Condição de Carga],PrevisaoGD[[#This Row],[Condição de Carga]],HoraCondCarga[Mês],MONTH(PrevisaoGD[[#This Row],[Mês/Ano]]))</f>
        <v>14</v>
      </c>
      <c r="G3192" s="258">
        <f>SUMIFS('Previsão Potência Instalada'!$C$4:$C$87,'Previsão Potência Instalada'!$B$4:$B$87,PrevisaoGD[[#This Row],[Mês/Ano]])*SUMIFS(RelPotInst[PU_PI],RelPotInst[Barra],PrevisaoGD[[#This Row],[Nº Barra]])</f>
        <v>0.68160368607607891</v>
      </c>
      <c r="H3192" s="136">
        <f>$G3192*SUMIFS(FatorHorario[Fator],FatorHorario[Meses],TEXT($D3192,"MMM"),FatorHorario[UF],'Curva Tipica'!$E$1,FatorHorario[Hora],$F3192)</f>
        <v>0.32914756162426284</v>
      </c>
      <c r="I3192" s="45">
        <v>0.92</v>
      </c>
    </row>
    <row r="3193" spans="1:9" x14ac:dyDescent="0.25">
      <c r="A3193" s="32">
        <v>8710</v>
      </c>
      <c r="B3193" s="32">
        <v>2</v>
      </c>
      <c r="C3193" s="134" t="s">
        <v>92</v>
      </c>
      <c r="D3193" s="33">
        <v>44835</v>
      </c>
      <c r="E3193" s="43" t="s">
        <v>73</v>
      </c>
      <c r="F3193" s="44">
        <f>SUMIFS(HoraCondCarga[Hora],HoraCondCarga[Condição de Carga],PrevisaoGD[[#This Row],[Condição de Carga]],HoraCondCarga[Mês],MONTH(PrevisaoGD[[#This Row],[Mês/Ano]]))</f>
        <v>12</v>
      </c>
      <c r="G3193" s="258">
        <f>SUMIFS('Previsão Potência Instalada'!$C$4:$C$87,'Previsão Potência Instalada'!$B$4:$B$87,PrevisaoGD[[#This Row],[Mês/Ano]])*SUMIFS(RelPotInst[PU_PI],RelPotInst[Barra],PrevisaoGD[[#This Row],[Nº Barra]])</f>
        <v>0.7023826381855538</v>
      </c>
      <c r="H3193" s="136">
        <f>$G3193*SUMIFS(FatorHorario[Fator],FatorHorario[Meses],TEXT($D3193,"MMM"),FatorHorario[UF],'Curva Tipica'!$E$1,FatorHorario[Hora],$F3193)</f>
        <v>0.39889229163023909</v>
      </c>
      <c r="I3193" s="45">
        <v>0.92</v>
      </c>
    </row>
    <row r="3194" spans="1:9" x14ac:dyDescent="0.25">
      <c r="A3194" s="32">
        <v>8710</v>
      </c>
      <c r="B3194" s="32">
        <v>2</v>
      </c>
      <c r="C3194" s="134" t="s">
        <v>92</v>
      </c>
      <c r="D3194" s="33">
        <v>44866</v>
      </c>
      <c r="E3194" s="43" t="s">
        <v>73</v>
      </c>
      <c r="F3194" s="44">
        <f>SUMIFS(HoraCondCarga[Hora],HoraCondCarga[Condição de Carga],PrevisaoGD[[#This Row],[Condição de Carga]],HoraCondCarga[Mês],MONTH(PrevisaoGD[[#This Row],[Mês/Ano]]))</f>
        <v>15</v>
      </c>
      <c r="G3194" s="258">
        <f>SUMIFS('Previsão Potência Instalada'!$C$4:$C$87,'Previsão Potência Instalada'!$B$4:$B$87,PrevisaoGD[[#This Row],[Mês/Ano]])*SUMIFS(RelPotInst[PU_PI],RelPotInst[Barra],PrevisaoGD[[#This Row],[Nº Barra]])</f>
        <v>0.72316546856478081</v>
      </c>
      <c r="H3194" s="136">
        <f>$G3194*SUMIFS(FatorHorario[Fator],FatorHorario[Meses],TEXT($D3194,"MMM"),FatorHorario[UF],'Curva Tipica'!$E$1,FatorHorario[Hora],$F3194)</f>
        <v>0.29375238349948934</v>
      </c>
      <c r="I3194" s="45">
        <v>0.92</v>
      </c>
    </row>
    <row r="3195" spans="1:9" x14ac:dyDescent="0.25">
      <c r="A3195" s="32">
        <v>8710</v>
      </c>
      <c r="B3195" s="32">
        <v>2</v>
      </c>
      <c r="C3195" s="134" t="s">
        <v>92</v>
      </c>
      <c r="D3195" s="33">
        <v>44896</v>
      </c>
      <c r="E3195" s="43" t="s">
        <v>73</v>
      </c>
      <c r="F3195" s="44">
        <f>SUMIFS(HoraCondCarga[Hora],HoraCondCarga[Condição de Carga],PrevisaoGD[[#This Row],[Condição de Carga]],HoraCondCarga[Mês],MONTH(PrevisaoGD[[#This Row],[Mês/Ano]]))</f>
        <v>13</v>
      </c>
      <c r="G3195" s="258">
        <f>SUMIFS('Previsão Potência Instalada'!$C$4:$C$87,'Previsão Potência Instalada'!$B$4:$B$87,PrevisaoGD[[#This Row],[Mês/Ano]])*SUMIFS(RelPotInst[PU_PI],RelPotInst[Barra],PrevisaoGD[[#This Row],[Nº Barra]])</f>
        <v>0.74493560908348055</v>
      </c>
      <c r="H3195" s="136">
        <f>$G3195*SUMIFS(FatorHorario[Fator],FatorHorario[Meses],TEXT($D3195,"MMM"),FatorHorario[UF],'Curva Tipica'!$E$1,FatorHorario[Hora],$F3195)</f>
        <v>0.42830560129863632</v>
      </c>
      <c r="I3195" s="45">
        <v>0.92</v>
      </c>
    </row>
    <row r="3196" spans="1:9" x14ac:dyDescent="0.25">
      <c r="A3196" s="32">
        <v>8710</v>
      </c>
      <c r="B3196" s="32">
        <v>2</v>
      </c>
      <c r="C3196" s="134" t="s">
        <v>92</v>
      </c>
      <c r="D3196" s="33">
        <v>44927</v>
      </c>
      <c r="E3196" s="43" t="s">
        <v>73</v>
      </c>
      <c r="F3196" s="44">
        <f>SUMIFS(HoraCondCarga[Hora],HoraCondCarga[Condição de Carga],PrevisaoGD[[#This Row],[Condição de Carga]],HoraCondCarga[Mês],MONTH(PrevisaoGD[[#This Row],[Mês/Ano]]))</f>
        <v>15</v>
      </c>
      <c r="G3196" s="258">
        <f>SUMIFS('Previsão Potência Instalada'!$C$4:$C$87,'Previsão Potência Instalada'!$B$4:$B$87,PrevisaoGD[[#This Row],[Mês/Ano]])*SUMIFS(RelPotInst[PU_PI],RelPotInst[Barra],PrevisaoGD[[#This Row],[Nº Barra]])</f>
        <v>0.75239897156715163</v>
      </c>
      <c r="H3196" s="136">
        <f>$G3196*SUMIFS(FatorHorario[Fator],FatorHorario[Meses],TEXT($D3196,"MMM"),FatorHorario[UF],'Curva Tipica'!$E$1,FatorHorario[Hora],$F3196)</f>
        <v>0.30455604503809725</v>
      </c>
      <c r="I3196" s="45">
        <v>0.92</v>
      </c>
    </row>
    <row r="3197" spans="1:9" x14ac:dyDescent="0.25">
      <c r="A3197" s="32">
        <v>8710</v>
      </c>
      <c r="B3197" s="32">
        <v>2</v>
      </c>
      <c r="C3197" s="134" t="s">
        <v>92</v>
      </c>
      <c r="D3197" s="33">
        <v>44958</v>
      </c>
      <c r="E3197" s="43" t="s">
        <v>73</v>
      </c>
      <c r="F3197" s="44">
        <f>SUMIFS(HoraCondCarga[Hora],HoraCondCarga[Condição de Carga],PrevisaoGD[[#This Row],[Condição de Carga]],HoraCondCarga[Mês],MONTH(PrevisaoGD[[#This Row],[Mês/Ano]]))</f>
        <v>15</v>
      </c>
      <c r="G3197" s="258">
        <f>SUMIFS('Previsão Potência Instalada'!$C$4:$C$87,'Previsão Potência Instalada'!$B$4:$B$87,PrevisaoGD[[#This Row],[Mês/Ano]])*SUMIFS(RelPotInst[PU_PI],RelPotInst[Barra],PrevisaoGD[[#This Row],[Nº Barra]])</f>
        <v>0.75969969506265311</v>
      </c>
      <c r="H3197" s="136">
        <f>$G3197*SUMIFS(FatorHorario[Fator],FatorHorario[Meses],TEXT($D3197,"MMM"),FatorHorario[UF],'Curva Tipica'!$E$1,FatorHorario[Hora],$F3197)</f>
        <v>0.30896119272459216</v>
      </c>
      <c r="I3197" s="45">
        <v>0.92</v>
      </c>
    </row>
    <row r="3198" spans="1:9" x14ac:dyDescent="0.25">
      <c r="A3198" s="32">
        <v>8710</v>
      </c>
      <c r="B3198" s="32">
        <v>2</v>
      </c>
      <c r="C3198" s="134" t="s">
        <v>92</v>
      </c>
      <c r="D3198" s="33">
        <v>44986</v>
      </c>
      <c r="E3198" s="43" t="s">
        <v>73</v>
      </c>
      <c r="F3198" s="44">
        <f>SUMIFS(HoraCondCarga[Hora],HoraCondCarga[Condição de Carga],PrevisaoGD[[#This Row],[Condição de Carga]],HoraCondCarga[Mês],MONTH(PrevisaoGD[[#This Row],[Mês/Ano]]))</f>
        <v>15</v>
      </c>
      <c r="G3198" s="258">
        <f>SUMIFS('Previsão Potência Instalada'!$C$4:$C$87,'Previsão Potência Instalada'!$B$4:$B$87,PrevisaoGD[[#This Row],[Mês/Ano]])*SUMIFS(RelPotInst[PU_PI],RelPotInst[Barra],PrevisaoGD[[#This Row],[Nº Barra]])</f>
        <v>0.76706606845804903</v>
      </c>
      <c r="H3198" s="136">
        <f>$G3198*SUMIFS(FatorHorario[Fator],FatorHorario[Meses],TEXT($D3198,"MMM"),FatorHorario[UF],'Curva Tipica'!$E$1,FatorHorario[Hora],$F3198)</f>
        <v>0.31918124079665877</v>
      </c>
      <c r="I3198" s="45">
        <v>0.92</v>
      </c>
    </row>
    <row r="3199" spans="1:9" x14ac:dyDescent="0.25">
      <c r="A3199" s="32">
        <v>8710</v>
      </c>
      <c r="B3199" s="32">
        <v>2</v>
      </c>
      <c r="C3199" s="134" t="s">
        <v>92</v>
      </c>
      <c r="D3199" s="33">
        <v>45017</v>
      </c>
      <c r="E3199" s="43" t="s">
        <v>73</v>
      </c>
      <c r="F3199" s="44">
        <f>SUMIFS(HoraCondCarga[Hora],HoraCondCarga[Condição de Carga],PrevisaoGD[[#This Row],[Condição de Carga]],HoraCondCarga[Mês],MONTH(PrevisaoGD[[#This Row],[Mês/Ano]]))</f>
        <v>14</v>
      </c>
      <c r="G3199" s="258">
        <f>SUMIFS('Previsão Potência Instalada'!$C$4:$C$87,'Previsão Potência Instalada'!$B$4:$B$87,PrevisaoGD[[#This Row],[Mês/Ano]])*SUMIFS(RelPotInst[PU_PI],RelPotInst[Barra],PrevisaoGD[[#This Row],[Nº Barra]])</f>
        <v>0.77448906552647045</v>
      </c>
      <c r="H3199" s="136">
        <f>$G3199*SUMIFS(FatorHorario[Fator],FatorHorario[Meses],TEXT($D3199,"MMM"),FatorHorario[UF],'Curva Tipica'!$E$1,FatorHorario[Hora],$F3199)</f>
        <v>0.36298654174232337</v>
      </c>
      <c r="I3199" s="45">
        <v>0.92</v>
      </c>
    </row>
    <row r="3200" spans="1:9" x14ac:dyDescent="0.25">
      <c r="A3200" s="32">
        <v>8710</v>
      </c>
      <c r="B3200" s="32">
        <v>2</v>
      </c>
      <c r="C3200" s="134" t="s">
        <v>92</v>
      </c>
      <c r="D3200" s="33">
        <v>45047</v>
      </c>
      <c r="E3200" s="43" t="s">
        <v>73</v>
      </c>
      <c r="F3200" s="44">
        <f>SUMIFS(HoraCondCarga[Hora],HoraCondCarga[Condição de Carga],PrevisaoGD[[#This Row],[Condição de Carga]],HoraCondCarga[Mês],MONTH(PrevisaoGD[[#This Row],[Mês/Ano]]))</f>
        <v>13</v>
      </c>
      <c r="G3200" s="258">
        <f>SUMIFS('Previsão Potência Instalada'!$C$4:$C$87,'Previsão Potência Instalada'!$B$4:$B$87,PrevisaoGD[[#This Row],[Mês/Ano]])*SUMIFS(RelPotInst[PU_PI],RelPotInst[Barra],PrevisaoGD[[#This Row],[Nº Barra]])</f>
        <v>0.78252449566708848</v>
      </c>
      <c r="H3200" s="136">
        <f>$G3200*SUMIFS(FatorHorario[Fator],FatorHorario[Meses],TEXT($D3200,"MMM"),FatorHorario[UF],'Curva Tipica'!$E$1,FatorHorario[Hora],$F3200)</f>
        <v>0.35717732573918676</v>
      </c>
      <c r="I3200" s="45">
        <v>0.92</v>
      </c>
    </row>
    <row r="3201" spans="1:9" x14ac:dyDescent="0.25">
      <c r="A3201" s="32">
        <v>8710</v>
      </c>
      <c r="B3201" s="32">
        <v>2</v>
      </c>
      <c r="C3201" s="134" t="s">
        <v>92</v>
      </c>
      <c r="D3201" s="33">
        <v>45078</v>
      </c>
      <c r="E3201" s="43" t="s">
        <v>73</v>
      </c>
      <c r="F3201" s="44">
        <f>SUMIFS(HoraCondCarga[Hora],HoraCondCarga[Condição de Carga],PrevisaoGD[[#This Row],[Condição de Carga]],HoraCondCarga[Mês],MONTH(PrevisaoGD[[#This Row],[Mês/Ano]]))</f>
        <v>13</v>
      </c>
      <c r="G3201" s="258">
        <f>SUMIFS('Previsão Potência Instalada'!$C$4:$C$87,'Previsão Potência Instalada'!$B$4:$B$87,PrevisaoGD[[#This Row],[Mês/Ano]])*SUMIFS(RelPotInst[PU_PI],RelPotInst[Barra],PrevisaoGD[[#This Row],[Nº Barra]])</f>
        <v>0.79039201628221678</v>
      </c>
      <c r="H3201" s="136">
        <f>$G3201*SUMIFS(FatorHorario[Fator],FatorHorario[Meses],TEXT($D3201,"MMM"),FatorHorario[UF],'Curva Tipica'!$E$1,FatorHorario[Hora],$F3201)</f>
        <v>0.34073618441112152</v>
      </c>
      <c r="I3201" s="45">
        <v>0.92</v>
      </c>
    </row>
    <row r="3202" spans="1:9" x14ac:dyDescent="0.25">
      <c r="A3202" s="32">
        <v>8710</v>
      </c>
      <c r="B3202" s="32">
        <v>2</v>
      </c>
      <c r="C3202" s="134" t="s">
        <v>92</v>
      </c>
      <c r="D3202" s="33">
        <v>45108</v>
      </c>
      <c r="E3202" s="43" t="s">
        <v>73</v>
      </c>
      <c r="F3202" s="44">
        <f>SUMIFS(HoraCondCarga[Hora],HoraCondCarga[Condição de Carga],PrevisaoGD[[#This Row],[Condição de Carga]],HoraCondCarga[Mês],MONTH(PrevisaoGD[[#This Row],[Mês/Ano]]))</f>
        <v>13</v>
      </c>
      <c r="G3202" s="258">
        <f>SUMIFS('Previsão Potência Instalada'!$C$4:$C$87,'Previsão Potência Instalada'!$B$4:$B$87,PrevisaoGD[[#This Row],[Mês/Ano]])*SUMIFS(RelPotInst[PU_PI],RelPotInst[Barra],PrevisaoGD[[#This Row],[Nº Barra]])</f>
        <v>0.79786847815137518</v>
      </c>
      <c r="H3202" s="136">
        <f>$G3202*SUMIFS(FatorHorario[Fator],FatorHorario[Meses],TEXT($D3202,"MMM"),FatorHorario[UF],'Curva Tipica'!$E$1,FatorHorario[Hora],$F3202)</f>
        <v>0.34764733423998606</v>
      </c>
      <c r="I3202" s="45">
        <v>0.92</v>
      </c>
    </row>
    <row r="3203" spans="1:9" x14ac:dyDescent="0.25">
      <c r="A3203" s="32">
        <v>8710</v>
      </c>
      <c r="B3203" s="32">
        <v>2</v>
      </c>
      <c r="C3203" s="134" t="s">
        <v>92</v>
      </c>
      <c r="D3203" s="33">
        <v>45139</v>
      </c>
      <c r="E3203" s="43" t="s">
        <v>73</v>
      </c>
      <c r="F3203" s="44">
        <f>SUMIFS(HoraCondCarga[Hora],HoraCondCarga[Condição de Carga],PrevisaoGD[[#This Row],[Condição de Carga]],HoraCondCarga[Mês],MONTH(PrevisaoGD[[#This Row],[Mês/Ano]]))</f>
        <v>13</v>
      </c>
      <c r="G3203" s="258">
        <f>SUMIFS('Previsão Potência Instalada'!$C$4:$C$87,'Previsão Potência Instalada'!$B$4:$B$87,PrevisaoGD[[#This Row],[Mês/Ano]])*SUMIFS(RelPotInst[PU_PI],RelPotInst[Barra],PrevisaoGD[[#This Row],[Nº Barra]])</f>
        <v>0.80515388585733083</v>
      </c>
      <c r="H3203" s="136">
        <f>$G3203*SUMIFS(FatorHorario[Fator],FatorHorario[Meses],TEXT($D3203,"MMM"),FatorHorario[UF],'Curva Tipica'!$E$1,FatorHorario[Hora],$F3203)</f>
        <v>0.38437859721483347</v>
      </c>
      <c r="I3203" s="45">
        <v>0.92</v>
      </c>
    </row>
    <row r="3204" spans="1:9" x14ac:dyDescent="0.25">
      <c r="A3204" s="32">
        <v>8710</v>
      </c>
      <c r="B3204" s="32">
        <v>2</v>
      </c>
      <c r="C3204" s="134" t="s">
        <v>92</v>
      </c>
      <c r="D3204" s="33">
        <v>45170</v>
      </c>
      <c r="E3204" s="43" t="s">
        <v>73</v>
      </c>
      <c r="F3204" s="44">
        <f>SUMIFS(HoraCondCarga[Hora],HoraCondCarga[Condição de Carga],PrevisaoGD[[#This Row],[Condição de Carga]],HoraCondCarga[Mês],MONTH(PrevisaoGD[[#This Row],[Mês/Ano]]))</f>
        <v>14</v>
      </c>
      <c r="G3204" s="258">
        <f>SUMIFS('Previsão Potência Instalada'!$C$4:$C$87,'Previsão Potência Instalada'!$B$4:$B$87,PrevisaoGD[[#This Row],[Mês/Ano]])*SUMIFS(RelPotInst[PU_PI],RelPotInst[Barra],PrevisaoGD[[#This Row],[Nº Barra]])</f>
        <v>0.81240605845041602</v>
      </c>
      <c r="H3204" s="136">
        <f>$G3204*SUMIFS(FatorHorario[Fator],FatorHorario[Meses],TEXT($D3204,"MMM"),FatorHorario[UF],'Curva Tipica'!$E$1,FatorHorario[Hora],$F3204)</f>
        <v>0.39231224632474493</v>
      </c>
      <c r="I3204" s="45">
        <v>0.92</v>
      </c>
    </row>
    <row r="3205" spans="1:9" x14ac:dyDescent="0.25">
      <c r="A3205" s="32">
        <v>8710</v>
      </c>
      <c r="B3205" s="32">
        <v>2</v>
      </c>
      <c r="C3205" s="134" t="s">
        <v>92</v>
      </c>
      <c r="D3205" s="33">
        <v>45200</v>
      </c>
      <c r="E3205" s="43" t="s">
        <v>73</v>
      </c>
      <c r="F3205" s="44">
        <f>SUMIFS(HoraCondCarga[Hora],HoraCondCarga[Condição de Carga],PrevisaoGD[[#This Row],[Condição de Carga]],HoraCondCarga[Mês],MONTH(PrevisaoGD[[#This Row],[Mês/Ano]]))</f>
        <v>12</v>
      </c>
      <c r="G3205" s="258">
        <f>SUMIFS('Previsão Potência Instalada'!$C$4:$C$87,'Previsão Potência Instalada'!$B$4:$B$87,PrevisaoGD[[#This Row],[Mês/Ano]])*SUMIFS(RelPotInst[PU_PI],RelPotInst[Barra],PrevisaoGD[[#This Row],[Nº Barra]])</f>
        <v>0.81930169745701864</v>
      </c>
      <c r="H3205" s="136">
        <f>$G3205*SUMIFS(FatorHorario[Fator],FatorHorario[Meses],TEXT($D3205,"MMM"),FatorHorario[UF],'Curva Tipica'!$E$1,FatorHorario[Hora],$F3205)</f>
        <v>0.4652921553975517</v>
      </c>
      <c r="I3205" s="45">
        <v>0.92</v>
      </c>
    </row>
    <row r="3206" spans="1:9" x14ac:dyDescent="0.25">
      <c r="A3206" s="32">
        <v>8710</v>
      </c>
      <c r="B3206" s="32">
        <v>2</v>
      </c>
      <c r="C3206" s="134" t="s">
        <v>92</v>
      </c>
      <c r="D3206" s="33">
        <v>45231</v>
      </c>
      <c r="E3206" s="43" t="s">
        <v>73</v>
      </c>
      <c r="F3206" s="44">
        <f>SUMIFS(HoraCondCarga[Hora],HoraCondCarga[Condição de Carga],PrevisaoGD[[#This Row],[Condição de Carga]],HoraCondCarga[Mês],MONTH(PrevisaoGD[[#This Row],[Mês/Ano]]))</f>
        <v>15</v>
      </c>
      <c r="G3206" s="258">
        <f>SUMIFS('Previsão Potência Instalada'!$C$4:$C$87,'Previsão Potência Instalada'!$B$4:$B$87,PrevisaoGD[[#This Row],[Mês/Ano]])*SUMIFS(RelPotInst[PU_PI],RelPotInst[Barra],PrevisaoGD[[#This Row],[Nº Barra]])</f>
        <v>0.82619862349426842</v>
      </c>
      <c r="H3206" s="136">
        <f>$G3206*SUMIFS(FatorHorario[Fator],FatorHorario[Meses],TEXT($D3206,"MMM"),FatorHorario[UF],'Curva Tipica'!$E$1,FatorHorario[Hora],$F3206)</f>
        <v>0.33560481721715085</v>
      </c>
      <c r="I3206" s="45">
        <v>0.92</v>
      </c>
    </row>
    <row r="3207" spans="1:9" x14ac:dyDescent="0.25">
      <c r="A3207" s="32">
        <v>8710</v>
      </c>
      <c r="B3207" s="32">
        <v>2</v>
      </c>
      <c r="C3207" s="134" t="s">
        <v>92</v>
      </c>
      <c r="D3207" s="33">
        <v>45261</v>
      </c>
      <c r="E3207" s="43" t="s">
        <v>73</v>
      </c>
      <c r="F3207" s="44">
        <f>SUMIFS(HoraCondCarga[Hora],HoraCondCarga[Condição de Carga],PrevisaoGD[[#This Row],[Condição de Carga]],HoraCondCarga[Mês],MONTH(PrevisaoGD[[#This Row],[Mês/Ano]]))</f>
        <v>13</v>
      </c>
      <c r="G3207" s="258">
        <f>SUMIFS('Previsão Potência Instalada'!$C$4:$C$87,'Previsão Potência Instalada'!$B$4:$B$87,PrevisaoGD[[#This Row],[Mês/Ano]])*SUMIFS(RelPotInst[PU_PI],RelPotInst[Barra],PrevisaoGD[[#This Row],[Nº Barra]])</f>
        <v>0.8334231952315273</v>
      </c>
      <c r="H3207" s="136">
        <f>$G3207*SUMIFS(FatorHorario[Fator],FatorHorario[Meses],TEXT($D3207,"MMM"),FatorHorario[UF],'Curva Tipica'!$E$1,FatorHorario[Hora],$F3207)</f>
        <v>0.47918211777934711</v>
      </c>
      <c r="I3207" s="45">
        <v>0.92</v>
      </c>
    </row>
    <row r="3208" spans="1:9" x14ac:dyDescent="0.25">
      <c r="A3208" s="32">
        <v>8710</v>
      </c>
      <c r="B3208" s="32">
        <v>2</v>
      </c>
      <c r="C3208" s="134" t="s">
        <v>92</v>
      </c>
      <c r="D3208" s="33">
        <v>45292</v>
      </c>
      <c r="E3208" s="43" t="s">
        <v>73</v>
      </c>
      <c r="F3208" s="44">
        <f>SUMIFS(HoraCondCarga[Hora],HoraCondCarga[Condição de Carga],PrevisaoGD[[#This Row],[Condição de Carga]],HoraCondCarga[Mês],MONTH(PrevisaoGD[[#This Row],[Mês/Ano]]))</f>
        <v>15</v>
      </c>
      <c r="G3208" s="258">
        <f>SUMIFS('Previsão Potência Instalada'!$C$4:$C$87,'Previsão Potência Instalada'!$B$4:$B$87,PrevisaoGD[[#This Row],[Mês/Ano]])*SUMIFS(RelPotInst[PU_PI],RelPotInst[Barra],PrevisaoGD[[#This Row],[Nº Barra]])</f>
        <v>0.84824160685651084</v>
      </c>
      <c r="H3208" s="136">
        <f>$G3208*SUMIFS(FatorHorario[Fator],FatorHorario[Meses],TEXT($D3208,"MMM"),FatorHorario[UF],'Curva Tipica'!$E$1,FatorHorario[Hora],$F3208)</f>
        <v>0.34335122559098674</v>
      </c>
      <c r="I3208" s="45">
        <v>0.92</v>
      </c>
    </row>
    <row r="3209" spans="1:9" x14ac:dyDescent="0.25">
      <c r="A3209" s="32">
        <v>8710</v>
      </c>
      <c r="B3209" s="32">
        <v>2</v>
      </c>
      <c r="C3209" s="134" t="s">
        <v>92</v>
      </c>
      <c r="D3209" s="33">
        <v>45323</v>
      </c>
      <c r="E3209" s="43" t="s">
        <v>73</v>
      </c>
      <c r="F3209" s="44">
        <f>SUMIFS(HoraCondCarga[Hora],HoraCondCarga[Condição de Carga],PrevisaoGD[[#This Row],[Condição de Carga]],HoraCondCarga[Mês],MONTH(PrevisaoGD[[#This Row],[Mês/Ano]]))</f>
        <v>15</v>
      </c>
      <c r="G3209" s="258">
        <f>SUMIFS('Previsão Potência Instalada'!$C$4:$C$87,'Previsão Potência Instalada'!$B$4:$B$87,PrevisaoGD[[#This Row],[Mês/Ano]])*SUMIFS(RelPotInst[PU_PI],RelPotInst[Barra],PrevisaoGD[[#This Row],[Nº Barra]])</f>
        <v>0.86273710083167654</v>
      </c>
      <c r="H3209" s="136">
        <f>$G3209*SUMIFS(FatorHorario[Fator],FatorHorario[Meses],TEXT($D3209,"MMM"),FatorHorario[UF],'Curva Tipica'!$E$1,FatorHorario[Hora],$F3209)</f>
        <v>0.35086532930453357</v>
      </c>
      <c r="I3209" s="45">
        <v>0.92</v>
      </c>
    </row>
    <row r="3210" spans="1:9" x14ac:dyDescent="0.25">
      <c r="A3210" s="32">
        <v>8710</v>
      </c>
      <c r="B3210" s="32">
        <v>2</v>
      </c>
      <c r="C3210" s="134" t="s">
        <v>92</v>
      </c>
      <c r="D3210" s="33">
        <v>45352</v>
      </c>
      <c r="E3210" s="43" t="s">
        <v>73</v>
      </c>
      <c r="F3210" s="44">
        <f>SUMIFS(HoraCondCarga[Hora],HoraCondCarga[Condição de Carga],PrevisaoGD[[#This Row],[Condição de Carga]],HoraCondCarga[Mês],MONTH(PrevisaoGD[[#This Row],[Mês/Ano]]))</f>
        <v>15</v>
      </c>
      <c r="G3210" s="258">
        <f>SUMIFS('Previsão Potência Instalada'!$C$4:$C$87,'Previsão Potência Instalada'!$B$4:$B$87,PrevisaoGD[[#This Row],[Mês/Ano]])*SUMIFS(RelPotInst[PU_PI],RelPotInst[Barra],PrevisaoGD[[#This Row],[Nº Barra]])</f>
        <v>0.87736294185107344</v>
      </c>
      <c r="H3210" s="136">
        <f>$G3210*SUMIFS(FatorHorario[Fator],FatorHorario[Meses],TEXT($D3210,"MMM"),FatorHorario[UF],'Curva Tipica'!$E$1,FatorHorario[Hora],$F3210)</f>
        <v>0.36507649591639801</v>
      </c>
      <c r="I3210" s="45">
        <v>0.92</v>
      </c>
    </row>
    <row r="3211" spans="1:9" x14ac:dyDescent="0.25">
      <c r="A3211" s="32">
        <v>8710</v>
      </c>
      <c r="B3211" s="32">
        <v>2</v>
      </c>
      <c r="C3211" s="134" t="s">
        <v>92</v>
      </c>
      <c r="D3211" s="33">
        <v>45383</v>
      </c>
      <c r="E3211" s="43" t="s">
        <v>73</v>
      </c>
      <c r="F3211" s="44">
        <f>SUMIFS(HoraCondCarga[Hora],HoraCondCarga[Condição de Carga],PrevisaoGD[[#This Row],[Condição de Carga]],HoraCondCarga[Mês],MONTH(PrevisaoGD[[#This Row],[Mês/Ano]]))</f>
        <v>14</v>
      </c>
      <c r="G3211" s="258">
        <f>SUMIFS('Previsão Potência Instalada'!$C$4:$C$87,'Previsão Potência Instalada'!$B$4:$B$87,PrevisaoGD[[#This Row],[Mês/Ano]])*SUMIFS(RelPotInst[PU_PI],RelPotInst[Barra],PrevisaoGD[[#This Row],[Nº Barra]])</f>
        <v>0.89210120845564722</v>
      </c>
      <c r="H3211" s="136">
        <f>$G3211*SUMIFS(FatorHorario[Fator],FatorHorario[Meses],TEXT($D3211,"MMM"),FatorHorario[UF],'Curva Tipica'!$E$1,FatorHorario[Hora],$F3211)</f>
        <v>0.41810885002145376</v>
      </c>
      <c r="I3211" s="45">
        <v>0.92</v>
      </c>
    </row>
    <row r="3212" spans="1:9" x14ac:dyDescent="0.25">
      <c r="A3212" s="32">
        <v>8710</v>
      </c>
      <c r="B3212" s="32">
        <v>2</v>
      </c>
      <c r="C3212" s="134" t="s">
        <v>92</v>
      </c>
      <c r="D3212" s="33">
        <v>45413</v>
      </c>
      <c r="E3212" s="43" t="s">
        <v>73</v>
      </c>
      <c r="F3212" s="44">
        <f>SUMIFS(HoraCondCarga[Hora],HoraCondCarga[Condição de Carga],PrevisaoGD[[#This Row],[Condição de Carga]],HoraCondCarga[Mês],MONTH(PrevisaoGD[[#This Row],[Mês/Ano]]))</f>
        <v>13</v>
      </c>
      <c r="G3212" s="258">
        <f>SUMIFS('Previsão Potência Instalada'!$C$4:$C$87,'Previsão Potência Instalada'!$B$4:$B$87,PrevisaoGD[[#This Row],[Mês/Ano]])*SUMIFS(RelPotInst[PU_PI],RelPotInst[Barra],PrevisaoGD[[#This Row],[Nº Barra]])</f>
        <v>0.90805545316344405</v>
      </c>
      <c r="H3212" s="136">
        <f>$G3212*SUMIFS(FatorHorario[Fator],FatorHorario[Meses],TEXT($D3212,"MMM"),FatorHorario[UF],'Curva Tipica'!$E$1,FatorHorario[Hora],$F3212)</f>
        <v>0.4144749719397765</v>
      </c>
      <c r="I3212" s="45">
        <v>0.92</v>
      </c>
    </row>
    <row r="3213" spans="1:9" x14ac:dyDescent="0.25">
      <c r="A3213" s="32">
        <v>8710</v>
      </c>
      <c r="B3213" s="32">
        <v>2</v>
      </c>
      <c r="C3213" s="134" t="s">
        <v>92</v>
      </c>
      <c r="D3213" s="33">
        <v>45444</v>
      </c>
      <c r="E3213" s="43" t="s">
        <v>73</v>
      </c>
      <c r="F3213" s="44">
        <f>SUMIFS(HoraCondCarga[Hora],HoraCondCarga[Condição de Carga],PrevisaoGD[[#This Row],[Condição de Carga]],HoraCondCarga[Mês],MONTH(PrevisaoGD[[#This Row],[Mês/Ano]]))</f>
        <v>13</v>
      </c>
      <c r="G3213" s="258">
        <f>SUMIFS('Previsão Potência Instalada'!$C$4:$C$87,'Previsão Potência Instalada'!$B$4:$B$87,PrevisaoGD[[#This Row],[Mês/Ano]])*SUMIFS(RelPotInst[PU_PI],RelPotInst[Barra],PrevisaoGD[[#This Row],[Nº Barra]])</f>
        <v>0.92367631563636932</v>
      </c>
      <c r="H3213" s="136">
        <f>$G3213*SUMIFS(FatorHorario[Fator],FatorHorario[Meses],TEXT($D3213,"MMM"),FatorHorario[UF],'Curva Tipica'!$E$1,FatorHorario[Hora],$F3213)</f>
        <v>0.39819473999909688</v>
      </c>
      <c r="I3213" s="45">
        <v>0.92</v>
      </c>
    </row>
    <row r="3214" spans="1:9" x14ac:dyDescent="0.25">
      <c r="A3214" s="32">
        <v>8710</v>
      </c>
      <c r="B3214" s="32">
        <v>2</v>
      </c>
      <c r="C3214" s="134" t="s">
        <v>92</v>
      </c>
      <c r="D3214" s="33">
        <v>45474</v>
      </c>
      <c r="E3214" s="43" t="s">
        <v>73</v>
      </c>
      <c r="F3214" s="44">
        <f>SUMIFS(HoraCondCarga[Hora],HoraCondCarga[Condição de Carga],PrevisaoGD[[#This Row],[Condição de Carga]],HoraCondCarga[Mês],MONTH(PrevisaoGD[[#This Row],[Mês/Ano]]))</f>
        <v>13</v>
      </c>
      <c r="G3214" s="258">
        <f>SUMIFS('Previsão Potência Instalada'!$C$4:$C$87,'Previsão Potência Instalada'!$B$4:$B$87,PrevisaoGD[[#This Row],[Mês/Ano]])*SUMIFS(RelPotInst[PU_PI],RelPotInst[Barra],PrevisaoGD[[#This Row],[Nº Barra]])</f>
        <v>0.93852073592522423</v>
      </c>
      <c r="H3214" s="136">
        <f>$G3214*SUMIFS(FatorHorario[Fator],FatorHorario[Meses],TEXT($D3214,"MMM"),FatorHorario[UF],'Curva Tipica'!$E$1,FatorHorario[Hora],$F3214)</f>
        <v>0.40893235026569363</v>
      </c>
      <c r="I3214" s="45">
        <v>0.92</v>
      </c>
    </row>
    <row r="3215" spans="1:9" x14ac:dyDescent="0.25">
      <c r="A3215" s="32">
        <v>8710</v>
      </c>
      <c r="B3215" s="32">
        <v>2</v>
      </c>
      <c r="C3215" s="134" t="s">
        <v>92</v>
      </c>
      <c r="D3215" s="33">
        <v>45505</v>
      </c>
      <c r="E3215" s="43" t="s">
        <v>73</v>
      </c>
      <c r="F3215" s="44">
        <f>SUMIFS(HoraCondCarga[Hora],HoraCondCarga[Condição de Carga],PrevisaoGD[[#This Row],[Condição de Carga]],HoraCondCarga[Mês],MONTH(PrevisaoGD[[#This Row],[Mês/Ano]]))</f>
        <v>13</v>
      </c>
      <c r="G3215" s="258">
        <f>SUMIFS('Previsão Potência Instalada'!$C$4:$C$87,'Previsão Potência Instalada'!$B$4:$B$87,PrevisaoGD[[#This Row],[Mês/Ano]])*SUMIFS(RelPotInst[PU_PI],RelPotInst[Barra],PrevisaoGD[[#This Row],[Nº Barra]])</f>
        <v>0.95298582059434989</v>
      </c>
      <c r="H3215" s="136">
        <f>$G3215*SUMIFS(FatorHorario[Fator],FatorHorario[Meses],TEXT($D3215,"MMM"),FatorHorario[UF],'Curva Tipica'!$E$1,FatorHorario[Hora],$F3215)</f>
        <v>0.45495321989986764</v>
      </c>
      <c r="I3215" s="45">
        <v>0.92</v>
      </c>
    </row>
    <row r="3216" spans="1:9" x14ac:dyDescent="0.25">
      <c r="A3216" s="32">
        <v>8710</v>
      </c>
      <c r="B3216" s="32">
        <v>2</v>
      </c>
      <c r="C3216" s="134" t="s">
        <v>92</v>
      </c>
      <c r="D3216" s="33">
        <v>45536</v>
      </c>
      <c r="E3216" s="43" t="s">
        <v>73</v>
      </c>
      <c r="F3216" s="44">
        <f>SUMIFS(HoraCondCarga[Hora],HoraCondCarga[Condição de Carga],PrevisaoGD[[#This Row],[Condição de Carga]],HoraCondCarga[Mês],MONTH(PrevisaoGD[[#This Row],[Mês/Ano]]))</f>
        <v>14</v>
      </c>
      <c r="G3216" s="258">
        <f>SUMIFS('Previsão Potência Instalada'!$C$4:$C$87,'Previsão Potência Instalada'!$B$4:$B$87,PrevisaoGD[[#This Row],[Mês/Ano]])*SUMIFS(RelPotInst[PU_PI],RelPotInst[Barra],PrevisaoGD[[#This Row],[Nº Barra]])</f>
        <v>0.96738491736807419</v>
      </c>
      <c r="H3216" s="136">
        <f>$G3216*SUMIFS(FatorHorario[Fator],FatorHorario[Meses],TEXT($D3216,"MMM"),FatorHorario[UF],'Curva Tipica'!$E$1,FatorHorario[Hora],$F3216)</f>
        <v>0.46715179687019803</v>
      </c>
      <c r="I3216" s="45">
        <v>0.92</v>
      </c>
    </row>
    <row r="3217" spans="1:9" x14ac:dyDescent="0.25">
      <c r="A3217" s="32">
        <v>8710</v>
      </c>
      <c r="B3217" s="32">
        <v>2</v>
      </c>
      <c r="C3217" s="134" t="s">
        <v>92</v>
      </c>
      <c r="D3217" s="33">
        <v>45566</v>
      </c>
      <c r="E3217" s="43" t="s">
        <v>73</v>
      </c>
      <c r="F3217" s="44">
        <f>SUMIFS(HoraCondCarga[Hora],HoraCondCarga[Condição de Carga],PrevisaoGD[[#This Row],[Condição de Carga]],HoraCondCarga[Mês],MONTH(PrevisaoGD[[#This Row],[Mês/Ano]]))</f>
        <v>12</v>
      </c>
      <c r="G3217" s="258">
        <f>SUMIFS('Previsão Potência Instalada'!$C$4:$C$87,'Previsão Potência Instalada'!$B$4:$B$87,PrevisaoGD[[#This Row],[Mês/Ano]])*SUMIFS(RelPotInst[PU_PI],RelPotInst[Barra],PrevisaoGD[[#This Row],[Nº Barra]])</f>
        <v>0.98107612122433807</v>
      </c>
      <c r="H3217" s="136">
        <f>$G3217*SUMIFS(FatorHorario[Fator],FatorHorario[Meses],TEXT($D3217,"MMM"),FatorHorario[UF],'Curva Tipica'!$E$1,FatorHorario[Hora],$F3217)</f>
        <v>0.5571659676409858</v>
      </c>
      <c r="I3217" s="45">
        <v>0.92</v>
      </c>
    </row>
    <row r="3218" spans="1:9" x14ac:dyDescent="0.25">
      <c r="A3218" s="32">
        <v>8710</v>
      </c>
      <c r="B3218" s="32">
        <v>2</v>
      </c>
      <c r="C3218" s="134" t="s">
        <v>92</v>
      </c>
      <c r="D3218" s="33">
        <v>45597</v>
      </c>
      <c r="E3218" s="43" t="s">
        <v>73</v>
      </c>
      <c r="F3218" s="44">
        <f>SUMIFS(HoraCondCarga[Hora],HoraCondCarga[Condição de Carga],PrevisaoGD[[#This Row],[Condição de Carga]],HoraCondCarga[Mês],MONTH(PrevisaoGD[[#This Row],[Mês/Ano]]))</f>
        <v>15</v>
      </c>
      <c r="G3218" s="258">
        <f>SUMIFS('Previsão Potência Instalada'!$C$4:$C$87,'Previsão Potência Instalada'!$B$4:$B$87,PrevisaoGD[[#This Row],[Mês/Ano]])*SUMIFS(RelPotInst[PU_PI],RelPotInst[Barra],PrevisaoGD[[#This Row],[Nº Barra]])</f>
        <v>0.99476988046364068</v>
      </c>
      <c r="H3218" s="136">
        <f>$G3218*SUMIFS(FatorHorario[Fator],FatorHorario[Meses],TEXT($D3218,"MMM"),FatorHorario[UF],'Curva Tipica'!$E$1,FatorHorario[Hora],$F3218)</f>
        <v>0.40407906090930829</v>
      </c>
      <c r="I3218" s="45">
        <v>0.92</v>
      </c>
    </row>
    <row r="3219" spans="1:9" x14ac:dyDescent="0.25">
      <c r="A3219" s="32">
        <v>8710</v>
      </c>
      <c r="B3219" s="32">
        <v>2</v>
      </c>
      <c r="C3219" s="134" t="s">
        <v>92</v>
      </c>
      <c r="D3219" s="33">
        <v>45627</v>
      </c>
      <c r="E3219" s="43" t="s">
        <v>73</v>
      </c>
      <c r="F3219" s="44">
        <f>SUMIFS(HoraCondCarga[Hora],HoraCondCarga[Condição de Carga],PrevisaoGD[[#This Row],[Condição de Carga]],HoraCondCarga[Mês],MONTH(PrevisaoGD[[#This Row],[Mês/Ano]]))</f>
        <v>13</v>
      </c>
      <c r="G3219" s="258">
        <f>SUMIFS('Previsão Potência Instalada'!$C$4:$C$87,'Previsão Potência Instalada'!$B$4:$B$87,PrevisaoGD[[#This Row],[Mês/Ano]])*SUMIFS(RelPotInst[PU_PI],RelPotInst[Barra],PrevisaoGD[[#This Row],[Nº Barra]])</f>
        <v>1.009114176087919</v>
      </c>
      <c r="H3219" s="136">
        <f>$G3219*SUMIFS(FatorHorario[Fator],FatorHorario[Meses],TEXT($D3219,"MMM"),FatorHorario[UF],'Curva Tipica'!$E$1,FatorHorario[Hora],$F3219)</f>
        <v>0.58019679647221556</v>
      </c>
      <c r="I3219" s="45">
        <v>0.92</v>
      </c>
    </row>
    <row r="3220" spans="1:9" x14ac:dyDescent="0.25">
      <c r="A3220" s="32">
        <v>8710</v>
      </c>
      <c r="B3220" s="32">
        <v>2</v>
      </c>
      <c r="C3220" s="134" t="s">
        <v>92</v>
      </c>
      <c r="D3220" s="33">
        <v>45658</v>
      </c>
      <c r="E3220" s="43" t="s">
        <v>73</v>
      </c>
      <c r="F3220" s="44">
        <f>SUMIFS(HoraCondCarga[Hora],HoraCondCarga[Condição de Carga],PrevisaoGD[[#This Row],[Condição de Carga]],HoraCondCarga[Mês],MONTH(PrevisaoGD[[#This Row],[Mês/Ano]]))</f>
        <v>15</v>
      </c>
      <c r="G3220" s="258">
        <f>SUMIFS('Previsão Potência Instalada'!$C$4:$C$87,'Previsão Potência Instalada'!$B$4:$B$87,PrevisaoGD[[#This Row],[Mês/Ano]])*SUMIFS(RelPotInst[PU_PI],RelPotInst[Barra],PrevisaoGD[[#This Row],[Nº Barra]])</f>
        <v>1.0260839252457772</v>
      </c>
      <c r="H3220" s="136">
        <f>$G3220*SUMIFS(FatorHorario[Fator],FatorHorario[Meses],TEXT($D3220,"MMM"),FatorHorario[UF],'Curva Tipica'!$E$1,FatorHorario[Hora],$F3220)</f>
        <v>0.41533823670588293</v>
      </c>
      <c r="I3220" s="45">
        <v>0.92</v>
      </c>
    </row>
    <row r="3221" spans="1:9" x14ac:dyDescent="0.25">
      <c r="A3221" s="32">
        <v>8710</v>
      </c>
      <c r="B3221" s="32">
        <v>2</v>
      </c>
      <c r="C3221" s="134" t="s">
        <v>92</v>
      </c>
      <c r="D3221" s="33">
        <v>45689</v>
      </c>
      <c r="E3221" s="43" t="s">
        <v>73</v>
      </c>
      <c r="F3221" s="44">
        <f>SUMIFS(HoraCondCarga[Hora],HoraCondCarga[Condição de Carga],PrevisaoGD[[#This Row],[Condição de Carga]],HoraCondCarga[Mês],MONTH(PrevisaoGD[[#This Row],[Mês/Ano]]))</f>
        <v>15</v>
      </c>
      <c r="G3221" s="258">
        <f>SUMIFS('Previsão Potência Instalada'!$C$4:$C$87,'Previsão Potência Instalada'!$B$4:$B$87,PrevisaoGD[[#This Row],[Mês/Ano]])*SUMIFS(RelPotInst[PU_PI],RelPotInst[Barra],PrevisaoGD[[#This Row],[Nº Barra]])</f>
        <v>1.0426838755577985</v>
      </c>
      <c r="H3221" s="136">
        <f>$G3221*SUMIFS(FatorHorario[Fator],FatorHorario[Meses],TEXT($D3221,"MMM"),FatorHorario[UF],'Curva Tipica'!$E$1,FatorHorario[Hora],$F3221)</f>
        <v>0.42404762818875391</v>
      </c>
      <c r="I3221" s="45">
        <v>0.92</v>
      </c>
    </row>
    <row r="3222" spans="1:9" x14ac:dyDescent="0.25">
      <c r="A3222" s="32">
        <v>8710</v>
      </c>
      <c r="B3222" s="32">
        <v>2</v>
      </c>
      <c r="C3222" s="134" t="s">
        <v>92</v>
      </c>
      <c r="D3222" s="33">
        <v>45717</v>
      </c>
      <c r="E3222" s="43" t="s">
        <v>73</v>
      </c>
      <c r="F3222" s="44">
        <f>SUMIFS(HoraCondCarga[Hora],HoraCondCarga[Condição de Carga],PrevisaoGD[[#This Row],[Condição de Carga]],HoraCondCarga[Mês],MONTH(PrevisaoGD[[#This Row],[Mês/Ano]]))</f>
        <v>15</v>
      </c>
      <c r="G3222" s="258">
        <f>SUMIFS('Previsão Potência Instalada'!$C$4:$C$87,'Previsão Potência Instalada'!$B$4:$B$87,PrevisaoGD[[#This Row],[Mês/Ano]])*SUMIFS(RelPotInst[PU_PI],RelPotInst[Barra],PrevisaoGD[[#This Row],[Nº Barra]])</f>
        <v>1.0594330967026222</v>
      </c>
      <c r="H3222" s="136">
        <f>$G3222*SUMIFS(FatorHorario[Fator],FatorHorario[Meses],TEXT($D3222,"MMM"),FatorHorario[UF],'Curva Tipica'!$E$1,FatorHorario[Hora],$F3222)</f>
        <v>0.44083708594533283</v>
      </c>
      <c r="I3222" s="45">
        <v>0.92</v>
      </c>
    </row>
    <row r="3223" spans="1:9" x14ac:dyDescent="0.25">
      <c r="A3223" s="32">
        <v>8710</v>
      </c>
      <c r="B3223" s="32">
        <v>2</v>
      </c>
      <c r="C3223" s="134" t="s">
        <v>92</v>
      </c>
      <c r="D3223" s="33">
        <v>45748</v>
      </c>
      <c r="E3223" s="43" t="s">
        <v>73</v>
      </c>
      <c r="F3223" s="44">
        <f>SUMIFS(HoraCondCarga[Hora],HoraCondCarga[Condição de Carga],PrevisaoGD[[#This Row],[Condição de Carga]],HoraCondCarga[Mês],MONTH(PrevisaoGD[[#This Row],[Mês/Ano]]))</f>
        <v>14</v>
      </c>
      <c r="G3223" s="258">
        <f>SUMIFS('Previsão Potência Instalada'!$C$4:$C$87,'Previsão Potência Instalada'!$B$4:$B$87,PrevisaoGD[[#This Row],[Mês/Ano]])*SUMIFS(RelPotInst[PU_PI],RelPotInst[Barra],PrevisaoGD[[#This Row],[Nº Barra]])</f>
        <v>1.0763110653831238</v>
      </c>
      <c r="H3223" s="136">
        <f>$G3223*SUMIFS(FatorHorario[Fator],FatorHorario[Meses],TEXT($D3223,"MMM"),FatorHorario[UF],'Curva Tipica'!$E$1,FatorHorario[Hora],$F3223)</f>
        <v>0.50444408946799124</v>
      </c>
      <c r="I3223" s="45">
        <v>0.92</v>
      </c>
    </row>
    <row r="3224" spans="1:9" x14ac:dyDescent="0.25">
      <c r="A3224" s="32">
        <v>8710</v>
      </c>
      <c r="B3224" s="32">
        <v>2</v>
      </c>
      <c r="C3224" s="134" t="s">
        <v>92</v>
      </c>
      <c r="D3224" s="33">
        <v>45778</v>
      </c>
      <c r="E3224" s="43" t="s">
        <v>73</v>
      </c>
      <c r="F3224" s="44">
        <f>SUMIFS(HoraCondCarga[Hora],HoraCondCarga[Condição de Carga],PrevisaoGD[[#This Row],[Condição de Carga]],HoraCondCarga[Mês],MONTH(PrevisaoGD[[#This Row],[Mês/Ano]]))</f>
        <v>13</v>
      </c>
      <c r="G3224" s="258">
        <f>SUMIFS('Previsão Potência Instalada'!$C$4:$C$87,'Previsão Potência Instalada'!$B$4:$B$87,PrevisaoGD[[#This Row],[Mês/Ano]])*SUMIFS(RelPotInst[PU_PI],RelPotInst[Barra],PrevisaoGD[[#This Row],[Nº Barra]])</f>
        <v>1.094581547911625</v>
      </c>
      <c r="H3224" s="136">
        <f>$G3224*SUMIFS(FatorHorario[Fator],FatorHorario[Meses],TEXT($D3224,"MMM"),FatorHorario[UF],'Curva Tipica'!$E$1,FatorHorario[Hora],$F3224)</f>
        <v>0.49961338239417974</v>
      </c>
      <c r="I3224" s="45">
        <v>0.92</v>
      </c>
    </row>
    <row r="3225" spans="1:9" x14ac:dyDescent="0.25">
      <c r="A3225" s="32">
        <v>8710</v>
      </c>
      <c r="B3225" s="32">
        <v>2</v>
      </c>
      <c r="C3225" s="134" t="s">
        <v>92</v>
      </c>
      <c r="D3225" s="33">
        <v>45809</v>
      </c>
      <c r="E3225" s="43" t="s">
        <v>73</v>
      </c>
      <c r="F3225" s="44">
        <f>SUMIFS(HoraCondCarga[Hora],HoraCondCarga[Condição de Carga],PrevisaoGD[[#This Row],[Condição de Carga]],HoraCondCarga[Mês],MONTH(PrevisaoGD[[#This Row],[Mês/Ano]]))</f>
        <v>13</v>
      </c>
      <c r="G3225" s="258">
        <f>SUMIFS('Previsão Potência Instalada'!$C$4:$C$87,'Previsão Potência Instalada'!$B$4:$B$87,PrevisaoGD[[#This Row],[Mês/Ano]])*SUMIFS(RelPotInst[PU_PI],RelPotInst[Barra],PrevisaoGD[[#This Row],[Nº Barra]])</f>
        <v>1.1124702477604007</v>
      </c>
      <c r="H3225" s="136">
        <f>$G3225*SUMIFS(FatorHorario[Fator],FatorHorario[Meses],TEXT($D3225,"MMM"),FatorHorario[UF],'Curva Tipica'!$E$1,FatorHorario[Hora],$F3225)</f>
        <v>0.47958337088949987</v>
      </c>
      <c r="I3225" s="45">
        <v>0.92</v>
      </c>
    </row>
    <row r="3226" spans="1:9" x14ac:dyDescent="0.25">
      <c r="A3226" s="32">
        <v>8710</v>
      </c>
      <c r="B3226" s="32">
        <v>2</v>
      </c>
      <c r="C3226" s="134" t="s">
        <v>92</v>
      </c>
      <c r="D3226" s="33">
        <v>45839</v>
      </c>
      <c r="E3226" s="43" t="s">
        <v>73</v>
      </c>
      <c r="F3226" s="44">
        <f>SUMIFS(HoraCondCarga[Hora],HoraCondCarga[Condição de Carga],PrevisaoGD[[#This Row],[Condição de Carga]],HoraCondCarga[Mês],MONTH(PrevisaoGD[[#This Row],[Mês/Ano]]))</f>
        <v>13</v>
      </c>
      <c r="G3226" s="258">
        <f>SUMIFS('Previsão Potência Instalada'!$C$4:$C$87,'Previsão Potência Instalada'!$B$4:$B$87,PrevisaoGD[[#This Row],[Mês/Ano]])*SUMIFS(RelPotInst[PU_PI],RelPotInst[Barra],PrevisaoGD[[#This Row],[Nº Barra]])</f>
        <v>1.129469781520887</v>
      </c>
      <c r="H3226" s="136">
        <f>$G3226*SUMIFS(FatorHorario[Fator],FatorHorario[Meses],TEXT($D3226,"MMM"),FatorHorario[UF],'Curva Tipica'!$E$1,FatorHorario[Hora],$F3226)</f>
        <v>0.49213268778348596</v>
      </c>
      <c r="I3226" s="45">
        <v>0.92</v>
      </c>
    </row>
    <row r="3227" spans="1:9" x14ac:dyDescent="0.25">
      <c r="A3227" s="32">
        <v>8710</v>
      </c>
      <c r="B3227" s="32">
        <v>2</v>
      </c>
      <c r="C3227" s="134" t="s">
        <v>92</v>
      </c>
      <c r="D3227" s="33">
        <v>45870</v>
      </c>
      <c r="E3227" s="43" t="s">
        <v>73</v>
      </c>
      <c r="F3227" s="44">
        <f>SUMIFS(HoraCondCarga[Hora],HoraCondCarga[Condição de Carga],PrevisaoGD[[#This Row],[Condição de Carga]],HoraCondCarga[Mês],MONTH(PrevisaoGD[[#This Row],[Mês/Ano]]))</f>
        <v>13</v>
      </c>
      <c r="G3227" s="258">
        <f>SUMIFS('Previsão Potência Instalada'!$C$4:$C$87,'Previsão Potência Instalada'!$B$4:$B$87,PrevisaoGD[[#This Row],[Mês/Ano]])*SUMIFS(RelPotInst[PU_PI],RelPotInst[Barra],PrevisaoGD[[#This Row],[Nº Barra]])</f>
        <v>1.1460349077027232</v>
      </c>
      <c r="H3227" s="136">
        <f>$G3227*SUMIFS(FatorHorario[Fator],FatorHorario[Meses],TEXT($D3227,"MMM"),FatorHorario[UF],'Curva Tipica'!$E$1,FatorHorario[Hora],$F3227)</f>
        <v>0.54711440622676222</v>
      </c>
      <c r="I3227" s="45">
        <v>0.92</v>
      </c>
    </row>
    <row r="3228" spans="1:9" x14ac:dyDescent="0.25">
      <c r="A3228" s="32">
        <v>8710</v>
      </c>
      <c r="B3228" s="32">
        <v>2</v>
      </c>
      <c r="C3228" s="134" t="s">
        <v>92</v>
      </c>
      <c r="D3228" s="33">
        <v>45901</v>
      </c>
      <c r="E3228" s="43" t="s">
        <v>73</v>
      </c>
      <c r="F3228" s="44">
        <f>SUMIFS(HoraCondCarga[Hora],HoraCondCarga[Condição de Carga],PrevisaoGD[[#This Row],[Condição de Carga]],HoraCondCarga[Mês],MONTH(PrevisaoGD[[#This Row],[Mês/Ano]]))</f>
        <v>14</v>
      </c>
      <c r="G3228" s="258">
        <f>SUMIFS('Previsão Potência Instalada'!$C$4:$C$87,'Previsão Potência Instalada'!$B$4:$B$87,PrevisaoGD[[#This Row],[Mês/Ano]])*SUMIFS(RelPotInst[PU_PI],RelPotInst[Barra],PrevisaoGD[[#This Row],[Nº Barra]])</f>
        <v>1.1625244658641294</v>
      </c>
      <c r="H3228" s="136">
        <f>$G3228*SUMIFS(FatorHorario[Fator],FatorHorario[Meses],TEXT($D3228,"MMM"),FatorHorario[UF],'Curva Tipica'!$E$1,FatorHorario[Hora],$F3228)</f>
        <v>0.56138501167820454</v>
      </c>
      <c r="I3228" s="45">
        <v>0.92</v>
      </c>
    </row>
    <row r="3229" spans="1:9" x14ac:dyDescent="0.25">
      <c r="A3229" s="32">
        <v>8710</v>
      </c>
      <c r="B3229" s="32">
        <v>2</v>
      </c>
      <c r="C3229" s="134" t="s">
        <v>92</v>
      </c>
      <c r="D3229" s="33">
        <v>45931</v>
      </c>
      <c r="E3229" s="43" t="s">
        <v>73</v>
      </c>
      <c r="F3229" s="44">
        <f>SUMIFS(HoraCondCarga[Hora],HoraCondCarga[Condição de Carga],PrevisaoGD[[#This Row],[Condição de Carga]],HoraCondCarga[Mês],MONTH(PrevisaoGD[[#This Row],[Mês/Ano]]))</f>
        <v>12</v>
      </c>
      <c r="G3229" s="258">
        <f>SUMIFS('Previsão Potência Instalada'!$C$4:$C$87,'Previsão Potência Instalada'!$B$4:$B$87,PrevisaoGD[[#This Row],[Mês/Ano]])*SUMIFS(RelPotInst[PU_PI],RelPotInst[Barra],PrevisaoGD[[#This Row],[Nº Barra]])</f>
        <v>1.1782033591888488</v>
      </c>
      <c r="H3229" s="136">
        <f>$G3229*SUMIFS(FatorHorario[Fator],FatorHorario[Meses],TEXT($D3229,"MMM"),FatorHorario[UF],'Curva Tipica'!$E$1,FatorHorario[Hora],$F3229)</f>
        <v>0.66911710569521288</v>
      </c>
      <c r="I3229" s="45">
        <v>0.92</v>
      </c>
    </row>
    <row r="3230" spans="1:9" x14ac:dyDescent="0.25">
      <c r="A3230" s="32">
        <v>8710</v>
      </c>
      <c r="B3230" s="32">
        <v>2</v>
      </c>
      <c r="C3230" s="134" t="s">
        <v>92</v>
      </c>
      <c r="D3230" s="33">
        <v>45962</v>
      </c>
      <c r="E3230" s="43" t="s">
        <v>73</v>
      </c>
      <c r="F3230" s="44">
        <f>SUMIFS(HoraCondCarga[Hora],HoraCondCarga[Condição de Carga],PrevisaoGD[[#This Row],[Condição de Carga]],HoraCondCarga[Mês],MONTH(PrevisaoGD[[#This Row],[Mês/Ano]]))</f>
        <v>15</v>
      </c>
      <c r="G3230" s="258">
        <f>SUMIFS('Previsão Potência Instalada'!$C$4:$C$87,'Previsão Potência Instalada'!$B$4:$B$87,PrevisaoGD[[#This Row],[Mês/Ano]])*SUMIFS(RelPotInst[PU_PI],RelPotInst[Barra],PrevisaoGD[[#This Row],[Nº Barra]])</f>
        <v>1.1938851788872085</v>
      </c>
      <c r="H3230" s="136">
        <f>$G3230*SUMIFS(FatorHorario[Fator],FatorHorario[Meses],TEXT($D3230,"MMM"),FatorHorario[UF],'Curva Tipica'!$E$1,FatorHorario[Hora],$F3230)</f>
        <v>0.48496040279530511</v>
      </c>
      <c r="I3230" s="45">
        <v>0.92</v>
      </c>
    </row>
    <row r="3231" spans="1:9" x14ac:dyDescent="0.25">
      <c r="A3231" s="32">
        <v>8710</v>
      </c>
      <c r="B3231" s="32">
        <v>2</v>
      </c>
      <c r="C3231" s="134" t="s">
        <v>92</v>
      </c>
      <c r="D3231" s="33">
        <v>45992</v>
      </c>
      <c r="E3231" s="43" t="s">
        <v>73</v>
      </c>
      <c r="F3231" s="44">
        <f>SUMIFS(HoraCondCarga[Hora],HoraCondCarga[Condição de Carga],PrevisaoGD[[#This Row],[Condição de Carga]],HoraCondCarga[Mês],MONTH(PrevisaoGD[[#This Row],[Mês/Ano]]))</f>
        <v>13</v>
      </c>
      <c r="G3231" s="258">
        <f>SUMIFS('Previsão Potência Instalada'!$C$4:$C$87,'Previsão Potência Instalada'!$B$4:$B$87,PrevisaoGD[[#This Row],[Mês/Ano]])*SUMIFS(RelPotInst[PU_PI],RelPotInst[Barra],PrevisaoGD[[#This Row],[Nº Barra]])</f>
        <v>1.2103119798663204</v>
      </c>
      <c r="H3231" s="136">
        <f>$G3231*SUMIFS(FatorHorario[Fator],FatorHorario[Meses],TEXT($D3231,"MMM"),FatorHorario[UF],'Curva Tipica'!$E$1,FatorHorario[Hora],$F3231)</f>
        <v>0.69587678985217527</v>
      </c>
      <c r="I3231" s="45">
        <v>0.92</v>
      </c>
    </row>
    <row r="3232" spans="1:9" x14ac:dyDescent="0.25">
      <c r="A3232" s="32">
        <v>8710</v>
      </c>
      <c r="B3232" s="32">
        <v>2</v>
      </c>
      <c r="C3232" s="134" t="s">
        <v>92</v>
      </c>
      <c r="D3232" s="33">
        <v>46023</v>
      </c>
      <c r="E3232" s="43" t="s">
        <v>73</v>
      </c>
      <c r="F3232" s="44">
        <f>SUMIFS(HoraCondCarga[Hora],HoraCondCarga[Condição de Carga],PrevisaoGD[[#This Row],[Condição de Carga]],HoraCondCarga[Mês],MONTH(PrevisaoGD[[#This Row],[Mês/Ano]]))</f>
        <v>15</v>
      </c>
      <c r="G3232" s="258">
        <f>SUMIFS('Previsão Potência Instalada'!$C$4:$C$87,'Previsão Potência Instalada'!$B$4:$B$87,PrevisaoGD[[#This Row],[Mês/Ano]])*SUMIFS(RelPotInst[PU_PI],RelPotInst[Barra],PrevisaoGD[[#This Row],[Nº Barra]])</f>
        <v>1.2154734839164167</v>
      </c>
      <c r="H3232" s="136">
        <f>$G3232*SUMIFS(FatorHorario[Fator],FatorHorario[Meses],TEXT($D3232,"MMM"),FatorHorario[UF],'Curva Tipica'!$E$1,FatorHorario[Hora],$F3232)</f>
        <v>0.49199933957807462</v>
      </c>
      <c r="I3232" s="45">
        <v>0.92</v>
      </c>
    </row>
    <row r="3233" spans="1:9" x14ac:dyDescent="0.25">
      <c r="A3233" s="32">
        <v>8710</v>
      </c>
      <c r="B3233" s="32">
        <v>2</v>
      </c>
      <c r="C3233" s="134" t="s">
        <v>92</v>
      </c>
      <c r="D3233" s="33">
        <v>46054</v>
      </c>
      <c r="E3233" s="43" t="s">
        <v>73</v>
      </c>
      <c r="F3233" s="44">
        <f>SUMIFS(HoraCondCarga[Hora],HoraCondCarga[Condição de Carga],PrevisaoGD[[#This Row],[Condição de Carga]],HoraCondCarga[Mês],MONTH(PrevisaoGD[[#This Row],[Mês/Ano]]))</f>
        <v>15</v>
      </c>
      <c r="G3233" s="258">
        <f>SUMIFS('Previsão Potência Instalada'!$C$4:$C$87,'Previsão Potência Instalada'!$B$4:$B$87,PrevisaoGD[[#This Row],[Mês/Ano]])*SUMIFS(RelPotInst[PU_PI],RelPotInst[Barra],PrevisaoGD[[#This Row],[Nº Barra]])</f>
        <v>1.2205225102732515</v>
      </c>
      <c r="H3233" s="136">
        <f>$G3233*SUMIFS(FatorHorario[Fator],FatorHorario[Meses],TEXT($D3233,"MMM"),FatorHorario[UF],'Curva Tipica'!$E$1,FatorHorario[Hora],$F3233)</f>
        <v>0.49637257059862028</v>
      </c>
      <c r="I3233" s="45">
        <v>0.92</v>
      </c>
    </row>
    <row r="3234" spans="1:9" x14ac:dyDescent="0.25">
      <c r="A3234" s="32">
        <v>8710</v>
      </c>
      <c r="B3234" s="32">
        <v>2</v>
      </c>
      <c r="C3234" s="134" t="s">
        <v>92</v>
      </c>
      <c r="D3234" s="33">
        <v>46082</v>
      </c>
      <c r="E3234" s="43" t="s">
        <v>73</v>
      </c>
      <c r="F3234" s="44">
        <f>SUMIFS(HoraCondCarga[Hora],HoraCondCarga[Condição de Carga],PrevisaoGD[[#This Row],[Condição de Carga]],HoraCondCarga[Mês],MONTH(PrevisaoGD[[#This Row],[Mês/Ano]]))</f>
        <v>15</v>
      </c>
      <c r="G3234" s="258">
        <f>SUMIFS('Previsão Potência Instalada'!$C$4:$C$87,'Previsão Potência Instalada'!$B$4:$B$87,PrevisaoGD[[#This Row],[Mês/Ano]])*SUMIFS(RelPotInst[PU_PI],RelPotInst[Barra],PrevisaoGD[[#This Row],[Nº Barra]])</f>
        <v>1.2256169387159335</v>
      </c>
      <c r="H3234" s="136">
        <f>$G3234*SUMIFS(FatorHorario[Fator],FatorHorario[Meses],TEXT($D3234,"MMM"),FatorHorario[UF],'Curva Tipica'!$E$1,FatorHorario[Hora],$F3234)</f>
        <v>0.50998727662029097</v>
      </c>
      <c r="I3234" s="45">
        <v>0.92</v>
      </c>
    </row>
    <row r="3235" spans="1:9" x14ac:dyDescent="0.25">
      <c r="A3235" s="32">
        <v>8710</v>
      </c>
      <c r="B3235" s="32">
        <v>2</v>
      </c>
      <c r="C3235" s="134" t="s">
        <v>92</v>
      </c>
      <c r="D3235" s="33">
        <v>46113</v>
      </c>
      <c r="E3235" s="43" t="s">
        <v>73</v>
      </c>
      <c r="F3235" s="44">
        <f>SUMIFS(HoraCondCarga[Hora],HoraCondCarga[Condição de Carga],PrevisaoGD[[#This Row],[Condição de Carga]],HoraCondCarga[Mês],MONTH(PrevisaoGD[[#This Row],[Mês/Ano]]))</f>
        <v>14</v>
      </c>
      <c r="G3235" s="258">
        <f>SUMIFS('Previsão Potência Instalada'!$C$4:$C$87,'Previsão Potência Instalada'!$B$4:$B$87,PrevisaoGD[[#This Row],[Mês/Ano]])*SUMIFS(RelPotInst[PU_PI],RelPotInst[Barra],PrevisaoGD[[#This Row],[Nº Barra]])</f>
        <v>1.2307505268963732</v>
      </c>
      <c r="H3235" s="136">
        <f>$G3235*SUMIFS(FatorHorario[Fator],FatorHorario[Meses],TEXT($D3235,"MMM"),FatorHorario[UF],'Curva Tipica'!$E$1,FatorHorario[Hora],$F3235)</f>
        <v>0.57682657818025451</v>
      </c>
      <c r="I3235" s="45">
        <v>0.92</v>
      </c>
    </row>
    <row r="3236" spans="1:9" x14ac:dyDescent="0.25">
      <c r="A3236" s="32">
        <v>8710</v>
      </c>
      <c r="B3236" s="32">
        <v>2</v>
      </c>
      <c r="C3236" s="134" t="s">
        <v>92</v>
      </c>
      <c r="D3236" s="33">
        <v>46143</v>
      </c>
      <c r="E3236" s="43" t="s">
        <v>73</v>
      </c>
      <c r="F3236" s="44">
        <f>SUMIFS(HoraCondCarga[Hora],HoraCondCarga[Condição de Carga],PrevisaoGD[[#This Row],[Condição de Carga]],HoraCondCarga[Mês],MONTH(PrevisaoGD[[#This Row],[Mês/Ano]]))</f>
        <v>13</v>
      </c>
      <c r="G3236" s="258">
        <f>SUMIFS('Previsão Potência Instalada'!$C$4:$C$87,'Previsão Potência Instalada'!$B$4:$B$87,PrevisaoGD[[#This Row],[Mês/Ano]])*SUMIFS(RelPotInst[PU_PI],RelPotInst[Barra],PrevisaoGD[[#This Row],[Nº Barra]])</f>
        <v>1.2363076608699419</v>
      </c>
      <c r="H3236" s="136">
        <f>$G3236*SUMIFS(FatorHorario[Fator],FatorHorario[Meses],TEXT($D3236,"MMM"),FatorHorario[UF],'Curva Tipica'!$E$1,FatorHorario[Hora],$F3236)</f>
        <v>0.5643031835367085</v>
      </c>
      <c r="I3236" s="45">
        <v>0.92</v>
      </c>
    </row>
    <row r="3237" spans="1:9" x14ac:dyDescent="0.25">
      <c r="A3237" s="32">
        <v>8710</v>
      </c>
      <c r="B3237" s="32">
        <v>2</v>
      </c>
      <c r="C3237" s="134" t="s">
        <v>92</v>
      </c>
      <c r="D3237" s="33">
        <v>46174</v>
      </c>
      <c r="E3237" s="43" t="s">
        <v>73</v>
      </c>
      <c r="F3237" s="44">
        <f>SUMIFS(HoraCondCarga[Hora],HoraCondCarga[Condição de Carga],PrevisaoGD[[#This Row],[Condição de Carga]],HoraCondCarga[Mês],MONTH(PrevisaoGD[[#This Row],[Mês/Ano]]))</f>
        <v>13</v>
      </c>
      <c r="G3237" s="258">
        <f>SUMIFS('Previsão Potência Instalada'!$C$4:$C$87,'Previsão Potência Instalada'!$B$4:$B$87,PrevisaoGD[[#This Row],[Mês/Ano]])*SUMIFS(RelPotInst[PU_PI],RelPotInst[Barra],PrevisaoGD[[#This Row],[Nº Barra]])</f>
        <v>1.2417486721578233</v>
      </c>
      <c r="H3237" s="136">
        <f>$G3237*SUMIFS(FatorHorario[Fator],FatorHorario[Meses],TEXT($D3237,"MMM"),FatorHorario[UF],'Curva Tipica'!$E$1,FatorHorario[Hora],$F3237)</f>
        <v>0.53531500297639456</v>
      </c>
      <c r="I3237" s="45">
        <v>0.92</v>
      </c>
    </row>
    <row r="3238" spans="1:9" x14ac:dyDescent="0.25">
      <c r="A3238" s="32">
        <v>8710</v>
      </c>
      <c r="B3238" s="32">
        <v>2</v>
      </c>
      <c r="C3238" s="134" t="s">
        <v>92</v>
      </c>
      <c r="D3238" s="33">
        <v>46204</v>
      </c>
      <c r="E3238" s="43" t="s">
        <v>73</v>
      </c>
      <c r="F3238" s="44">
        <f>SUMIFS(HoraCondCarga[Hora],HoraCondCarga[Condição de Carga],PrevisaoGD[[#This Row],[Condição de Carga]],HoraCondCarga[Mês],MONTH(PrevisaoGD[[#This Row],[Mês/Ano]]))</f>
        <v>13</v>
      </c>
      <c r="G3238" s="258">
        <f>SUMIFS('Previsão Potência Instalada'!$C$4:$C$87,'Previsão Potência Instalada'!$B$4:$B$87,PrevisaoGD[[#This Row],[Mês/Ano]])*SUMIFS(RelPotInst[PU_PI],RelPotInst[Barra],PrevisaoGD[[#This Row],[Nº Barra]])</f>
        <v>1.2469192354665841</v>
      </c>
      <c r="H3238" s="136">
        <f>$G3238*SUMIFS(FatorHorario[Fator],FatorHorario[Meses],TEXT($D3238,"MMM"),FatorHorario[UF],'Curva Tipica'!$E$1,FatorHorario[Hora],$F3238)</f>
        <v>0.54330777577137979</v>
      </c>
      <c r="I3238" s="45">
        <v>0.92</v>
      </c>
    </row>
    <row r="3239" spans="1:9" x14ac:dyDescent="0.25">
      <c r="A3239" s="32">
        <v>8710</v>
      </c>
      <c r="B3239" s="32">
        <v>2</v>
      </c>
      <c r="C3239" s="134" t="s">
        <v>92</v>
      </c>
      <c r="D3239" s="33">
        <v>46235</v>
      </c>
      <c r="E3239" s="43" t="s">
        <v>73</v>
      </c>
      <c r="F3239" s="44">
        <f>SUMIFS(HoraCondCarga[Hora],HoraCondCarga[Condição de Carga],PrevisaoGD[[#This Row],[Condição de Carga]],HoraCondCarga[Mês],MONTH(PrevisaoGD[[#This Row],[Mês/Ano]]))</f>
        <v>13</v>
      </c>
      <c r="G3239" s="258">
        <f>SUMIFS('Previsão Potência Instalada'!$C$4:$C$87,'Previsão Potência Instalada'!$B$4:$B$87,PrevisaoGD[[#This Row],[Mês/Ano]])*SUMIFS(RelPotInst[PU_PI],RelPotInst[Barra],PrevisaoGD[[#This Row],[Nº Barra]])</f>
        <v>1.2519576697464636</v>
      </c>
      <c r="H3239" s="136">
        <f>$G3239*SUMIFS(FatorHorario[Fator],FatorHorario[Meses],TEXT($D3239,"MMM"),FatorHorario[UF],'Curva Tipica'!$E$1,FatorHorario[Hora],$F3239)</f>
        <v>0.59768168709399749</v>
      </c>
      <c r="I3239" s="45">
        <v>0.92</v>
      </c>
    </row>
    <row r="3240" spans="1:9" x14ac:dyDescent="0.25">
      <c r="A3240" s="32">
        <v>8710</v>
      </c>
      <c r="B3240" s="32">
        <v>2</v>
      </c>
      <c r="C3240" s="134" t="s">
        <v>92</v>
      </c>
      <c r="D3240" s="33">
        <v>46266</v>
      </c>
      <c r="E3240" s="43" t="s">
        <v>73</v>
      </c>
      <c r="F3240" s="44">
        <f>SUMIFS(HoraCondCarga[Hora],HoraCondCarga[Condição de Carga],PrevisaoGD[[#This Row],[Condição de Carga]],HoraCondCarga[Mês],MONTH(PrevisaoGD[[#This Row],[Mês/Ano]]))</f>
        <v>14</v>
      </c>
      <c r="G3240" s="258">
        <f>SUMIFS('Previsão Potência Instalada'!$C$4:$C$87,'Previsão Potência Instalada'!$B$4:$B$87,PrevisaoGD[[#This Row],[Mês/Ano]])*SUMIFS(RelPotInst[PU_PI],RelPotInst[Barra],PrevisaoGD[[#This Row],[Nº Barra]])</f>
        <v>1.2569731193233944</v>
      </c>
      <c r="H3240" s="136">
        <f>$G3240*SUMIFS(FatorHorario[Fator],FatorHorario[Meses],TEXT($D3240,"MMM"),FatorHorario[UF],'Curva Tipica'!$E$1,FatorHorario[Hora],$F3240)</f>
        <v>0.6069944246257486</v>
      </c>
      <c r="I3240" s="45">
        <v>0.92</v>
      </c>
    </row>
    <row r="3241" spans="1:9" x14ac:dyDescent="0.25">
      <c r="A3241" s="32">
        <v>8710</v>
      </c>
      <c r="B3241" s="32">
        <v>2</v>
      </c>
      <c r="C3241" s="134" t="s">
        <v>92</v>
      </c>
      <c r="D3241" s="33">
        <v>46296</v>
      </c>
      <c r="E3241" s="43" t="s">
        <v>73</v>
      </c>
      <c r="F3241" s="44">
        <f>SUMIFS(HoraCondCarga[Hora],HoraCondCarga[Condição de Carga],PrevisaoGD[[#This Row],[Condição de Carga]],HoraCondCarga[Mês],MONTH(PrevisaoGD[[#This Row],[Mês/Ano]]))</f>
        <v>12</v>
      </c>
      <c r="G3241" s="258">
        <f>SUMIFS('Previsão Potência Instalada'!$C$4:$C$87,'Previsão Potência Instalada'!$B$4:$B$87,PrevisaoGD[[#This Row],[Mês/Ano]])*SUMIFS(RelPotInst[PU_PI],RelPotInst[Barra],PrevisaoGD[[#This Row],[Nº Barra]])</f>
        <v>1.2617419977931799</v>
      </c>
      <c r="H3241" s="136">
        <f>$G3241*SUMIFS(FatorHorario[Fator],FatorHorario[Meses],TEXT($D3241,"MMM"),FatorHorario[UF],'Curva Tipica'!$E$1,FatorHorario[Hora],$F3241)</f>
        <v>0.71655979174826534</v>
      </c>
      <c r="I3241" s="45">
        <v>0.92</v>
      </c>
    </row>
    <row r="3242" spans="1:9" x14ac:dyDescent="0.25">
      <c r="A3242" s="32">
        <v>8710</v>
      </c>
      <c r="B3242" s="32">
        <v>2</v>
      </c>
      <c r="C3242" s="134" t="s">
        <v>92</v>
      </c>
      <c r="D3242" s="33">
        <v>46327</v>
      </c>
      <c r="E3242" s="43" t="s">
        <v>73</v>
      </c>
      <c r="F3242" s="44">
        <f>SUMIFS(HoraCondCarga[Hora],HoraCondCarga[Condição de Carga],PrevisaoGD[[#This Row],[Condição de Carga]],HoraCondCarga[Mês],MONTH(PrevisaoGD[[#This Row],[Mês/Ano]]))</f>
        <v>15</v>
      </c>
      <c r="G3242" s="258">
        <f>SUMIFS('Previsão Potência Instalada'!$C$4:$C$87,'Previsão Potência Instalada'!$B$4:$B$87,PrevisaoGD[[#This Row],[Mês/Ano]])*SUMIFS(RelPotInst[PU_PI],RelPotInst[Barra],PrevisaoGD[[#This Row],[Nº Barra]])</f>
        <v>1.2665117663462102</v>
      </c>
      <c r="H3242" s="136">
        <f>$G3242*SUMIFS(FatorHorario[Fator],FatorHorario[Meses],TEXT($D3242,"MMM"),FatorHorario[UF],'Curva Tipica'!$E$1,FatorHorario[Hora],$F3242)</f>
        <v>0.51446158073989989</v>
      </c>
      <c r="I3242" s="45">
        <v>0.92</v>
      </c>
    </row>
    <row r="3243" spans="1:9" x14ac:dyDescent="0.25">
      <c r="A3243" s="32">
        <v>8710</v>
      </c>
      <c r="B3243" s="32">
        <v>2</v>
      </c>
      <c r="C3243" s="134" t="s">
        <v>92</v>
      </c>
      <c r="D3243" s="33">
        <v>46357</v>
      </c>
      <c r="E3243" s="43" t="s">
        <v>73</v>
      </c>
      <c r="F3243" s="44">
        <f>SUMIFS(HoraCondCarga[Hora],HoraCondCarga[Condição de Carga],PrevisaoGD[[#This Row],[Condição de Carga]],HoraCondCarga[Mês],MONTH(PrevisaoGD[[#This Row],[Mês/Ano]]))</f>
        <v>13</v>
      </c>
      <c r="G3243" s="258">
        <f>SUMIFS('Previsão Potência Instalada'!$C$4:$C$87,'Previsão Potência Instalada'!$B$4:$B$87,PrevisaoGD[[#This Row],[Mês/Ano]])*SUMIFS(RelPotInst[PU_PI],RelPotInst[Barra],PrevisaoGD[[#This Row],[Nº Barra]])</f>
        <v>1.2715081277535061</v>
      </c>
      <c r="H3243" s="136">
        <f>$G3243*SUMIFS(FatorHorario[Fator],FatorHorario[Meses],TEXT($D3243,"MMM"),FatorHorario[UF],'Curva Tipica'!$E$1,FatorHorario[Hora],$F3243)</f>
        <v>0.73106191538299692</v>
      </c>
      <c r="I3243" s="45">
        <v>0.92</v>
      </c>
    </row>
    <row r="3244" spans="1:9" x14ac:dyDescent="0.25">
      <c r="A3244" s="32">
        <v>8710</v>
      </c>
      <c r="B3244" s="32">
        <v>2</v>
      </c>
      <c r="C3244" s="134" t="s">
        <v>92</v>
      </c>
      <c r="D3244" s="33">
        <v>46388</v>
      </c>
      <c r="E3244" s="43" t="s">
        <v>73</v>
      </c>
      <c r="F3244" s="44">
        <f>SUMIFS(HoraCondCarga[Hora],HoraCondCarga[Condição de Carga],PrevisaoGD[[#This Row],[Condição de Carga]],HoraCondCarga[Mês],MONTH(PrevisaoGD[[#This Row],[Mês/Ano]]))</f>
        <v>15</v>
      </c>
      <c r="G3244" s="258">
        <f>SUMIFS('Previsão Potência Instalada'!$C$4:$C$87,'Previsão Potência Instalada'!$B$4:$B$87,PrevisaoGD[[#This Row],[Mês/Ano]])*SUMIFS(RelPotInst[PU_PI],RelPotInst[Barra],PrevisaoGD[[#This Row],[Nº Barra]])</f>
        <v>1.2774309830183099</v>
      </c>
      <c r="H3244" s="136">
        <f>$G3244*SUMIFS(FatorHorario[Fator],FatorHorario[Meses],TEXT($D3244,"MMM"),FatorHorario[UF],'Curva Tipica'!$E$1,FatorHorario[Hora],$F3244)</f>
        <v>0.51707849518566562</v>
      </c>
      <c r="I3244" s="45">
        <v>0.92</v>
      </c>
    </row>
    <row r="3245" spans="1:9" x14ac:dyDescent="0.25">
      <c r="A3245" s="32">
        <v>8710</v>
      </c>
      <c r="B3245" s="32">
        <v>2</v>
      </c>
      <c r="C3245" s="134" t="s">
        <v>92</v>
      </c>
      <c r="D3245" s="33">
        <v>46388</v>
      </c>
      <c r="E3245" s="43" t="s">
        <v>73</v>
      </c>
      <c r="F3245" s="44">
        <f>SUMIFS(HoraCondCarga[Hora],HoraCondCarga[Condição de Carga],PrevisaoGD[[#This Row],[Condição de Carga]],HoraCondCarga[Mês],MONTH(PrevisaoGD[[#This Row],[Mês/Ano]]))</f>
        <v>15</v>
      </c>
      <c r="G3245" s="258">
        <f>SUMIFS('Previsão Potência Instalada'!$C$4:$C$87,'Previsão Potência Instalada'!$B$4:$B$87,PrevisaoGD[[#This Row],[Mês/Ano]])*SUMIFS(RelPotInst[PU_PI],RelPotInst[Barra],PrevisaoGD[[#This Row],[Nº Barra]])</f>
        <v>1.2774309830183099</v>
      </c>
      <c r="H3245" s="136">
        <f>$G3245*SUMIFS(FatorHorario[Fator],FatorHorario[Meses],TEXT($D3245,"MMM"),FatorHorario[UF],'Curva Tipica'!$E$1,FatorHorario[Hora],$F3245)</f>
        <v>0.51707849518566562</v>
      </c>
      <c r="I3245" s="45">
        <v>0.92</v>
      </c>
    </row>
    <row r="3246" spans="1:9" x14ac:dyDescent="0.25">
      <c r="A3246" s="32">
        <v>8710</v>
      </c>
      <c r="B3246" s="32">
        <v>2</v>
      </c>
      <c r="C3246" s="134" t="s">
        <v>92</v>
      </c>
      <c r="D3246" s="33">
        <v>46419</v>
      </c>
      <c r="E3246" s="43" t="s">
        <v>73</v>
      </c>
      <c r="F3246" s="44">
        <f>SUMIFS(HoraCondCarga[Hora],HoraCondCarga[Condição de Carga],PrevisaoGD[[#This Row],[Condição de Carga]],HoraCondCarga[Mês],MONTH(PrevisaoGD[[#This Row],[Mês/Ano]]))</f>
        <v>15</v>
      </c>
      <c r="G3246" s="258">
        <f>SUMIFS('Previsão Potência Instalada'!$C$4:$C$87,'Previsão Potência Instalada'!$B$4:$B$87,PrevisaoGD[[#This Row],[Mês/Ano]])*SUMIFS(RelPotInst[PU_PI],RelPotInst[Barra],PrevisaoGD[[#This Row],[Nº Barra]])</f>
        <v>1.2832247694901338</v>
      </c>
      <c r="H3246" s="136">
        <f>$G3246*SUMIFS(FatorHorario[Fator],FatorHorario[Meses],TEXT($D3246,"MMM"),FatorHorario[UF],'Curva Tipica'!$E$1,FatorHorario[Hora],$F3246)</f>
        <v>0.5218728635697486</v>
      </c>
      <c r="I3246" s="45">
        <v>0.92</v>
      </c>
    </row>
    <row r="3247" spans="1:9" x14ac:dyDescent="0.25">
      <c r="A3247" s="32">
        <v>8710</v>
      </c>
      <c r="B3247" s="32">
        <v>2</v>
      </c>
      <c r="C3247" s="134" t="s">
        <v>92</v>
      </c>
      <c r="D3247" s="33">
        <v>46419</v>
      </c>
      <c r="E3247" s="43" t="s">
        <v>73</v>
      </c>
      <c r="F3247" s="44">
        <f>SUMIFS(HoraCondCarga[Hora],HoraCondCarga[Condição de Carga],PrevisaoGD[[#This Row],[Condição de Carga]],HoraCondCarga[Mês],MONTH(PrevisaoGD[[#This Row],[Mês/Ano]]))</f>
        <v>15</v>
      </c>
      <c r="G3247" s="258">
        <f>SUMIFS('Previsão Potência Instalada'!$C$4:$C$87,'Previsão Potência Instalada'!$B$4:$B$87,PrevisaoGD[[#This Row],[Mês/Ano]])*SUMIFS(RelPotInst[PU_PI],RelPotInst[Barra],PrevisaoGD[[#This Row],[Nº Barra]])</f>
        <v>1.2832247694901338</v>
      </c>
      <c r="H3247" s="136">
        <f>$G3247*SUMIFS(FatorHorario[Fator],FatorHorario[Meses],TEXT($D3247,"MMM"),FatorHorario[UF],'Curva Tipica'!$E$1,FatorHorario[Hora],$F3247)</f>
        <v>0.5218728635697486</v>
      </c>
      <c r="I3247" s="45">
        <v>0.92</v>
      </c>
    </row>
    <row r="3248" spans="1:9" x14ac:dyDescent="0.25">
      <c r="A3248" s="32">
        <v>8710</v>
      </c>
      <c r="B3248" s="32">
        <v>2</v>
      </c>
      <c r="C3248" s="134" t="s">
        <v>92</v>
      </c>
      <c r="D3248" s="33">
        <v>46447</v>
      </c>
      <c r="E3248" s="43" t="s">
        <v>73</v>
      </c>
      <c r="F3248" s="44">
        <f>SUMIFS(HoraCondCarga[Hora],HoraCondCarga[Condição de Carga],PrevisaoGD[[#This Row],[Condição de Carga]],HoraCondCarga[Mês],MONTH(PrevisaoGD[[#This Row],[Mês/Ano]]))</f>
        <v>15</v>
      </c>
      <c r="G3248" s="258">
        <f>SUMIFS('Previsão Potência Instalada'!$C$4:$C$87,'Previsão Potência Instalada'!$B$4:$B$87,PrevisaoGD[[#This Row],[Mês/Ano]])*SUMIFS(RelPotInst[PU_PI],RelPotInst[Barra],PrevisaoGD[[#This Row],[Nº Barra]])</f>
        <v>1.2890706551137907</v>
      </c>
      <c r="H3248" s="136">
        <f>$G3248*SUMIFS(FatorHorario[Fator],FatorHorario[Meses],TEXT($D3248,"MMM"),FatorHorario[UF],'Curva Tipica'!$E$1,FatorHorario[Hora],$F3248)</f>
        <v>0.53639078573879539</v>
      </c>
      <c r="I3248" s="45">
        <v>0.92</v>
      </c>
    </row>
    <row r="3249" spans="1:9" x14ac:dyDescent="0.25">
      <c r="A3249" s="32">
        <v>8710</v>
      </c>
      <c r="B3249" s="32">
        <v>2</v>
      </c>
      <c r="C3249" s="134" t="s">
        <v>92</v>
      </c>
      <c r="D3249" s="33">
        <v>46447</v>
      </c>
      <c r="E3249" s="43" t="s">
        <v>73</v>
      </c>
      <c r="F3249" s="44">
        <f>SUMIFS(HoraCondCarga[Hora],HoraCondCarga[Condição de Carga],PrevisaoGD[[#This Row],[Condição de Carga]],HoraCondCarga[Mês],MONTH(PrevisaoGD[[#This Row],[Mês/Ano]]))</f>
        <v>15</v>
      </c>
      <c r="G3249" s="258">
        <f>SUMIFS('Previsão Potência Instalada'!$C$4:$C$87,'Previsão Potência Instalada'!$B$4:$B$87,PrevisaoGD[[#This Row],[Mês/Ano]])*SUMIFS(RelPotInst[PU_PI],RelPotInst[Barra],PrevisaoGD[[#This Row],[Nº Barra]])</f>
        <v>1.2890706551137907</v>
      </c>
      <c r="H3249" s="136">
        <f>$G3249*SUMIFS(FatorHorario[Fator],FatorHorario[Meses],TEXT($D3249,"MMM"),FatorHorario[UF],'Curva Tipica'!$E$1,FatorHorario[Hora],$F3249)</f>
        <v>0.53639078573879539</v>
      </c>
      <c r="I3249" s="45">
        <v>0.92</v>
      </c>
    </row>
    <row r="3250" spans="1:9" x14ac:dyDescent="0.25">
      <c r="A3250" s="32">
        <v>8710</v>
      </c>
      <c r="B3250" s="32">
        <v>2</v>
      </c>
      <c r="C3250" s="134" t="s">
        <v>92</v>
      </c>
      <c r="D3250" s="33">
        <v>46478</v>
      </c>
      <c r="E3250" s="43" t="s">
        <v>73</v>
      </c>
      <c r="F3250" s="44">
        <f>SUMIFS(HoraCondCarga[Hora],HoraCondCarga[Condição de Carga],PrevisaoGD[[#This Row],[Condição de Carga]],HoraCondCarga[Mês],MONTH(PrevisaoGD[[#This Row],[Mês/Ano]]))</f>
        <v>14</v>
      </c>
      <c r="G3250" s="258">
        <f>SUMIFS('Previsão Potência Instalada'!$C$4:$C$87,'Previsão Potência Instalada'!$B$4:$B$87,PrevisaoGD[[#This Row],[Mês/Ano]])*SUMIFS(RelPotInst[PU_PI],RelPotInst[Barra],PrevisaoGD[[#This Row],[Nº Barra]])</f>
        <v>1.2949614767593314</v>
      </c>
      <c r="H3250" s="136">
        <f>$G3250*SUMIFS(FatorHorario[Fator],FatorHorario[Meses],TEXT($D3250,"MMM"),FatorHorario[UF],'Curva Tipica'!$E$1,FatorHorario[Hora],$F3250)</f>
        <v>0.60692088379437081</v>
      </c>
      <c r="I3250" s="45">
        <v>0.92</v>
      </c>
    </row>
    <row r="3251" spans="1:9" x14ac:dyDescent="0.25">
      <c r="A3251" s="32">
        <v>8710</v>
      </c>
      <c r="B3251" s="32">
        <v>2</v>
      </c>
      <c r="C3251" s="134" t="s">
        <v>92</v>
      </c>
      <c r="D3251" s="33">
        <v>46478</v>
      </c>
      <c r="E3251" s="43" t="s">
        <v>73</v>
      </c>
      <c r="F3251" s="44">
        <f>SUMIFS(HoraCondCarga[Hora],HoraCondCarga[Condição de Carga],PrevisaoGD[[#This Row],[Condição de Carga]],HoraCondCarga[Mês],MONTH(PrevisaoGD[[#This Row],[Mês/Ano]]))</f>
        <v>14</v>
      </c>
      <c r="G3251" s="258">
        <f>SUMIFS('Previsão Potência Instalada'!$C$4:$C$87,'Previsão Potência Instalada'!$B$4:$B$87,PrevisaoGD[[#This Row],[Mês/Ano]])*SUMIFS(RelPotInst[PU_PI],RelPotInst[Barra],PrevisaoGD[[#This Row],[Nº Barra]])</f>
        <v>1.2949614767593314</v>
      </c>
      <c r="H3251" s="136">
        <f>$G3251*SUMIFS(FatorHorario[Fator],FatorHorario[Meses],TEXT($D3251,"MMM"),FatorHorario[UF],'Curva Tipica'!$E$1,FatorHorario[Hora],$F3251)</f>
        <v>0.60692088379437081</v>
      </c>
      <c r="I3251" s="45">
        <v>0.92</v>
      </c>
    </row>
    <row r="3252" spans="1:9" x14ac:dyDescent="0.25">
      <c r="A3252" s="32">
        <v>8710</v>
      </c>
      <c r="B3252" s="32">
        <v>2</v>
      </c>
      <c r="C3252" s="134" t="s">
        <v>92</v>
      </c>
      <c r="D3252" s="33">
        <v>46508</v>
      </c>
      <c r="E3252" s="43" t="s">
        <v>73</v>
      </c>
      <c r="F3252" s="44">
        <f>SUMIFS(HoraCondCarga[Hora],HoraCondCarga[Condição de Carga],PrevisaoGD[[#This Row],[Condição de Carga]],HoraCondCarga[Mês],MONTH(PrevisaoGD[[#This Row],[Mês/Ano]]))</f>
        <v>13</v>
      </c>
      <c r="G3252" s="258">
        <f>SUMIFS('Previsão Potência Instalada'!$C$4:$C$87,'Previsão Potência Instalada'!$B$4:$B$87,PrevisaoGD[[#This Row],[Mês/Ano]])*SUMIFS(RelPotInst[PU_PI],RelPotInst[Barra],PrevisaoGD[[#This Row],[Nº Barra]])</f>
        <v>1.3013383196123287</v>
      </c>
      <c r="H3252" s="136">
        <f>$G3252*SUMIFS(FatorHorario[Fator],FatorHorario[Meses],TEXT($D3252,"MMM"),FatorHorario[UF],'Curva Tipica'!$E$1,FatorHorario[Hora],$F3252)</f>
        <v>0.59398593073411388</v>
      </c>
      <c r="I3252" s="45">
        <v>0.92</v>
      </c>
    </row>
    <row r="3253" spans="1:9" x14ac:dyDescent="0.25">
      <c r="A3253" s="32">
        <v>8710</v>
      </c>
      <c r="B3253" s="32">
        <v>2</v>
      </c>
      <c r="C3253" s="134" t="s">
        <v>92</v>
      </c>
      <c r="D3253" s="33">
        <v>46508</v>
      </c>
      <c r="E3253" s="43" t="s">
        <v>73</v>
      </c>
      <c r="F3253" s="44">
        <f>SUMIFS(HoraCondCarga[Hora],HoraCondCarga[Condição de Carga],PrevisaoGD[[#This Row],[Condição de Carga]],HoraCondCarga[Mês],MONTH(PrevisaoGD[[#This Row],[Mês/Ano]]))</f>
        <v>13</v>
      </c>
      <c r="G3253" s="258">
        <f>SUMIFS('Previsão Potência Instalada'!$C$4:$C$87,'Previsão Potência Instalada'!$B$4:$B$87,PrevisaoGD[[#This Row],[Mês/Ano]])*SUMIFS(RelPotInst[PU_PI],RelPotInst[Barra],PrevisaoGD[[#This Row],[Nº Barra]])</f>
        <v>1.3013383196123287</v>
      </c>
      <c r="H3253" s="136">
        <f>$G3253*SUMIFS(FatorHorario[Fator],FatorHorario[Meses],TEXT($D3253,"MMM"),FatorHorario[UF],'Curva Tipica'!$E$1,FatorHorario[Hora],$F3253)</f>
        <v>0.59398593073411388</v>
      </c>
      <c r="I3253" s="45">
        <v>0.92</v>
      </c>
    </row>
    <row r="3254" spans="1:9" x14ac:dyDescent="0.25">
      <c r="A3254" s="32">
        <v>8710</v>
      </c>
      <c r="B3254" s="32">
        <v>2</v>
      </c>
      <c r="C3254" s="134" t="s">
        <v>92</v>
      </c>
      <c r="D3254" s="33">
        <v>46539</v>
      </c>
      <c r="E3254" s="43" t="s">
        <v>73</v>
      </c>
      <c r="F3254" s="44">
        <f>SUMIFS(HoraCondCarga[Hora],HoraCondCarga[Condição de Carga],PrevisaoGD[[#This Row],[Condição de Carga]],HoraCondCarga[Mês],MONTH(PrevisaoGD[[#This Row],[Mês/Ano]]))</f>
        <v>13</v>
      </c>
      <c r="G3254" s="258">
        <f>SUMIFS('Previsão Potência Instalada'!$C$4:$C$87,'Previsão Potência Instalada'!$B$4:$B$87,PrevisaoGD[[#This Row],[Mês/Ano]])*SUMIFS(RelPotInst[PU_PI],RelPotInst[Barra],PrevisaoGD[[#This Row],[Nº Barra]])</f>
        <v>1.307581911022798</v>
      </c>
      <c r="H3254" s="136">
        <f>$G3254*SUMIFS(FatorHorario[Fator],FatorHorario[Meses],TEXT($D3254,"MMM"),FatorHorario[UF],'Curva Tipica'!$E$1,FatorHorario[Hora],$F3254)</f>
        <v>0.56369556117559072</v>
      </c>
      <c r="I3254" s="45">
        <v>0.92</v>
      </c>
    </row>
    <row r="3255" spans="1:9" x14ac:dyDescent="0.25">
      <c r="A3255" s="32">
        <v>8710</v>
      </c>
      <c r="B3255" s="32">
        <v>2</v>
      </c>
      <c r="C3255" s="134" t="s">
        <v>92</v>
      </c>
      <c r="D3255" s="33">
        <v>46539</v>
      </c>
      <c r="E3255" s="43" t="s">
        <v>73</v>
      </c>
      <c r="F3255" s="44">
        <f>SUMIFS(HoraCondCarga[Hora],HoraCondCarga[Condição de Carga],PrevisaoGD[[#This Row],[Condição de Carga]],HoraCondCarga[Mês],MONTH(PrevisaoGD[[#This Row],[Mês/Ano]]))</f>
        <v>13</v>
      </c>
      <c r="G3255" s="258">
        <f>SUMIFS('Previsão Potência Instalada'!$C$4:$C$87,'Previsão Potência Instalada'!$B$4:$B$87,PrevisaoGD[[#This Row],[Mês/Ano]])*SUMIFS(RelPotInst[PU_PI],RelPotInst[Barra],PrevisaoGD[[#This Row],[Nº Barra]])</f>
        <v>1.307581911022798</v>
      </c>
      <c r="H3255" s="136">
        <f>$G3255*SUMIFS(FatorHorario[Fator],FatorHorario[Meses],TEXT($D3255,"MMM"),FatorHorario[UF],'Curva Tipica'!$E$1,FatorHorario[Hora],$F3255)</f>
        <v>0.56369556117559072</v>
      </c>
      <c r="I3255" s="45">
        <v>0.92</v>
      </c>
    </row>
    <row r="3256" spans="1:9" x14ac:dyDescent="0.25">
      <c r="A3256" s="32">
        <v>8710</v>
      </c>
      <c r="B3256" s="32">
        <v>2</v>
      </c>
      <c r="C3256" s="134" t="s">
        <v>92</v>
      </c>
      <c r="D3256" s="33">
        <v>46569</v>
      </c>
      <c r="E3256" s="43" t="s">
        <v>73</v>
      </c>
      <c r="F3256" s="44">
        <f>SUMIFS(HoraCondCarga[Hora],HoraCondCarga[Condição de Carga],PrevisaoGD[[#This Row],[Condição de Carga]],HoraCondCarga[Mês],MONTH(PrevisaoGD[[#This Row],[Mês/Ano]]))</f>
        <v>13</v>
      </c>
      <c r="G3256" s="258">
        <f>SUMIFS('Previsão Potência Instalada'!$C$4:$C$87,'Previsão Potência Instalada'!$B$4:$B$87,PrevisaoGD[[#This Row],[Mês/Ano]])*SUMIFS(RelPotInst[PU_PI],RelPotInst[Barra],PrevisaoGD[[#This Row],[Nº Barra]])</f>
        <v>1.313515161838464</v>
      </c>
      <c r="H3256" s="136">
        <f>$G3256*SUMIFS(FatorHorario[Fator],FatorHorario[Meses],TEXT($D3256,"MMM"),FatorHorario[UF],'Curva Tipica'!$E$1,FatorHorario[Hora],$F3256)</f>
        <v>0.57232495956596752</v>
      </c>
      <c r="I3256" s="45">
        <v>0.92</v>
      </c>
    </row>
    <row r="3257" spans="1:9" x14ac:dyDescent="0.25">
      <c r="A3257" s="32">
        <v>8710</v>
      </c>
      <c r="B3257" s="32">
        <v>2</v>
      </c>
      <c r="C3257" s="134" t="s">
        <v>92</v>
      </c>
      <c r="D3257" s="33">
        <v>46569</v>
      </c>
      <c r="E3257" s="43" t="s">
        <v>73</v>
      </c>
      <c r="F3257" s="44">
        <f>SUMIFS(HoraCondCarga[Hora],HoraCondCarga[Condição de Carga],PrevisaoGD[[#This Row],[Condição de Carga]],HoraCondCarga[Mês],MONTH(PrevisaoGD[[#This Row],[Mês/Ano]]))</f>
        <v>13</v>
      </c>
      <c r="G3257" s="258">
        <f>SUMIFS('Previsão Potência Instalada'!$C$4:$C$87,'Previsão Potência Instalada'!$B$4:$B$87,PrevisaoGD[[#This Row],[Mês/Ano]])*SUMIFS(RelPotInst[PU_PI],RelPotInst[Barra],PrevisaoGD[[#This Row],[Nº Barra]])</f>
        <v>1.313515161838464</v>
      </c>
      <c r="H3257" s="136">
        <f>$G3257*SUMIFS(FatorHorario[Fator],FatorHorario[Meses],TEXT($D3257,"MMM"),FatorHorario[UF],'Curva Tipica'!$E$1,FatorHorario[Hora],$F3257)</f>
        <v>0.57232495956596752</v>
      </c>
      <c r="I3257" s="45">
        <v>0.92</v>
      </c>
    </row>
    <row r="3258" spans="1:9" x14ac:dyDescent="0.25">
      <c r="A3258" s="32">
        <v>8710</v>
      </c>
      <c r="B3258" s="32">
        <v>2</v>
      </c>
      <c r="C3258" s="134" t="s">
        <v>92</v>
      </c>
      <c r="D3258" s="33">
        <v>46600</v>
      </c>
      <c r="E3258" s="43" t="s">
        <v>73</v>
      </c>
      <c r="F3258" s="44">
        <f>SUMIFS(HoraCondCarga[Hora],HoraCondCarga[Condição de Carga],PrevisaoGD[[#This Row],[Condição de Carga]],HoraCondCarga[Mês],MONTH(PrevisaoGD[[#This Row],[Mês/Ano]]))</f>
        <v>13</v>
      </c>
      <c r="G3258" s="258">
        <f>SUMIFS('Previsão Potência Instalada'!$C$4:$C$87,'Previsão Potência Instalada'!$B$4:$B$87,PrevisaoGD[[#This Row],[Mês/Ano]])*SUMIFS(RelPotInst[PU_PI],RelPotInst[Barra],PrevisaoGD[[#This Row],[Nº Barra]])</f>
        <v>1.3192967938417162</v>
      </c>
      <c r="H3258" s="136">
        <f>$G3258*SUMIFS(FatorHorario[Fator],FatorHorario[Meses],TEXT($D3258,"MMM"),FatorHorario[UF],'Curva Tipica'!$E$1,FatorHorario[Hora],$F3258)</f>
        <v>0.62982922871561897</v>
      </c>
      <c r="I3258" s="45">
        <v>0.92</v>
      </c>
    </row>
    <row r="3259" spans="1:9" x14ac:dyDescent="0.25">
      <c r="A3259" s="32">
        <v>8710</v>
      </c>
      <c r="B3259" s="32">
        <v>2</v>
      </c>
      <c r="C3259" s="134" t="s">
        <v>92</v>
      </c>
      <c r="D3259" s="33">
        <v>46600</v>
      </c>
      <c r="E3259" s="43" t="s">
        <v>73</v>
      </c>
      <c r="F3259" s="44">
        <f>SUMIFS(HoraCondCarga[Hora],HoraCondCarga[Condição de Carga],PrevisaoGD[[#This Row],[Condição de Carga]],HoraCondCarga[Mês],MONTH(PrevisaoGD[[#This Row],[Mês/Ano]]))</f>
        <v>13</v>
      </c>
      <c r="G3259" s="258">
        <f>SUMIFS('Previsão Potência Instalada'!$C$4:$C$87,'Previsão Potência Instalada'!$B$4:$B$87,PrevisaoGD[[#This Row],[Mês/Ano]])*SUMIFS(RelPotInst[PU_PI],RelPotInst[Barra],PrevisaoGD[[#This Row],[Nº Barra]])</f>
        <v>1.3192967938417162</v>
      </c>
      <c r="H3259" s="136">
        <f>$G3259*SUMIFS(FatorHorario[Fator],FatorHorario[Meses],TEXT($D3259,"MMM"),FatorHorario[UF],'Curva Tipica'!$E$1,FatorHorario[Hora],$F3259)</f>
        <v>0.62982922871561897</v>
      </c>
      <c r="I3259" s="45">
        <v>0.92</v>
      </c>
    </row>
    <row r="3260" spans="1:9" x14ac:dyDescent="0.25">
      <c r="A3260" s="32">
        <v>8710</v>
      </c>
      <c r="B3260" s="32">
        <v>2</v>
      </c>
      <c r="C3260" s="134" t="s">
        <v>92</v>
      </c>
      <c r="D3260" s="33">
        <v>46631</v>
      </c>
      <c r="E3260" s="43" t="s">
        <v>73</v>
      </c>
      <c r="F3260" s="44">
        <f>SUMIFS(HoraCondCarga[Hora],HoraCondCarga[Condição de Carga],PrevisaoGD[[#This Row],[Condição de Carga]],HoraCondCarga[Mês],MONTH(PrevisaoGD[[#This Row],[Mês/Ano]]))</f>
        <v>14</v>
      </c>
      <c r="G3260" s="258">
        <f>SUMIFS('Previsão Potência Instalada'!$C$4:$C$87,'Previsão Potência Instalada'!$B$4:$B$87,PrevisaoGD[[#This Row],[Mês/Ano]])*SUMIFS(RelPotInst[PU_PI],RelPotInst[Barra],PrevisaoGD[[#This Row],[Nº Barra]])</f>
        <v>1.3250520507675589</v>
      </c>
      <c r="H3260" s="136">
        <f>$G3260*SUMIFS(FatorHorario[Fator],FatorHorario[Meses],TEXT($D3260,"MMM"),FatorHorario[UF],'Curva Tipica'!$E$1,FatorHorario[Hora],$F3260)</f>
        <v>0.63986985464554891</v>
      </c>
      <c r="I3260" s="45">
        <v>0.92</v>
      </c>
    </row>
    <row r="3261" spans="1:9" x14ac:dyDescent="0.25">
      <c r="A3261" s="32">
        <v>8710</v>
      </c>
      <c r="B3261" s="32">
        <v>2</v>
      </c>
      <c r="C3261" s="134" t="s">
        <v>92</v>
      </c>
      <c r="D3261" s="33">
        <v>46631</v>
      </c>
      <c r="E3261" s="43" t="s">
        <v>73</v>
      </c>
      <c r="F3261" s="44">
        <f>SUMIFS(HoraCondCarga[Hora],HoraCondCarga[Condição de Carga],PrevisaoGD[[#This Row],[Condição de Carga]],HoraCondCarga[Mês],MONTH(PrevisaoGD[[#This Row],[Mês/Ano]]))</f>
        <v>14</v>
      </c>
      <c r="G3261" s="258">
        <f>SUMIFS('Previsão Potência Instalada'!$C$4:$C$87,'Previsão Potência Instalada'!$B$4:$B$87,PrevisaoGD[[#This Row],[Mês/Ano]])*SUMIFS(RelPotInst[PU_PI],RelPotInst[Barra],PrevisaoGD[[#This Row],[Nº Barra]])</f>
        <v>1.3250520507675589</v>
      </c>
      <c r="H3261" s="136">
        <f>$G3261*SUMIFS(FatorHorario[Fator],FatorHorario[Meses],TEXT($D3261,"MMM"),FatorHorario[UF],'Curva Tipica'!$E$1,FatorHorario[Hora],$F3261)</f>
        <v>0.63986985464554891</v>
      </c>
      <c r="I3261" s="45">
        <v>0.92</v>
      </c>
    </row>
    <row r="3262" spans="1:9" x14ac:dyDescent="0.25">
      <c r="A3262" s="32">
        <v>8710</v>
      </c>
      <c r="B3262" s="32">
        <v>2</v>
      </c>
      <c r="C3262" s="134" t="s">
        <v>92</v>
      </c>
      <c r="D3262" s="33">
        <v>46661</v>
      </c>
      <c r="E3262" s="43" t="s">
        <v>73</v>
      </c>
      <c r="F3262" s="44">
        <f>SUMIFS(HoraCondCarga[Hora],HoraCondCarga[Condição de Carga],PrevisaoGD[[#This Row],[Condição de Carga]],HoraCondCarga[Mês],MONTH(PrevisaoGD[[#This Row],[Mês/Ano]]))</f>
        <v>12</v>
      </c>
      <c r="G3262" s="258">
        <f>SUMIFS('Previsão Potência Instalada'!$C$4:$C$87,'Previsão Potência Instalada'!$B$4:$B$87,PrevisaoGD[[#This Row],[Mês/Ano]])*SUMIFS(RelPotInst[PU_PI],RelPotInst[Barra],PrevisaoGD[[#This Row],[Nº Barra]])</f>
        <v>1.3305243659450412</v>
      </c>
      <c r="H3262" s="136">
        <f>$G3262*SUMIFS(FatorHorario[Fator],FatorHorario[Meses],TEXT($D3262,"MMM"),FatorHorario[UF],'Curva Tipica'!$E$1,FatorHorario[Hora],$F3262)</f>
        <v>0.75562219871027025</v>
      </c>
      <c r="I3262" s="45">
        <v>0.92</v>
      </c>
    </row>
    <row r="3263" spans="1:9" x14ac:dyDescent="0.25">
      <c r="A3263" s="32">
        <v>8710</v>
      </c>
      <c r="B3263" s="32">
        <v>2</v>
      </c>
      <c r="C3263" s="134" t="s">
        <v>92</v>
      </c>
      <c r="D3263" s="33">
        <v>46661</v>
      </c>
      <c r="E3263" s="43" t="s">
        <v>73</v>
      </c>
      <c r="F3263" s="44">
        <f>SUMIFS(HoraCondCarga[Hora],HoraCondCarga[Condição de Carga],PrevisaoGD[[#This Row],[Condição de Carga]],HoraCondCarga[Mês],MONTH(PrevisaoGD[[#This Row],[Mês/Ano]]))</f>
        <v>12</v>
      </c>
      <c r="G3263" s="258">
        <f>SUMIFS('Previsão Potência Instalada'!$C$4:$C$87,'Previsão Potência Instalada'!$B$4:$B$87,PrevisaoGD[[#This Row],[Mês/Ano]])*SUMIFS(RelPotInst[PU_PI],RelPotInst[Barra],PrevisaoGD[[#This Row],[Nº Barra]])</f>
        <v>1.3305243659450412</v>
      </c>
      <c r="H3263" s="136">
        <f>$G3263*SUMIFS(FatorHorario[Fator],FatorHorario[Meses],TEXT($D3263,"MMM"),FatorHorario[UF],'Curva Tipica'!$E$1,FatorHorario[Hora],$F3263)</f>
        <v>0.75562219871027025</v>
      </c>
      <c r="I3263" s="45">
        <v>0.92</v>
      </c>
    </row>
    <row r="3264" spans="1:9" x14ac:dyDescent="0.25">
      <c r="A3264" s="32">
        <v>8710</v>
      </c>
      <c r="B3264" s="32">
        <v>2</v>
      </c>
      <c r="C3264" s="134" t="s">
        <v>92</v>
      </c>
      <c r="D3264" s="33">
        <v>46692</v>
      </c>
      <c r="E3264" s="43" t="s">
        <v>73</v>
      </c>
      <c r="F3264" s="44">
        <f>SUMIFS(HoraCondCarga[Hora],HoraCondCarga[Condição de Carga],PrevisaoGD[[#This Row],[Condição de Carga]],HoraCondCarga[Mês],MONTH(PrevisaoGD[[#This Row],[Mês/Ano]]))</f>
        <v>15</v>
      </c>
      <c r="G3264" s="258">
        <f>SUMIFS('Previsão Potência Instalada'!$C$4:$C$87,'Previsão Potência Instalada'!$B$4:$B$87,PrevisaoGD[[#This Row],[Mês/Ano]])*SUMIFS(RelPotInst[PU_PI],RelPotInst[Barra],PrevisaoGD[[#This Row],[Nº Barra]])</f>
        <v>1.3359977024981116</v>
      </c>
      <c r="H3264" s="136">
        <f>$G3264*SUMIFS(FatorHorario[Fator],FatorHorario[Meses],TEXT($D3264,"MMM"),FatorHorario[UF],'Curva Tipica'!$E$1,FatorHorario[Hora],$F3264)</f>
        <v>0.54268701496150906</v>
      </c>
      <c r="I3264" s="45">
        <v>0.92</v>
      </c>
    </row>
    <row r="3265" spans="1:9" x14ac:dyDescent="0.25">
      <c r="A3265" s="32">
        <v>8710</v>
      </c>
      <c r="B3265" s="32">
        <v>2</v>
      </c>
      <c r="C3265" s="134" t="s">
        <v>92</v>
      </c>
      <c r="D3265" s="33">
        <v>46692</v>
      </c>
      <c r="E3265" s="43" t="s">
        <v>73</v>
      </c>
      <c r="F3265" s="44">
        <f>SUMIFS(HoraCondCarga[Hora],HoraCondCarga[Condição de Carga],PrevisaoGD[[#This Row],[Condição de Carga]],HoraCondCarga[Mês],MONTH(PrevisaoGD[[#This Row],[Mês/Ano]]))</f>
        <v>15</v>
      </c>
      <c r="G3265" s="258">
        <f>SUMIFS('Previsão Potência Instalada'!$C$4:$C$87,'Previsão Potência Instalada'!$B$4:$B$87,PrevisaoGD[[#This Row],[Mês/Ano]])*SUMIFS(RelPotInst[PU_PI],RelPotInst[Barra],PrevisaoGD[[#This Row],[Nº Barra]])</f>
        <v>1.3359977024981116</v>
      </c>
      <c r="H3265" s="136">
        <f>$G3265*SUMIFS(FatorHorario[Fator],FatorHorario[Meses],TEXT($D3265,"MMM"),FatorHorario[UF],'Curva Tipica'!$E$1,FatorHorario[Hora],$F3265)</f>
        <v>0.54268701496150906</v>
      </c>
      <c r="I3265" s="45">
        <v>0.92</v>
      </c>
    </row>
    <row r="3266" spans="1:9" x14ac:dyDescent="0.25">
      <c r="A3266" s="32">
        <v>8710</v>
      </c>
      <c r="B3266" s="32">
        <v>2</v>
      </c>
      <c r="C3266" s="134" t="s">
        <v>92</v>
      </c>
      <c r="D3266" s="33">
        <v>46722</v>
      </c>
      <c r="E3266" s="43" t="s">
        <v>73</v>
      </c>
      <c r="F3266" s="44">
        <f>SUMIFS(HoraCondCarga[Hora],HoraCondCarga[Condição de Carga],PrevisaoGD[[#This Row],[Condição de Carga]],HoraCondCarga[Mês],MONTH(PrevisaoGD[[#This Row],[Mês/Ano]]))</f>
        <v>13</v>
      </c>
      <c r="G3266" s="258">
        <f>SUMIFS('Previsão Potência Instalada'!$C$4:$C$87,'Previsão Potência Instalada'!$B$4:$B$87,PrevisaoGD[[#This Row],[Mês/Ano]])*SUMIFS(RelPotInst[PU_PI],RelPotInst[Barra],PrevisaoGD[[#This Row],[Nº Barra]])</f>
        <v>1.3417310556406927</v>
      </c>
      <c r="H3266" s="136">
        <f>$G3266*SUMIFS(FatorHorario[Fator],FatorHorario[Meses],TEXT($D3266,"MMM"),FatorHorario[UF],'Curva Tipica'!$E$1,FatorHorario[Hora],$F3266)</f>
        <v>0.77143704712180161</v>
      </c>
      <c r="I3266" s="45">
        <v>0.92</v>
      </c>
    </row>
    <row r="3267" spans="1:9" x14ac:dyDescent="0.25">
      <c r="A3267" s="32">
        <v>8710</v>
      </c>
      <c r="B3267" s="32">
        <v>2</v>
      </c>
      <c r="C3267" s="134" t="s">
        <v>92</v>
      </c>
      <c r="D3267" s="33">
        <v>46722</v>
      </c>
      <c r="E3267" s="43" t="s">
        <v>73</v>
      </c>
      <c r="F3267" s="44">
        <f>SUMIFS(HoraCondCarga[Hora],HoraCondCarga[Condição de Carga],PrevisaoGD[[#This Row],[Condição de Carga]],HoraCondCarga[Mês],MONTH(PrevisaoGD[[#This Row],[Mês/Ano]]))</f>
        <v>13</v>
      </c>
      <c r="G3267" s="258">
        <f>SUMIFS('Previsão Potência Instalada'!$C$4:$C$87,'Previsão Potência Instalada'!$B$4:$B$87,PrevisaoGD[[#This Row],[Mês/Ano]])*SUMIFS(RelPotInst[PU_PI],RelPotInst[Barra],PrevisaoGD[[#This Row],[Nº Barra]])</f>
        <v>1.3417310556406927</v>
      </c>
      <c r="H3267" s="136">
        <f>$G3267*SUMIFS(FatorHorario[Fator],FatorHorario[Meses],TEXT($D3267,"MMM"),FatorHorario[UF],'Curva Tipica'!$E$1,FatorHorario[Hora],$F3267)</f>
        <v>0.77143704712180161</v>
      </c>
      <c r="I3267" s="45">
        <v>0.92</v>
      </c>
    </row>
    <row r="3268" spans="1:9" x14ac:dyDescent="0.25">
      <c r="A3268" s="32">
        <v>8710</v>
      </c>
      <c r="B3268" s="32">
        <v>2</v>
      </c>
      <c r="C3268" s="134" t="s">
        <v>92</v>
      </c>
      <c r="D3268" s="33">
        <v>46753</v>
      </c>
      <c r="E3268" s="43" t="s">
        <v>73</v>
      </c>
      <c r="F3268" s="44">
        <f>SUMIFS(HoraCondCarga[Hora],HoraCondCarga[Condição de Carga],PrevisaoGD[[#This Row],[Condição de Carga]],HoraCondCarga[Mês],MONTH(PrevisaoGD[[#This Row],[Mês/Ano]]))</f>
        <v>15</v>
      </c>
      <c r="G3268" s="258">
        <f>SUMIFS('Previsão Potência Instalada'!$C$4:$C$87,'Previsão Potência Instalada'!$B$4:$B$87,PrevisaoGD[[#This Row],[Mês/Ano]])*SUMIFS(RelPotInst[PU_PI],RelPotInst[Barra],PrevisaoGD[[#This Row],[Nº Barra]])</f>
        <v>1.3513050367805008</v>
      </c>
      <c r="H3268" s="136">
        <f>$G3268*SUMIFS(FatorHorario[Fator],FatorHorario[Meses],TEXT($D3268,"MMM"),FatorHorario[UF],'Curva Tipica'!$E$1,FatorHorario[Hora],$F3268)</f>
        <v>0.54698123361961448</v>
      </c>
      <c r="I3268" s="45">
        <v>0.92</v>
      </c>
    </row>
    <row r="3269" spans="1:9" x14ac:dyDescent="0.25">
      <c r="A3269" s="32">
        <v>8710</v>
      </c>
      <c r="B3269" s="32">
        <v>2</v>
      </c>
      <c r="C3269" s="134" t="s">
        <v>92</v>
      </c>
      <c r="D3269" s="33">
        <v>46784</v>
      </c>
      <c r="E3269" s="43" t="s">
        <v>73</v>
      </c>
      <c r="F3269" s="44">
        <f>SUMIFS(HoraCondCarga[Hora],HoraCondCarga[Condição de Carga],PrevisaoGD[[#This Row],[Condição de Carga]],HoraCondCarga[Mês],MONTH(PrevisaoGD[[#This Row],[Mês/Ano]]))</f>
        <v>15</v>
      </c>
      <c r="G3269" s="258">
        <f>SUMIFS('Previsão Potência Instalada'!$C$4:$C$87,'Previsão Potência Instalada'!$B$4:$B$87,PrevisaoGD[[#This Row],[Mês/Ano]])*SUMIFS(RelPotInst[PU_PI],RelPotInst[Barra],PrevisaoGD[[#This Row],[Nº Barra]])</f>
        <v>1.3606703850676587</v>
      </c>
      <c r="H3269" s="136">
        <f>$G3269*SUMIFS(FatorHorario[Fator],FatorHorario[Meses],TEXT($D3269,"MMM"),FatorHorario[UF],'Curva Tipica'!$E$1,FatorHorario[Hora],$F3269)</f>
        <v>0.55336911125239252</v>
      </c>
      <c r="I3269" s="45">
        <v>0.92</v>
      </c>
    </row>
    <row r="3270" spans="1:9" x14ac:dyDescent="0.25">
      <c r="A3270" s="32">
        <v>8710</v>
      </c>
      <c r="B3270" s="32">
        <v>2</v>
      </c>
      <c r="C3270" s="134" t="s">
        <v>92</v>
      </c>
      <c r="D3270" s="33">
        <v>46813</v>
      </c>
      <c r="E3270" s="43" t="s">
        <v>73</v>
      </c>
      <c r="F3270" s="44">
        <f>SUMIFS(HoraCondCarga[Hora],HoraCondCarga[Condição de Carga],PrevisaoGD[[#This Row],[Condição de Carga]],HoraCondCarga[Mês],MONTH(PrevisaoGD[[#This Row],[Mês/Ano]]))</f>
        <v>15</v>
      </c>
      <c r="G3270" s="258">
        <f>SUMIFS('Previsão Potência Instalada'!$C$4:$C$87,'Previsão Potência Instalada'!$B$4:$B$87,PrevisaoGD[[#This Row],[Mês/Ano]])*SUMIFS(RelPotInst[PU_PI],RelPotInst[Barra],PrevisaoGD[[#This Row],[Nº Barra]])</f>
        <v>1.370119948868239</v>
      </c>
      <c r="H3270" s="136">
        <f>$G3270*SUMIFS(FatorHorario[Fator],FatorHorario[Meses],TEXT($D3270,"MMM"),FatorHorario[UF],'Curva Tipica'!$E$1,FatorHorario[Hora],$F3270)</f>
        <v>0.57011593042970865</v>
      </c>
      <c r="I3270" s="45">
        <v>0.92</v>
      </c>
    </row>
    <row r="3271" spans="1:9" x14ac:dyDescent="0.25">
      <c r="A3271" s="32">
        <v>8710</v>
      </c>
      <c r="B3271" s="32">
        <v>2</v>
      </c>
      <c r="C3271" s="134" t="s">
        <v>92</v>
      </c>
      <c r="D3271" s="33">
        <v>46844</v>
      </c>
      <c r="E3271" s="43" t="s">
        <v>73</v>
      </c>
      <c r="F3271" s="44">
        <f>SUMIFS(HoraCondCarga[Hora],HoraCondCarga[Condição de Carga],PrevisaoGD[[#This Row],[Condição de Carga]],HoraCondCarga[Mês],MONTH(PrevisaoGD[[#This Row],[Mês/Ano]]))</f>
        <v>14</v>
      </c>
      <c r="G3271" s="258">
        <f>SUMIFS('Previsão Potência Instalada'!$C$4:$C$87,'Previsão Potência Instalada'!$B$4:$B$87,PrevisaoGD[[#This Row],[Mês/Ano]])*SUMIFS(RelPotInst[PU_PI],RelPotInst[Barra],PrevisaoGD[[#This Row],[Nº Barra]])</f>
        <v>1.3796421493629099</v>
      </c>
      <c r="H3271" s="136">
        <f>$G3271*SUMIFS(FatorHorario[Fator],FatorHorario[Meses],TEXT($D3271,"MMM"),FatorHorario[UF],'Curva Tipica'!$E$1,FatorHorario[Hora],$F3271)</f>
        <v>0.64660891280468646</v>
      </c>
      <c r="I3271" s="45">
        <v>0.92</v>
      </c>
    </row>
    <row r="3272" spans="1:9" x14ac:dyDescent="0.25">
      <c r="A3272" s="32">
        <v>8710</v>
      </c>
      <c r="B3272" s="32">
        <v>2</v>
      </c>
      <c r="C3272" s="134" t="s">
        <v>92</v>
      </c>
      <c r="D3272" s="33">
        <v>46874</v>
      </c>
      <c r="E3272" s="43" t="s">
        <v>73</v>
      </c>
      <c r="F3272" s="44">
        <f>SUMIFS(HoraCondCarga[Hora],HoraCondCarga[Condição de Carga],PrevisaoGD[[#This Row],[Condição de Carga]],HoraCondCarga[Mês],MONTH(PrevisaoGD[[#This Row],[Mês/Ano]]))</f>
        <v>13</v>
      </c>
      <c r="G3272" s="258">
        <f>SUMIFS('Previsão Potência Instalada'!$C$4:$C$87,'Previsão Potência Instalada'!$B$4:$B$87,PrevisaoGD[[#This Row],[Mês/Ano]])*SUMIFS(RelPotInst[PU_PI],RelPotInst[Barra],PrevisaoGD[[#This Row],[Nº Barra]])</f>
        <v>1.3899499773405595</v>
      </c>
      <c r="H3272" s="136">
        <f>$G3272*SUMIFS(FatorHorario[Fator],FatorHorario[Meses],TEXT($D3272,"MMM"),FatorHorario[UF],'Curva Tipica'!$E$1,FatorHorario[Hora],$F3272)</f>
        <v>0.63443204470490333</v>
      </c>
      <c r="I3272" s="45">
        <v>0.92</v>
      </c>
    </row>
    <row r="3273" spans="1:9" x14ac:dyDescent="0.25">
      <c r="A3273" s="32">
        <v>8710</v>
      </c>
      <c r="B3273" s="32">
        <v>2</v>
      </c>
      <c r="C3273" s="134" t="s">
        <v>92</v>
      </c>
      <c r="D3273" s="33">
        <v>46905</v>
      </c>
      <c r="E3273" s="43" t="s">
        <v>73</v>
      </c>
      <c r="F3273" s="44">
        <f>SUMIFS(HoraCondCarga[Hora],HoraCondCarga[Condição de Carga],PrevisaoGD[[#This Row],[Condição de Carga]],HoraCondCarga[Mês],MONTH(PrevisaoGD[[#This Row],[Mês/Ano]]))</f>
        <v>13</v>
      </c>
      <c r="G3273" s="258">
        <f>SUMIFS('Previsão Potência Instalada'!$C$4:$C$87,'Previsão Potência Instalada'!$B$4:$B$87,PrevisaoGD[[#This Row],[Mês/Ano]])*SUMIFS(RelPotInst[PU_PI],RelPotInst[Barra],PrevisaoGD[[#This Row],[Nº Barra]])</f>
        <v>1.4000424114345875</v>
      </c>
      <c r="H3273" s="136">
        <f>$G3273*SUMIFS(FatorHorario[Fator],FatorHorario[Meses],TEXT($D3273,"MMM"),FatorHorario[UF],'Curva Tipica'!$E$1,FatorHorario[Hora],$F3273)</f>
        <v>0.60355507072282166</v>
      </c>
      <c r="I3273" s="45">
        <v>0.92</v>
      </c>
    </row>
    <row r="3274" spans="1:9" x14ac:dyDescent="0.25">
      <c r="A3274" s="32">
        <v>8710</v>
      </c>
      <c r="B3274" s="32">
        <v>2</v>
      </c>
      <c r="C3274" s="134" t="s">
        <v>92</v>
      </c>
      <c r="D3274" s="33">
        <v>46935</v>
      </c>
      <c r="E3274" s="43" t="s">
        <v>73</v>
      </c>
      <c r="F3274" s="44">
        <f>SUMIFS(HoraCondCarga[Hora],HoraCondCarga[Condição de Carga],PrevisaoGD[[#This Row],[Condição de Carga]],HoraCondCarga[Mês],MONTH(PrevisaoGD[[#This Row],[Mês/Ano]]))</f>
        <v>13</v>
      </c>
      <c r="G3274" s="258">
        <f>SUMIFS('Previsão Potência Instalada'!$C$4:$C$87,'Previsão Potência Instalada'!$B$4:$B$87,PrevisaoGD[[#This Row],[Mês/Ano]])*SUMIFS(RelPotInst[PU_PI],RelPotInst[Barra],PrevisaoGD[[#This Row],[Nº Barra]])</f>
        <v>1.4096331964305497</v>
      </c>
      <c r="H3274" s="136">
        <f>$G3274*SUMIFS(FatorHorario[Fator],FatorHorario[Meses],TEXT($D3274,"MMM"),FatorHorario[UF],'Curva Tipica'!$E$1,FatorHorario[Hora],$F3274)</f>
        <v>0.61420551934913736</v>
      </c>
      <c r="I3274" s="45">
        <v>0.92</v>
      </c>
    </row>
    <row r="3275" spans="1:9" x14ac:dyDescent="0.25">
      <c r="A3275" s="32">
        <v>8710</v>
      </c>
      <c r="B3275" s="32">
        <v>2</v>
      </c>
      <c r="C3275" s="134" t="s">
        <v>92</v>
      </c>
      <c r="D3275" s="33">
        <v>46966</v>
      </c>
      <c r="E3275" s="43" t="s">
        <v>73</v>
      </c>
      <c r="F3275" s="44">
        <f>SUMIFS(HoraCondCarga[Hora],HoraCondCarga[Condição de Carga],PrevisaoGD[[#This Row],[Condição de Carga]],HoraCondCarga[Mês],MONTH(PrevisaoGD[[#This Row],[Mês/Ano]]))</f>
        <v>13</v>
      </c>
      <c r="G3275" s="258">
        <f>SUMIFS('Previsão Potência Instalada'!$C$4:$C$87,'Previsão Potência Instalada'!$B$4:$B$87,PrevisaoGD[[#This Row],[Mês/Ano]])*SUMIFS(RelPotInst[PU_PI],RelPotInst[Barra],PrevisaoGD[[#This Row],[Nº Barra]])</f>
        <v>1.4189788976644426</v>
      </c>
      <c r="H3275" s="136">
        <f>$G3275*SUMIFS(FatorHorario[Fator],FatorHorario[Meses],TEXT($D3275,"MMM"),FatorHorario[UF],'Curva Tipica'!$E$1,FatorHorario[Hora],$F3275)</f>
        <v>0.67741723382597663</v>
      </c>
      <c r="I3275" s="45">
        <v>0.92</v>
      </c>
    </row>
    <row r="3276" spans="1:9" x14ac:dyDescent="0.25">
      <c r="A3276" s="32">
        <v>8710</v>
      </c>
      <c r="B3276" s="32">
        <v>2</v>
      </c>
      <c r="C3276" s="134" t="s">
        <v>92</v>
      </c>
      <c r="D3276" s="33">
        <v>46997</v>
      </c>
      <c r="E3276" s="43" t="s">
        <v>73</v>
      </c>
      <c r="F3276" s="44">
        <f>SUMIFS(HoraCondCarga[Hora],HoraCondCarga[Condição de Carga],PrevisaoGD[[#This Row],[Condição de Carga]],HoraCondCarga[Mês],MONTH(PrevisaoGD[[#This Row],[Mês/Ano]]))</f>
        <v>14</v>
      </c>
      <c r="G3276" s="258">
        <f>SUMIFS('Previsão Potência Instalada'!$C$4:$C$87,'Previsão Potência Instalada'!$B$4:$B$87,PrevisaoGD[[#This Row],[Mês/Ano]])*SUMIFS(RelPotInst[PU_PI],RelPotInst[Barra],PrevisaoGD[[#This Row],[Nº Barra]])</f>
        <v>1.4282819649857392</v>
      </c>
      <c r="H3276" s="136">
        <f>$G3276*SUMIFS(FatorHorario[Fator],FatorHorario[Meses],TEXT($D3276,"MMM"),FatorHorario[UF],'Curva Tipica'!$E$1,FatorHorario[Hora],$F3276)</f>
        <v>0.68971975312130829</v>
      </c>
      <c r="I3276" s="45">
        <v>0.92</v>
      </c>
    </row>
    <row r="3277" spans="1:9" x14ac:dyDescent="0.25">
      <c r="A3277" s="32">
        <v>8710</v>
      </c>
      <c r="B3277" s="32">
        <v>2</v>
      </c>
      <c r="C3277" s="134" t="s">
        <v>92</v>
      </c>
      <c r="D3277" s="33">
        <v>47027</v>
      </c>
      <c r="E3277" s="43" t="s">
        <v>73</v>
      </c>
      <c r="F3277" s="44">
        <f>SUMIFS(HoraCondCarga[Hora],HoraCondCarga[Condição de Carga],PrevisaoGD[[#This Row],[Condição de Carga]],HoraCondCarga[Mês],MONTH(PrevisaoGD[[#This Row],[Mês/Ano]]))</f>
        <v>12</v>
      </c>
      <c r="G3277" s="258">
        <f>SUMIFS('Previsão Potência Instalada'!$C$4:$C$87,'Previsão Potência Instalada'!$B$4:$B$87,PrevisaoGD[[#This Row],[Mês/Ano]])*SUMIFS(RelPotInst[PU_PI],RelPotInst[Barra],PrevisaoGD[[#This Row],[Nº Barra]])</f>
        <v>1.4371276719898654</v>
      </c>
      <c r="H3277" s="136">
        <f>$G3277*SUMIFS(FatorHorario[Fator],FatorHorario[Meses],TEXT($D3277,"MMM"),FatorHorario[UF],'Curva Tipica'!$E$1,FatorHorario[Hora],$F3277)</f>
        <v>0.81616361122785286</v>
      </c>
      <c r="I3277" s="45">
        <v>0.92</v>
      </c>
    </row>
    <row r="3278" spans="1:9" x14ac:dyDescent="0.25">
      <c r="A3278" s="32">
        <v>8710</v>
      </c>
      <c r="B3278" s="32">
        <v>2</v>
      </c>
      <c r="C3278" s="134" t="s">
        <v>92</v>
      </c>
      <c r="D3278" s="33">
        <v>47058</v>
      </c>
      <c r="E3278" s="43" t="s">
        <v>73</v>
      </c>
      <c r="F3278" s="44">
        <f>SUMIFS(HoraCondCarga[Hora],HoraCondCarga[Condição de Carga],PrevisaoGD[[#This Row],[Condição de Carga]],HoraCondCarga[Mês],MONTH(PrevisaoGD[[#This Row],[Mês/Ano]]))</f>
        <v>15</v>
      </c>
      <c r="G3278" s="258">
        <f>SUMIFS('Previsão Potência Instalada'!$C$4:$C$87,'Previsão Potência Instalada'!$B$4:$B$87,PrevisaoGD[[#This Row],[Mês/Ano]])*SUMIFS(RelPotInst[PU_PI],RelPotInst[Barra],PrevisaoGD[[#This Row],[Nº Barra]])</f>
        <v>1.4459750299934129</v>
      </c>
      <c r="H3278" s="136">
        <f>$G3278*SUMIFS(FatorHorario[Fator],FatorHorario[Meses],TEXT($D3278,"MMM"),FatorHorario[UF],'Curva Tipica'!$E$1,FatorHorario[Hora],$F3278)</f>
        <v>0.58736019625536218</v>
      </c>
      <c r="I3278" s="45">
        <v>0.92</v>
      </c>
    </row>
    <row r="3279" spans="1:9" x14ac:dyDescent="0.25">
      <c r="A3279" s="32">
        <v>8710</v>
      </c>
      <c r="B3279" s="32">
        <v>2</v>
      </c>
      <c r="C3279" s="134" t="s">
        <v>92</v>
      </c>
      <c r="D3279" s="33">
        <v>47088</v>
      </c>
      <c r="E3279" s="43" t="s">
        <v>73</v>
      </c>
      <c r="F3279" s="44">
        <f>SUMIFS(HoraCondCarga[Hora],HoraCondCarga[Condição de Carga],PrevisaoGD[[#This Row],[Condição de Carga]],HoraCondCarga[Mês],MONTH(PrevisaoGD[[#This Row],[Mês/Ano]]))</f>
        <v>13</v>
      </c>
      <c r="G3279" s="258">
        <f>SUMIFS('Previsão Potência Instalada'!$C$4:$C$87,'Previsão Potência Instalada'!$B$4:$B$87,PrevisaoGD[[#This Row],[Mês/Ano]])*SUMIFS(RelPotInst[PU_PI],RelPotInst[Barra],PrevisaoGD[[#This Row],[Nº Barra]])</f>
        <v>1.4552426910117595</v>
      </c>
      <c r="H3279" s="136">
        <f>$G3279*SUMIFS(FatorHorario[Fator],FatorHorario[Meses],TEXT($D3279,"MMM"),FatorHorario[UF],'Curva Tipica'!$E$1,FatorHorario[Hora],$F3279)</f>
        <v>0.83670130439339618</v>
      </c>
      <c r="I3279" s="45">
        <v>0.92</v>
      </c>
    </row>
    <row r="3280" spans="1:9" x14ac:dyDescent="0.25">
      <c r="A3280" s="32">
        <v>8710</v>
      </c>
      <c r="B3280" s="32">
        <v>2</v>
      </c>
      <c r="C3280" s="134" t="s">
        <v>92</v>
      </c>
      <c r="D3280" s="33">
        <v>44562</v>
      </c>
      <c r="E3280" s="43" t="s">
        <v>68</v>
      </c>
      <c r="F3280" s="44">
        <f>SUMIFS(HoraCondCarga[Hora],HoraCondCarga[Condição de Carga],PrevisaoGD[[#This Row],[Condição de Carga]],HoraCondCarga[Mês],MONTH(PrevisaoGD[[#This Row],[Mês/Ano]]))</f>
        <v>6</v>
      </c>
      <c r="G3280" s="258">
        <f>SUMIFS('Previsão Potência Instalada'!$C$4:$C$87,'Previsão Potência Instalada'!$B$4:$B$87,PrevisaoGD[[#This Row],[Mês/Ano]])*SUMIFS(RelPotInst[PU_PI],RelPotInst[Barra],PrevisaoGD[[#This Row],[Nº Barra]])</f>
        <v>0.50078151957598449</v>
      </c>
      <c r="H3280" s="136">
        <f>$G3280*SUMIFS(FatorHorario[Fator],FatorHorario[Meses],TEXT($D3280,"MMM"),FatorHorario[UF],'Curva Tipica'!$E$1,FatorHorario[Hora],$F3280)</f>
        <v>4.9189264000823263E-3</v>
      </c>
      <c r="I3280" s="45">
        <v>0.92</v>
      </c>
    </row>
    <row r="3281" spans="1:9" x14ac:dyDescent="0.25">
      <c r="A3281" s="32">
        <v>8710</v>
      </c>
      <c r="B3281" s="32">
        <v>2</v>
      </c>
      <c r="C3281" s="134" t="s">
        <v>92</v>
      </c>
      <c r="D3281" s="33">
        <v>44593</v>
      </c>
      <c r="E3281" s="43" t="s">
        <v>68</v>
      </c>
      <c r="F3281" s="44">
        <f>SUMIFS(HoraCondCarga[Hora],HoraCondCarga[Condição de Carga],PrevisaoGD[[#This Row],[Condição de Carga]],HoraCondCarga[Mês],MONTH(PrevisaoGD[[#This Row],[Mês/Ano]]))</f>
        <v>7</v>
      </c>
      <c r="G3281" s="258">
        <f>SUMIFS('Previsão Potência Instalada'!$C$4:$C$87,'Previsão Potência Instalada'!$B$4:$B$87,PrevisaoGD[[#This Row],[Mês/Ano]])*SUMIFS(RelPotInst[PU_PI],RelPotInst[Barra],PrevisaoGD[[#This Row],[Nº Barra]])</f>
        <v>0.52278113175584029</v>
      </c>
      <c r="H3281" s="136">
        <f>$G3281*SUMIFS(FatorHorario[Fator],FatorHorario[Meses],TEXT($D3281,"MMM"),FatorHorario[UF],'Curva Tipica'!$E$1,FatorHorario[Hora],$F3281)</f>
        <v>4.9389009402580529E-2</v>
      </c>
      <c r="I3281" s="45">
        <v>0.92</v>
      </c>
    </row>
    <row r="3282" spans="1:9" x14ac:dyDescent="0.25">
      <c r="A3282" s="32">
        <v>8710</v>
      </c>
      <c r="B3282" s="32">
        <v>2</v>
      </c>
      <c r="C3282" s="134" t="s">
        <v>92</v>
      </c>
      <c r="D3282" s="33">
        <v>44621</v>
      </c>
      <c r="E3282" s="43" t="s">
        <v>68</v>
      </c>
      <c r="F3282" s="44">
        <f>SUMIFS(HoraCondCarga[Hora],HoraCondCarga[Condição de Carga],PrevisaoGD[[#This Row],[Condição de Carga]],HoraCondCarga[Mês],MONTH(PrevisaoGD[[#This Row],[Mês/Ano]]))</f>
        <v>7</v>
      </c>
      <c r="G3282" s="258">
        <f>SUMIFS('Previsão Potência Instalada'!$C$4:$C$87,'Previsão Potência Instalada'!$B$4:$B$87,PrevisaoGD[[#This Row],[Mês/Ano]])*SUMIFS(RelPotInst[PU_PI],RelPotInst[Barra],PrevisaoGD[[#This Row],[Nº Barra]])</f>
        <v>0.54497856985503268</v>
      </c>
      <c r="H3282" s="136">
        <f>$G3282*SUMIFS(FatorHorario[Fator],FatorHorario[Meses],TEXT($D3282,"MMM"),FatorHorario[UF],'Curva Tipica'!$E$1,FatorHorario[Hora],$F3282)</f>
        <v>5.5495855580741368E-2</v>
      </c>
      <c r="I3282" s="45">
        <v>0.92</v>
      </c>
    </row>
    <row r="3283" spans="1:9" x14ac:dyDescent="0.25">
      <c r="A3283" s="32">
        <v>8710</v>
      </c>
      <c r="B3283" s="32">
        <v>2</v>
      </c>
      <c r="C3283" s="134" t="s">
        <v>92</v>
      </c>
      <c r="D3283" s="33">
        <v>44652</v>
      </c>
      <c r="E3283" s="43" t="s">
        <v>68</v>
      </c>
      <c r="F3283" s="44">
        <f>SUMIFS(HoraCondCarga[Hora],HoraCondCarga[Condição de Carga],PrevisaoGD[[#This Row],[Condição de Carga]],HoraCondCarga[Mês],MONTH(PrevisaoGD[[#This Row],[Mês/Ano]]))</f>
        <v>7</v>
      </c>
      <c r="G3283" s="258">
        <f>SUMIFS('Previsão Potência Instalada'!$C$4:$C$87,'Previsão Potência Instalada'!$B$4:$B$87,PrevisaoGD[[#This Row],[Mês/Ano]])*SUMIFS(RelPotInst[PU_PI],RelPotInst[Barra],PrevisaoGD[[#This Row],[Nº Barra]])</f>
        <v>0.56734663472122049</v>
      </c>
      <c r="H3283" s="136">
        <f>$G3283*SUMIFS(FatorHorario[Fator],FatorHorario[Meses],TEXT($D3283,"MMM"),FatorHorario[UF],'Curva Tipica'!$E$1,FatorHorario[Hora],$F3283)</f>
        <v>5.0756314315070723E-2</v>
      </c>
      <c r="I3283" s="45">
        <v>0.92</v>
      </c>
    </row>
    <row r="3284" spans="1:9" x14ac:dyDescent="0.25">
      <c r="A3284" s="32">
        <v>8710</v>
      </c>
      <c r="B3284" s="32">
        <v>2</v>
      </c>
      <c r="C3284" s="134" t="s">
        <v>92</v>
      </c>
      <c r="D3284" s="33">
        <v>44682</v>
      </c>
      <c r="E3284" s="43" t="s">
        <v>68</v>
      </c>
      <c r="F3284" s="44">
        <f>SUMIFS(HoraCondCarga[Hora],HoraCondCarga[Condição de Carga],PrevisaoGD[[#This Row],[Condição de Carga]],HoraCondCarga[Mês],MONTH(PrevisaoGD[[#This Row],[Mês/Ano]]))</f>
        <v>7</v>
      </c>
      <c r="G3284" s="258">
        <f>SUMIFS('Previsão Potência Instalada'!$C$4:$C$87,'Previsão Potência Instalada'!$B$4:$B$87,PrevisaoGD[[#This Row],[Mês/Ano]])*SUMIFS(RelPotInst[PU_PI],RelPotInst[Barra],PrevisaoGD[[#This Row],[Nº Barra]])</f>
        <v>0.59156017285902895</v>
      </c>
      <c r="H3284" s="136">
        <f>$G3284*SUMIFS(FatorHorario[Fator],FatorHorario[Meses],TEXT($D3284,"MMM"),FatorHorario[UF],'Curva Tipica'!$E$1,FatorHorario[Hora],$F3284)</f>
        <v>4.4116560884899125E-2</v>
      </c>
      <c r="I3284" s="45">
        <v>0.92</v>
      </c>
    </row>
    <row r="3285" spans="1:9" x14ac:dyDescent="0.25">
      <c r="A3285" s="32">
        <v>8710</v>
      </c>
      <c r="B3285" s="32">
        <v>2</v>
      </c>
      <c r="C3285" s="134" t="s">
        <v>92</v>
      </c>
      <c r="D3285" s="33">
        <v>44713</v>
      </c>
      <c r="E3285" s="43" t="s">
        <v>68</v>
      </c>
      <c r="F3285" s="44">
        <f>SUMIFS(HoraCondCarga[Hora],HoraCondCarga[Condição de Carga],PrevisaoGD[[#This Row],[Condição de Carga]],HoraCondCarga[Mês],MONTH(PrevisaoGD[[#This Row],[Mês/Ano]]))</f>
        <v>7</v>
      </c>
      <c r="G3285" s="258">
        <f>SUMIFS('Previsão Potência Instalada'!$C$4:$C$87,'Previsão Potência Instalada'!$B$4:$B$87,PrevisaoGD[[#This Row],[Mês/Ano]])*SUMIFS(RelPotInst[PU_PI],RelPotInst[Barra],PrevisaoGD[[#This Row],[Nº Barra]])</f>
        <v>0.61526774135638274</v>
      </c>
      <c r="H3285" s="136">
        <f>$G3285*SUMIFS(FatorHorario[Fator],FatorHorario[Meses],TEXT($D3285,"MMM"),FatorHorario[UF],'Curva Tipica'!$E$1,FatorHorario[Hora],$F3285)</f>
        <v>4.537265717331506E-2</v>
      </c>
      <c r="I3285" s="45">
        <v>0.92</v>
      </c>
    </row>
    <row r="3286" spans="1:9" x14ac:dyDescent="0.25">
      <c r="A3286" s="32">
        <v>8710</v>
      </c>
      <c r="B3286" s="32">
        <v>2</v>
      </c>
      <c r="C3286" s="134" t="s">
        <v>92</v>
      </c>
      <c r="D3286" s="33">
        <v>44743</v>
      </c>
      <c r="E3286" s="43" t="s">
        <v>68</v>
      </c>
      <c r="F3286" s="44">
        <f>SUMIFS(HoraCondCarga[Hora],HoraCondCarga[Condição de Carga],PrevisaoGD[[#This Row],[Condição de Carga]],HoraCondCarga[Mês],MONTH(PrevisaoGD[[#This Row],[Mês/Ano]]))</f>
        <v>7</v>
      </c>
      <c r="G3286" s="258">
        <f>SUMIFS('Previsão Potência Instalada'!$C$4:$C$87,'Previsão Potência Instalada'!$B$4:$B$87,PrevisaoGD[[#This Row],[Mês/Ano]])*SUMIFS(RelPotInst[PU_PI],RelPotInst[Barra],PrevisaoGD[[#This Row],[Nº Barra]])</f>
        <v>0.63779691421169116</v>
      </c>
      <c r="H3286" s="136">
        <f>$G3286*SUMIFS(FatorHorario[Fator],FatorHorario[Meses],TEXT($D3286,"MMM"),FatorHorario[UF],'Curva Tipica'!$E$1,FatorHorario[Hora],$F3286)</f>
        <v>5.1819460727588071E-2</v>
      </c>
      <c r="I3286" s="45">
        <v>0.92</v>
      </c>
    </row>
    <row r="3287" spans="1:9" x14ac:dyDescent="0.25">
      <c r="A3287" s="32">
        <v>8710</v>
      </c>
      <c r="B3287" s="32">
        <v>2</v>
      </c>
      <c r="C3287" s="134" t="s">
        <v>92</v>
      </c>
      <c r="D3287" s="33">
        <v>44774</v>
      </c>
      <c r="E3287" s="43" t="s">
        <v>68</v>
      </c>
      <c r="F3287" s="44">
        <f>SUMIFS(HoraCondCarga[Hora],HoraCondCarga[Condição de Carga],PrevisaoGD[[#This Row],[Condição de Carga]],HoraCondCarga[Mês],MONTH(PrevisaoGD[[#This Row],[Mês/Ano]]))</f>
        <v>7</v>
      </c>
      <c r="G3287" s="258">
        <f>SUMIFS('Previsão Potência Instalada'!$C$4:$C$87,'Previsão Potência Instalada'!$B$4:$B$87,PrevisaoGD[[#This Row],[Mês/Ano]])*SUMIFS(RelPotInst[PU_PI],RelPotInst[Barra],PrevisaoGD[[#This Row],[Nº Barra]])</f>
        <v>0.6597503746052964</v>
      </c>
      <c r="H3287" s="136">
        <f>$G3287*SUMIFS(FatorHorario[Fator],FatorHorario[Meses],TEXT($D3287,"MMM"),FatorHorario[UF],'Curva Tipica'!$E$1,FatorHorario[Hora],$F3287)</f>
        <v>5.9820647030442479E-2</v>
      </c>
      <c r="I3287" s="45">
        <v>0.92</v>
      </c>
    </row>
    <row r="3288" spans="1:9" x14ac:dyDescent="0.25">
      <c r="A3288" s="32">
        <v>8710</v>
      </c>
      <c r="B3288" s="32">
        <v>2</v>
      </c>
      <c r="C3288" s="134" t="s">
        <v>92</v>
      </c>
      <c r="D3288" s="33">
        <v>44805</v>
      </c>
      <c r="E3288" s="43" t="s">
        <v>68</v>
      </c>
      <c r="F3288" s="44">
        <f>SUMIFS(HoraCondCarga[Hora],HoraCondCarga[Condição de Carga],PrevisaoGD[[#This Row],[Condição de Carga]],HoraCondCarga[Mês],MONTH(PrevisaoGD[[#This Row],[Mês/Ano]]))</f>
        <v>6</v>
      </c>
      <c r="G3288" s="258">
        <f>SUMIFS('Previsão Potência Instalada'!$C$4:$C$87,'Previsão Potência Instalada'!$B$4:$B$87,PrevisaoGD[[#This Row],[Mês/Ano]])*SUMIFS(RelPotInst[PU_PI],RelPotInst[Barra],PrevisaoGD[[#This Row],[Nº Barra]])</f>
        <v>0.68160368607607891</v>
      </c>
      <c r="H3288" s="136">
        <f>$G3288*SUMIFS(FatorHorario[Fator],FatorHorario[Meses],TEXT($D3288,"MMM"),FatorHorario[UF],'Curva Tipica'!$E$1,FatorHorario[Hora],$F3288)</f>
        <v>4.4013124590730366E-3</v>
      </c>
      <c r="I3288" s="45">
        <v>0.92</v>
      </c>
    </row>
    <row r="3289" spans="1:9" x14ac:dyDescent="0.25">
      <c r="A3289" s="32">
        <v>8710</v>
      </c>
      <c r="B3289" s="32">
        <v>2</v>
      </c>
      <c r="C3289" s="134" t="s">
        <v>92</v>
      </c>
      <c r="D3289" s="33">
        <v>44835</v>
      </c>
      <c r="E3289" s="43" t="s">
        <v>68</v>
      </c>
      <c r="F3289" s="44">
        <f>SUMIFS(HoraCondCarga[Hora],HoraCondCarga[Condição de Carga],PrevisaoGD[[#This Row],[Condição de Carga]],HoraCondCarga[Mês],MONTH(PrevisaoGD[[#This Row],[Mês/Ano]]))</f>
        <v>6</v>
      </c>
      <c r="G3289" s="258">
        <f>SUMIFS('Previsão Potência Instalada'!$C$4:$C$87,'Previsão Potência Instalada'!$B$4:$B$87,PrevisaoGD[[#This Row],[Mês/Ano]])*SUMIFS(RelPotInst[PU_PI],RelPotInst[Barra],PrevisaoGD[[#This Row],[Nº Barra]])</f>
        <v>0.7023826381855538</v>
      </c>
      <c r="H3289" s="136">
        <f>$G3289*SUMIFS(FatorHorario[Fator],FatorHorario[Meses],TEXT($D3289,"MMM"),FatorHorario[UF],'Curva Tipica'!$E$1,FatorHorario[Hora],$F3289)</f>
        <v>7.8273749469262594E-3</v>
      </c>
      <c r="I3289" s="45">
        <v>0.92</v>
      </c>
    </row>
    <row r="3290" spans="1:9" x14ac:dyDescent="0.25">
      <c r="A3290" s="32">
        <v>8710</v>
      </c>
      <c r="B3290" s="32">
        <v>2</v>
      </c>
      <c r="C3290" s="134" t="s">
        <v>92</v>
      </c>
      <c r="D3290" s="33">
        <v>44866</v>
      </c>
      <c r="E3290" s="43" t="s">
        <v>68</v>
      </c>
      <c r="F3290" s="44">
        <f>SUMIFS(HoraCondCarga[Hora],HoraCondCarga[Condição de Carga],PrevisaoGD[[#This Row],[Condição de Carga]],HoraCondCarga[Mês],MONTH(PrevisaoGD[[#This Row],[Mês/Ano]]))</f>
        <v>6</v>
      </c>
      <c r="G3290" s="258">
        <f>SUMIFS('Previsão Potência Instalada'!$C$4:$C$87,'Previsão Potência Instalada'!$B$4:$B$87,PrevisaoGD[[#This Row],[Mês/Ano]])*SUMIFS(RelPotInst[PU_PI],RelPotInst[Barra],PrevisaoGD[[#This Row],[Nº Barra]])</f>
        <v>0.72316546856478081</v>
      </c>
      <c r="H3290" s="136">
        <f>$G3290*SUMIFS(FatorHorario[Fator],FatorHorario[Meses],TEXT($D3290,"MMM"),FatorHorario[UF],'Curva Tipica'!$E$1,FatorHorario[Hora],$F3290)</f>
        <v>1.2099145318023637E-2</v>
      </c>
      <c r="I3290" s="45">
        <v>0.92</v>
      </c>
    </row>
    <row r="3291" spans="1:9" x14ac:dyDescent="0.25">
      <c r="A3291" s="32">
        <v>8710</v>
      </c>
      <c r="B3291" s="32">
        <v>2</v>
      </c>
      <c r="C3291" s="134" t="s">
        <v>92</v>
      </c>
      <c r="D3291" s="33">
        <v>44896</v>
      </c>
      <c r="E3291" s="43" t="s">
        <v>68</v>
      </c>
      <c r="F3291" s="44">
        <f>SUMIFS(HoraCondCarga[Hora],HoraCondCarga[Condição de Carga],PrevisaoGD[[#This Row],[Condição de Carga]],HoraCondCarga[Mês],MONTH(PrevisaoGD[[#This Row],[Mês/Ano]]))</f>
        <v>6</v>
      </c>
      <c r="G3291" s="258">
        <f>SUMIFS('Previsão Potência Instalada'!$C$4:$C$87,'Previsão Potência Instalada'!$B$4:$B$87,PrevisaoGD[[#This Row],[Mês/Ano]])*SUMIFS(RelPotInst[PU_PI],RelPotInst[Barra],PrevisaoGD[[#This Row],[Nº Barra]])</f>
        <v>0.74493560908348055</v>
      </c>
      <c r="H3291" s="136">
        <f>$G3291*SUMIFS(FatorHorario[Fator],FatorHorario[Meses],TEXT($D3291,"MMM"),FatorHorario[UF],'Curva Tipica'!$E$1,FatorHorario[Hora],$F3291)</f>
        <v>8.5635436633910971E-3</v>
      </c>
      <c r="I3291" s="45">
        <v>0.92</v>
      </c>
    </row>
    <row r="3292" spans="1:9" x14ac:dyDescent="0.25">
      <c r="A3292" s="32">
        <v>8710</v>
      </c>
      <c r="B3292" s="32">
        <v>2</v>
      </c>
      <c r="C3292" s="134" t="s">
        <v>92</v>
      </c>
      <c r="D3292" s="33">
        <v>44927</v>
      </c>
      <c r="E3292" s="43" t="s">
        <v>68</v>
      </c>
      <c r="F3292" s="44">
        <f>SUMIFS(HoraCondCarga[Hora],HoraCondCarga[Condição de Carga],PrevisaoGD[[#This Row],[Condição de Carga]],HoraCondCarga[Mês],MONTH(PrevisaoGD[[#This Row],[Mês/Ano]]))</f>
        <v>6</v>
      </c>
      <c r="G3292" s="258">
        <f>SUMIFS('Previsão Potência Instalada'!$C$4:$C$87,'Previsão Potência Instalada'!$B$4:$B$87,PrevisaoGD[[#This Row],[Mês/Ano]])*SUMIFS(RelPotInst[PU_PI],RelPotInst[Barra],PrevisaoGD[[#This Row],[Nº Barra]])</f>
        <v>0.75239897156715163</v>
      </c>
      <c r="H3292" s="136">
        <f>$G3292*SUMIFS(FatorHorario[Fator],FatorHorario[Meses],TEXT($D3292,"MMM"),FatorHorario[UF],'Curva Tipica'!$E$1,FatorHorario[Hora],$F3292)</f>
        <v>7.3904387841031236E-3</v>
      </c>
      <c r="I3292" s="45">
        <v>0.92</v>
      </c>
    </row>
    <row r="3293" spans="1:9" x14ac:dyDescent="0.25">
      <c r="A3293" s="32">
        <v>8710</v>
      </c>
      <c r="B3293" s="32">
        <v>2</v>
      </c>
      <c r="C3293" s="134" t="s">
        <v>92</v>
      </c>
      <c r="D3293" s="33">
        <v>44958</v>
      </c>
      <c r="E3293" s="43" t="s">
        <v>68</v>
      </c>
      <c r="F3293" s="44">
        <f>SUMIFS(HoraCondCarga[Hora],HoraCondCarga[Condição de Carga],PrevisaoGD[[#This Row],[Condição de Carga]],HoraCondCarga[Mês],MONTH(PrevisaoGD[[#This Row],[Mês/Ano]]))</f>
        <v>7</v>
      </c>
      <c r="G3293" s="258">
        <f>SUMIFS('Previsão Potência Instalada'!$C$4:$C$87,'Previsão Potência Instalada'!$B$4:$B$87,PrevisaoGD[[#This Row],[Mês/Ano]])*SUMIFS(RelPotInst[PU_PI],RelPotInst[Barra],PrevisaoGD[[#This Row],[Nº Barra]])</f>
        <v>0.75969969506265311</v>
      </c>
      <c r="H3293" s="136">
        <f>$G3293*SUMIFS(FatorHorario[Fator],FatorHorario[Meses],TEXT($D3293,"MMM"),FatorHorario[UF],'Curva Tipica'!$E$1,FatorHorario[Hora],$F3293)</f>
        <v>7.1771556208556242E-2</v>
      </c>
      <c r="I3293" s="45">
        <v>0.92</v>
      </c>
    </row>
    <row r="3294" spans="1:9" x14ac:dyDescent="0.25">
      <c r="A3294" s="32">
        <v>8710</v>
      </c>
      <c r="B3294" s="32">
        <v>2</v>
      </c>
      <c r="C3294" s="134" t="s">
        <v>92</v>
      </c>
      <c r="D3294" s="33">
        <v>44986</v>
      </c>
      <c r="E3294" s="43" t="s">
        <v>68</v>
      </c>
      <c r="F3294" s="44">
        <f>SUMIFS(HoraCondCarga[Hora],HoraCondCarga[Condição de Carga],PrevisaoGD[[#This Row],[Condição de Carga]],HoraCondCarga[Mês],MONTH(PrevisaoGD[[#This Row],[Mês/Ano]]))</f>
        <v>7</v>
      </c>
      <c r="G3294" s="258">
        <f>SUMIFS('Previsão Potência Instalada'!$C$4:$C$87,'Previsão Potência Instalada'!$B$4:$B$87,PrevisaoGD[[#This Row],[Mês/Ano]])*SUMIFS(RelPotInst[PU_PI],RelPotInst[Barra],PrevisaoGD[[#This Row],[Nº Barra]])</f>
        <v>0.76706606845804903</v>
      </c>
      <c r="H3294" s="136">
        <f>$G3294*SUMIFS(FatorHorario[Fator],FatorHorario[Meses],TEXT($D3294,"MMM"),FatorHorario[UF],'Curva Tipica'!$E$1,FatorHorario[Hora],$F3294)</f>
        <v>7.8111305858060712E-2</v>
      </c>
      <c r="I3294" s="45">
        <v>0.92</v>
      </c>
    </row>
    <row r="3295" spans="1:9" x14ac:dyDescent="0.25">
      <c r="A3295" s="32">
        <v>8710</v>
      </c>
      <c r="B3295" s="32">
        <v>2</v>
      </c>
      <c r="C3295" s="134" t="s">
        <v>92</v>
      </c>
      <c r="D3295" s="33">
        <v>45017</v>
      </c>
      <c r="E3295" s="43" t="s">
        <v>68</v>
      </c>
      <c r="F3295" s="44">
        <f>SUMIFS(HoraCondCarga[Hora],HoraCondCarga[Condição de Carga],PrevisaoGD[[#This Row],[Condição de Carga]],HoraCondCarga[Mês],MONTH(PrevisaoGD[[#This Row],[Mês/Ano]]))</f>
        <v>7</v>
      </c>
      <c r="G3295" s="258">
        <f>SUMIFS('Previsão Potência Instalada'!$C$4:$C$87,'Previsão Potência Instalada'!$B$4:$B$87,PrevisaoGD[[#This Row],[Mês/Ano]])*SUMIFS(RelPotInst[PU_PI],RelPotInst[Barra],PrevisaoGD[[#This Row],[Nº Barra]])</f>
        <v>0.77448906552647045</v>
      </c>
      <c r="H3295" s="136">
        <f>$G3295*SUMIFS(FatorHorario[Fator],FatorHorario[Meses],TEXT($D3295,"MMM"),FatorHorario[UF],'Curva Tipica'!$E$1,FatorHorario[Hora],$F3295)</f>
        <v>6.9287818130379791E-2</v>
      </c>
      <c r="I3295" s="45">
        <v>0.92</v>
      </c>
    </row>
    <row r="3296" spans="1:9" x14ac:dyDescent="0.25">
      <c r="A3296" s="32">
        <v>8710</v>
      </c>
      <c r="B3296" s="32">
        <v>2</v>
      </c>
      <c r="C3296" s="134" t="s">
        <v>92</v>
      </c>
      <c r="D3296" s="33">
        <v>45047</v>
      </c>
      <c r="E3296" s="43" t="s">
        <v>68</v>
      </c>
      <c r="F3296" s="44">
        <f>SUMIFS(HoraCondCarga[Hora],HoraCondCarga[Condição de Carga],PrevisaoGD[[#This Row],[Condição de Carga]],HoraCondCarga[Mês],MONTH(PrevisaoGD[[#This Row],[Mês/Ano]]))</f>
        <v>7</v>
      </c>
      <c r="G3296" s="258">
        <f>SUMIFS('Previsão Potência Instalada'!$C$4:$C$87,'Previsão Potência Instalada'!$B$4:$B$87,PrevisaoGD[[#This Row],[Mês/Ano]])*SUMIFS(RelPotInst[PU_PI],RelPotInst[Barra],PrevisaoGD[[#This Row],[Nº Barra]])</f>
        <v>0.78252449566708848</v>
      </c>
      <c r="H3296" s="136">
        <f>$G3296*SUMIFS(FatorHorario[Fator],FatorHorario[Meses],TEXT($D3296,"MMM"),FatorHorario[UF],'Curva Tipica'!$E$1,FatorHorario[Hora],$F3296)</f>
        <v>5.8358035481284647E-2</v>
      </c>
      <c r="I3296" s="45">
        <v>0.92</v>
      </c>
    </row>
    <row r="3297" spans="1:9" x14ac:dyDescent="0.25">
      <c r="A3297" s="32">
        <v>8710</v>
      </c>
      <c r="B3297" s="32">
        <v>2</v>
      </c>
      <c r="C3297" s="134" t="s">
        <v>92</v>
      </c>
      <c r="D3297" s="33">
        <v>45078</v>
      </c>
      <c r="E3297" s="43" t="s">
        <v>68</v>
      </c>
      <c r="F3297" s="44">
        <f>SUMIFS(HoraCondCarga[Hora],HoraCondCarga[Condição de Carga],PrevisaoGD[[#This Row],[Condição de Carga]],HoraCondCarga[Mês],MONTH(PrevisaoGD[[#This Row],[Mês/Ano]]))</f>
        <v>7</v>
      </c>
      <c r="G3297" s="258">
        <f>SUMIFS('Previsão Potência Instalada'!$C$4:$C$87,'Previsão Potência Instalada'!$B$4:$B$87,PrevisaoGD[[#This Row],[Mês/Ano]])*SUMIFS(RelPotInst[PU_PI],RelPotInst[Barra],PrevisaoGD[[#This Row],[Nº Barra]])</f>
        <v>0.79039201628221678</v>
      </c>
      <c r="H3297" s="136">
        <f>$G3297*SUMIFS(FatorHorario[Fator],FatorHorario[Meses],TEXT($D3297,"MMM"),FatorHorario[UF],'Curva Tipica'!$E$1,FatorHorario[Hora],$F3297)</f>
        <v>5.8287122136841805E-2</v>
      </c>
      <c r="I3297" s="45">
        <v>0.92</v>
      </c>
    </row>
    <row r="3298" spans="1:9" x14ac:dyDescent="0.25">
      <c r="A3298" s="32">
        <v>8710</v>
      </c>
      <c r="B3298" s="32">
        <v>2</v>
      </c>
      <c r="C3298" s="134" t="s">
        <v>92</v>
      </c>
      <c r="D3298" s="33">
        <v>45108</v>
      </c>
      <c r="E3298" s="43" t="s">
        <v>68</v>
      </c>
      <c r="F3298" s="44">
        <f>SUMIFS(HoraCondCarga[Hora],HoraCondCarga[Condição de Carga],PrevisaoGD[[#This Row],[Condição de Carga]],HoraCondCarga[Mês],MONTH(PrevisaoGD[[#This Row],[Mês/Ano]]))</f>
        <v>7</v>
      </c>
      <c r="G3298" s="258">
        <f>SUMIFS('Previsão Potência Instalada'!$C$4:$C$87,'Previsão Potência Instalada'!$B$4:$B$87,PrevisaoGD[[#This Row],[Mês/Ano]])*SUMIFS(RelPotInst[PU_PI],RelPotInst[Barra],PrevisaoGD[[#This Row],[Nº Barra]])</f>
        <v>0.79786847815137518</v>
      </c>
      <c r="H3298" s="136">
        <f>$G3298*SUMIFS(FatorHorario[Fator],FatorHorario[Meses],TEXT($D3298,"MMM"),FatorHorario[UF],'Curva Tipica'!$E$1,FatorHorario[Hora],$F3298)</f>
        <v>6.4824889158405036E-2</v>
      </c>
      <c r="I3298" s="45">
        <v>0.92</v>
      </c>
    </row>
    <row r="3299" spans="1:9" x14ac:dyDescent="0.25">
      <c r="A3299" s="32">
        <v>8710</v>
      </c>
      <c r="B3299" s="32">
        <v>2</v>
      </c>
      <c r="C3299" s="134" t="s">
        <v>92</v>
      </c>
      <c r="D3299" s="33">
        <v>45139</v>
      </c>
      <c r="E3299" s="43" t="s">
        <v>68</v>
      </c>
      <c r="F3299" s="44">
        <f>SUMIFS(HoraCondCarga[Hora],HoraCondCarga[Condição de Carga],PrevisaoGD[[#This Row],[Condição de Carga]],HoraCondCarga[Mês],MONTH(PrevisaoGD[[#This Row],[Mês/Ano]]))</f>
        <v>7</v>
      </c>
      <c r="G3299" s="258">
        <f>SUMIFS('Previsão Potência Instalada'!$C$4:$C$87,'Previsão Potência Instalada'!$B$4:$B$87,PrevisaoGD[[#This Row],[Mês/Ano]])*SUMIFS(RelPotInst[PU_PI],RelPotInst[Barra],PrevisaoGD[[#This Row],[Nº Barra]])</f>
        <v>0.80515388585733083</v>
      </c>
      <c r="H3299" s="136">
        <f>$G3299*SUMIFS(FatorHorario[Fator],FatorHorario[Meses],TEXT($D3299,"MMM"),FatorHorario[UF],'Curva Tipica'!$E$1,FatorHorario[Hora],$F3299)</f>
        <v>7.3004621543224971E-2</v>
      </c>
      <c r="I3299" s="45">
        <v>0.92</v>
      </c>
    </row>
    <row r="3300" spans="1:9" x14ac:dyDescent="0.25">
      <c r="A3300" s="32">
        <v>8710</v>
      </c>
      <c r="B3300" s="32">
        <v>2</v>
      </c>
      <c r="C3300" s="134" t="s">
        <v>92</v>
      </c>
      <c r="D3300" s="33">
        <v>45170</v>
      </c>
      <c r="E3300" s="43" t="s">
        <v>68</v>
      </c>
      <c r="F3300" s="44">
        <f>SUMIFS(HoraCondCarga[Hora],HoraCondCarga[Condição de Carga],PrevisaoGD[[#This Row],[Condição de Carga]],HoraCondCarga[Mês],MONTH(PrevisaoGD[[#This Row],[Mês/Ano]]))</f>
        <v>6</v>
      </c>
      <c r="G3300" s="258">
        <f>SUMIFS('Previsão Potência Instalada'!$C$4:$C$87,'Previsão Potência Instalada'!$B$4:$B$87,PrevisaoGD[[#This Row],[Mês/Ano]])*SUMIFS(RelPotInst[PU_PI],RelPotInst[Barra],PrevisaoGD[[#This Row],[Nº Barra]])</f>
        <v>0.81240605845041602</v>
      </c>
      <c r="H3300" s="136">
        <f>$G3300*SUMIFS(FatorHorario[Fator],FatorHorario[Meses],TEXT($D3300,"MMM"),FatorHorario[UF],'Curva Tipica'!$E$1,FatorHorario[Hora],$F3300)</f>
        <v>5.2459412704601019E-3</v>
      </c>
      <c r="I3300" s="45">
        <v>0.92</v>
      </c>
    </row>
    <row r="3301" spans="1:9" x14ac:dyDescent="0.25">
      <c r="A3301" s="32">
        <v>8710</v>
      </c>
      <c r="B3301" s="32">
        <v>2</v>
      </c>
      <c r="C3301" s="134" t="s">
        <v>92</v>
      </c>
      <c r="D3301" s="33">
        <v>45200</v>
      </c>
      <c r="E3301" s="43" t="s">
        <v>68</v>
      </c>
      <c r="F3301" s="44">
        <f>SUMIFS(HoraCondCarga[Hora],HoraCondCarga[Condição de Carga],PrevisaoGD[[#This Row],[Condição de Carga]],HoraCondCarga[Mês],MONTH(PrevisaoGD[[#This Row],[Mês/Ano]]))</f>
        <v>6</v>
      </c>
      <c r="G3301" s="258">
        <f>SUMIFS('Previsão Potência Instalada'!$C$4:$C$87,'Previsão Potência Instalada'!$B$4:$B$87,PrevisaoGD[[#This Row],[Mês/Ano]])*SUMIFS(RelPotInst[PU_PI],RelPotInst[Barra],PrevisaoGD[[#This Row],[Nº Barra]])</f>
        <v>0.81930169745701864</v>
      </c>
      <c r="H3301" s="136">
        <f>$G3301*SUMIFS(FatorHorario[Fator],FatorHorario[Meses],TEXT($D3301,"MMM"),FatorHorario[UF],'Curva Tipica'!$E$1,FatorHorario[Hora],$F3301)</f>
        <v>9.1303247432421002E-3</v>
      </c>
      <c r="I3301" s="45">
        <v>0.92</v>
      </c>
    </row>
    <row r="3302" spans="1:9" x14ac:dyDescent="0.25">
      <c r="A3302" s="32">
        <v>8710</v>
      </c>
      <c r="B3302" s="32">
        <v>2</v>
      </c>
      <c r="C3302" s="134" t="s">
        <v>92</v>
      </c>
      <c r="D3302" s="33">
        <v>45231</v>
      </c>
      <c r="E3302" s="43" t="s">
        <v>68</v>
      </c>
      <c r="F3302" s="44">
        <f>SUMIFS(HoraCondCarga[Hora],HoraCondCarga[Condição de Carga],PrevisaoGD[[#This Row],[Condição de Carga]],HoraCondCarga[Mês],MONTH(PrevisaoGD[[#This Row],[Mês/Ano]]))</f>
        <v>6</v>
      </c>
      <c r="G3302" s="258">
        <f>SUMIFS('Previsão Potência Instalada'!$C$4:$C$87,'Previsão Potência Instalada'!$B$4:$B$87,PrevisaoGD[[#This Row],[Mês/Ano]])*SUMIFS(RelPotInst[PU_PI],RelPotInst[Barra],PrevisaoGD[[#This Row],[Nº Barra]])</f>
        <v>0.82619862349426842</v>
      </c>
      <c r="H3302" s="136">
        <f>$G3302*SUMIFS(FatorHorario[Fator],FatorHorario[Meses],TEXT($D3302,"MMM"),FatorHorario[UF],'Curva Tipica'!$E$1,FatorHorario[Hora],$F3302)</f>
        <v>1.3822973637067115E-2</v>
      </c>
      <c r="I3302" s="45">
        <v>0.92</v>
      </c>
    </row>
    <row r="3303" spans="1:9" x14ac:dyDescent="0.25">
      <c r="A3303" s="32">
        <v>8710</v>
      </c>
      <c r="B3303" s="32">
        <v>2</v>
      </c>
      <c r="C3303" s="134" t="s">
        <v>92</v>
      </c>
      <c r="D3303" s="33">
        <v>45261</v>
      </c>
      <c r="E3303" s="43" t="s">
        <v>68</v>
      </c>
      <c r="F3303" s="44">
        <f>SUMIFS(HoraCondCarga[Hora],HoraCondCarga[Condição de Carga],PrevisaoGD[[#This Row],[Condição de Carga]],HoraCondCarga[Mês],MONTH(PrevisaoGD[[#This Row],[Mês/Ano]]))</f>
        <v>6</v>
      </c>
      <c r="G3303" s="258">
        <f>SUMIFS('Previsão Potência Instalada'!$C$4:$C$87,'Previsão Potência Instalada'!$B$4:$B$87,PrevisaoGD[[#This Row],[Mês/Ano]])*SUMIFS(RelPotInst[PU_PI],RelPotInst[Barra],PrevisaoGD[[#This Row],[Nº Barra]])</f>
        <v>0.8334231952315273</v>
      </c>
      <c r="H3303" s="136">
        <f>$G3303*SUMIFS(FatorHorario[Fator],FatorHorario[Meses],TEXT($D3303,"MMM"),FatorHorario[UF],'Curva Tipica'!$E$1,FatorHorario[Hora],$F3303)</f>
        <v>9.5807689086430826E-3</v>
      </c>
      <c r="I3303" s="45">
        <v>0.92</v>
      </c>
    </row>
    <row r="3304" spans="1:9" x14ac:dyDescent="0.25">
      <c r="A3304" s="32">
        <v>8710</v>
      </c>
      <c r="B3304" s="32">
        <v>2</v>
      </c>
      <c r="C3304" s="134" t="s">
        <v>92</v>
      </c>
      <c r="D3304" s="33">
        <v>45292</v>
      </c>
      <c r="E3304" s="43" t="s">
        <v>68</v>
      </c>
      <c r="F3304" s="44">
        <f>SUMIFS(HoraCondCarga[Hora],HoraCondCarga[Condição de Carga],PrevisaoGD[[#This Row],[Condição de Carga]],HoraCondCarga[Mês],MONTH(PrevisaoGD[[#This Row],[Mês/Ano]]))</f>
        <v>6</v>
      </c>
      <c r="G3304" s="258">
        <f>SUMIFS('Previsão Potência Instalada'!$C$4:$C$87,'Previsão Potência Instalada'!$B$4:$B$87,PrevisaoGD[[#This Row],[Mês/Ano]])*SUMIFS(RelPotInst[PU_PI],RelPotInst[Barra],PrevisaoGD[[#This Row],[Nº Barra]])</f>
        <v>0.84824160685651084</v>
      </c>
      <c r="H3304" s="136">
        <f>$G3304*SUMIFS(FatorHorario[Fator],FatorHorario[Meses],TEXT($D3304,"MMM"),FatorHorario[UF],'Curva Tipica'!$E$1,FatorHorario[Hora],$F3304)</f>
        <v>8.3318530546965461E-3</v>
      </c>
      <c r="I3304" s="45">
        <v>0.92</v>
      </c>
    </row>
    <row r="3305" spans="1:9" x14ac:dyDescent="0.25">
      <c r="A3305" s="32">
        <v>8710</v>
      </c>
      <c r="B3305" s="32">
        <v>2</v>
      </c>
      <c r="C3305" s="134" t="s">
        <v>92</v>
      </c>
      <c r="D3305" s="33">
        <v>45323</v>
      </c>
      <c r="E3305" s="43" t="s">
        <v>68</v>
      </c>
      <c r="F3305" s="44">
        <f>SUMIFS(HoraCondCarga[Hora],HoraCondCarga[Condição de Carga],PrevisaoGD[[#This Row],[Condição de Carga]],HoraCondCarga[Mês],MONTH(PrevisaoGD[[#This Row],[Mês/Ano]]))</f>
        <v>7</v>
      </c>
      <c r="G3305" s="258">
        <f>SUMIFS('Previsão Potência Instalada'!$C$4:$C$87,'Previsão Potência Instalada'!$B$4:$B$87,PrevisaoGD[[#This Row],[Mês/Ano]])*SUMIFS(RelPotInst[PU_PI],RelPotInst[Barra],PrevisaoGD[[#This Row],[Nº Barra]])</f>
        <v>0.86273710083167654</v>
      </c>
      <c r="H3305" s="136">
        <f>$G3305*SUMIFS(FatorHorario[Fator],FatorHorario[Meses],TEXT($D3305,"MMM"),FatorHorario[UF],'Curva Tipica'!$E$1,FatorHorario[Hora],$F3305)</f>
        <v>8.1505869658722099E-2</v>
      </c>
      <c r="I3305" s="45">
        <v>0.92</v>
      </c>
    </row>
    <row r="3306" spans="1:9" x14ac:dyDescent="0.25">
      <c r="A3306" s="32">
        <v>8710</v>
      </c>
      <c r="B3306" s="32">
        <v>2</v>
      </c>
      <c r="C3306" s="134" t="s">
        <v>92</v>
      </c>
      <c r="D3306" s="33">
        <v>45352</v>
      </c>
      <c r="E3306" s="43" t="s">
        <v>68</v>
      </c>
      <c r="F3306" s="44">
        <f>SUMIFS(HoraCondCarga[Hora],HoraCondCarga[Condição de Carga],PrevisaoGD[[#This Row],[Condição de Carga]],HoraCondCarga[Mês],MONTH(PrevisaoGD[[#This Row],[Mês/Ano]]))</f>
        <v>7</v>
      </c>
      <c r="G3306" s="258">
        <f>SUMIFS('Previsão Potência Instalada'!$C$4:$C$87,'Previsão Potência Instalada'!$B$4:$B$87,PrevisaoGD[[#This Row],[Mês/Ano]])*SUMIFS(RelPotInst[PU_PI],RelPotInst[Barra],PrevisaoGD[[#This Row],[Nº Barra]])</f>
        <v>0.87736294185107344</v>
      </c>
      <c r="H3306" s="136">
        <f>$G3306*SUMIFS(FatorHorario[Fator],FatorHorario[Meses],TEXT($D3306,"MMM"),FatorHorario[UF],'Curva Tipica'!$E$1,FatorHorario[Hora],$F3306)</f>
        <v>8.9342975680334308E-2</v>
      </c>
      <c r="I3306" s="45">
        <v>0.92</v>
      </c>
    </row>
    <row r="3307" spans="1:9" x14ac:dyDescent="0.25">
      <c r="A3307" s="32">
        <v>8710</v>
      </c>
      <c r="B3307" s="32">
        <v>2</v>
      </c>
      <c r="C3307" s="134" t="s">
        <v>92</v>
      </c>
      <c r="D3307" s="33">
        <v>45383</v>
      </c>
      <c r="E3307" s="43" t="s">
        <v>68</v>
      </c>
      <c r="F3307" s="44">
        <f>SUMIFS(HoraCondCarga[Hora],HoraCondCarga[Condição de Carga],PrevisaoGD[[#This Row],[Condição de Carga]],HoraCondCarga[Mês],MONTH(PrevisaoGD[[#This Row],[Mês/Ano]]))</f>
        <v>7</v>
      </c>
      <c r="G3307" s="258">
        <f>SUMIFS('Previsão Potência Instalada'!$C$4:$C$87,'Previsão Potência Instalada'!$B$4:$B$87,PrevisaoGD[[#This Row],[Mês/Ano]])*SUMIFS(RelPotInst[PU_PI],RelPotInst[Barra],PrevisaoGD[[#This Row],[Nº Barra]])</f>
        <v>0.89210120845564722</v>
      </c>
      <c r="H3307" s="136">
        <f>$G3307*SUMIFS(FatorHorario[Fator],FatorHorario[Meses],TEXT($D3307,"MMM"),FatorHorario[UF],'Curva Tipica'!$E$1,FatorHorario[Hora],$F3307)</f>
        <v>7.9809708150430064E-2</v>
      </c>
      <c r="I3307" s="45">
        <v>0.92</v>
      </c>
    </row>
    <row r="3308" spans="1:9" x14ac:dyDescent="0.25">
      <c r="A3308" s="32">
        <v>8710</v>
      </c>
      <c r="B3308" s="32">
        <v>2</v>
      </c>
      <c r="C3308" s="134" t="s">
        <v>92</v>
      </c>
      <c r="D3308" s="33">
        <v>45413</v>
      </c>
      <c r="E3308" s="43" t="s">
        <v>68</v>
      </c>
      <c r="F3308" s="44">
        <f>SUMIFS(HoraCondCarga[Hora],HoraCondCarga[Condição de Carga],PrevisaoGD[[#This Row],[Condição de Carga]],HoraCondCarga[Mês],MONTH(PrevisaoGD[[#This Row],[Mês/Ano]]))</f>
        <v>7</v>
      </c>
      <c r="G3308" s="258">
        <f>SUMIFS('Previsão Potência Instalada'!$C$4:$C$87,'Previsão Potência Instalada'!$B$4:$B$87,PrevisaoGD[[#This Row],[Mês/Ano]])*SUMIFS(RelPotInst[PU_PI],RelPotInst[Barra],PrevisaoGD[[#This Row],[Nº Barra]])</f>
        <v>0.90805545316344405</v>
      </c>
      <c r="H3308" s="136">
        <f>$G3308*SUMIFS(FatorHorario[Fator],FatorHorario[Meses],TEXT($D3308,"MMM"),FatorHorario[UF],'Curva Tipica'!$E$1,FatorHorario[Hora],$F3308)</f>
        <v>6.7719710562557198E-2</v>
      </c>
      <c r="I3308" s="45">
        <v>0.92</v>
      </c>
    </row>
    <row r="3309" spans="1:9" x14ac:dyDescent="0.25">
      <c r="A3309" s="32">
        <v>8710</v>
      </c>
      <c r="B3309" s="32">
        <v>2</v>
      </c>
      <c r="C3309" s="134" t="s">
        <v>92</v>
      </c>
      <c r="D3309" s="33">
        <v>45444</v>
      </c>
      <c r="E3309" s="43" t="s">
        <v>68</v>
      </c>
      <c r="F3309" s="44">
        <f>SUMIFS(HoraCondCarga[Hora],HoraCondCarga[Condição de Carga],PrevisaoGD[[#This Row],[Condição de Carga]],HoraCondCarga[Mês],MONTH(PrevisaoGD[[#This Row],[Mês/Ano]]))</f>
        <v>7</v>
      </c>
      <c r="G3309" s="258">
        <f>SUMIFS('Previsão Potência Instalada'!$C$4:$C$87,'Previsão Potência Instalada'!$B$4:$B$87,PrevisaoGD[[#This Row],[Mês/Ano]])*SUMIFS(RelPotInst[PU_PI],RelPotInst[Barra],PrevisaoGD[[#This Row],[Nº Barra]])</f>
        <v>0.92367631563636932</v>
      </c>
      <c r="H3309" s="136">
        <f>$G3309*SUMIFS(FatorHorario[Fator],FatorHorario[Meses],TEXT($D3309,"MMM"),FatorHorario[UF],'Curva Tipica'!$E$1,FatorHorario[Hora],$F3309)</f>
        <v>6.811611594667423E-2</v>
      </c>
      <c r="I3309" s="45">
        <v>0.92</v>
      </c>
    </row>
    <row r="3310" spans="1:9" x14ac:dyDescent="0.25">
      <c r="A3310" s="32">
        <v>8710</v>
      </c>
      <c r="B3310" s="32">
        <v>2</v>
      </c>
      <c r="C3310" s="134" t="s">
        <v>92</v>
      </c>
      <c r="D3310" s="33">
        <v>45474</v>
      </c>
      <c r="E3310" s="43" t="s">
        <v>68</v>
      </c>
      <c r="F3310" s="44">
        <f>SUMIFS(HoraCondCarga[Hora],HoraCondCarga[Condição de Carga],PrevisaoGD[[#This Row],[Condição de Carga]],HoraCondCarga[Mês],MONTH(PrevisaoGD[[#This Row],[Mês/Ano]]))</f>
        <v>7</v>
      </c>
      <c r="G3310" s="258">
        <f>SUMIFS('Previsão Potência Instalada'!$C$4:$C$87,'Previsão Potência Instalada'!$B$4:$B$87,PrevisaoGD[[#This Row],[Mês/Ano]])*SUMIFS(RelPotInst[PU_PI],RelPotInst[Barra],PrevisaoGD[[#This Row],[Nº Barra]])</f>
        <v>0.93852073592522423</v>
      </c>
      <c r="H3310" s="136">
        <f>$G3310*SUMIFS(FatorHorario[Fator],FatorHorario[Meses],TEXT($D3310,"MMM"),FatorHorario[UF],'Curva Tipica'!$E$1,FatorHorario[Hora],$F3310)</f>
        <v>7.6252545808276243E-2</v>
      </c>
      <c r="I3310" s="45">
        <v>0.92</v>
      </c>
    </row>
    <row r="3311" spans="1:9" x14ac:dyDescent="0.25">
      <c r="A3311" s="32">
        <v>8710</v>
      </c>
      <c r="B3311" s="32">
        <v>2</v>
      </c>
      <c r="C3311" s="134" t="s">
        <v>92</v>
      </c>
      <c r="D3311" s="33">
        <v>45505</v>
      </c>
      <c r="E3311" s="43" t="s">
        <v>68</v>
      </c>
      <c r="F3311" s="44">
        <f>SUMIFS(HoraCondCarga[Hora],HoraCondCarga[Condição de Carga],PrevisaoGD[[#This Row],[Condição de Carga]],HoraCondCarga[Mês],MONTH(PrevisaoGD[[#This Row],[Mês/Ano]]))</f>
        <v>7</v>
      </c>
      <c r="G3311" s="258">
        <f>SUMIFS('Previsão Potência Instalada'!$C$4:$C$87,'Previsão Potência Instalada'!$B$4:$B$87,PrevisaoGD[[#This Row],[Mês/Ano]])*SUMIFS(RelPotInst[PU_PI],RelPotInst[Barra],PrevisaoGD[[#This Row],[Nº Barra]])</f>
        <v>0.95298582059434989</v>
      </c>
      <c r="H3311" s="136">
        <f>$G3311*SUMIFS(FatorHorario[Fator],FatorHorario[Meses],TEXT($D3311,"MMM"),FatorHorario[UF],'Curva Tipica'!$E$1,FatorHorario[Hora],$F3311)</f>
        <v>8.6408785190758008E-2</v>
      </c>
      <c r="I3311" s="45">
        <v>0.92</v>
      </c>
    </row>
    <row r="3312" spans="1:9" x14ac:dyDescent="0.25">
      <c r="A3312" s="32">
        <v>8710</v>
      </c>
      <c r="B3312" s="32">
        <v>2</v>
      </c>
      <c r="C3312" s="134" t="s">
        <v>92</v>
      </c>
      <c r="D3312" s="33">
        <v>45536</v>
      </c>
      <c r="E3312" s="43" t="s">
        <v>68</v>
      </c>
      <c r="F3312" s="44">
        <f>SUMIFS(HoraCondCarga[Hora],HoraCondCarga[Condição de Carga],PrevisaoGD[[#This Row],[Condição de Carga]],HoraCondCarga[Mês],MONTH(PrevisaoGD[[#This Row],[Mês/Ano]]))</f>
        <v>6</v>
      </c>
      <c r="G3312" s="258">
        <f>SUMIFS('Previsão Potência Instalada'!$C$4:$C$87,'Previsão Potência Instalada'!$B$4:$B$87,PrevisaoGD[[#This Row],[Mês/Ano]])*SUMIFS(RelPotInst[PU_PI],RelPotInst[Barra],PrevisaoGD[[#This Row],[Nº Barra]])</f>
        <v>0.96738491736807419</v>
      </c>
      <c r="H3312" s="136">
        <f>$G3312*SUMIFS(FatorHorario[Fator],FatorHorario[Meses],TEXT($D3312,"MMM"),FatorHorario[UF],'Curva Tipica'!$E$1,FatorHorario[Hora],$F3312)</f>
        <v>6.2466846592965815E-3</v>
      </c>
      <c r="I3312" s="45">
        <v>0.92</v>
      </c>
    </row>
    <row r="3313" spans="1:9" x14ac:dyDescent="0.25">
      <c r="A3313" s="32">
        <v>8710</v>
      </c>
      <c r="B3313" s="32">
        <v>2</v>
      </c>
      <c r="C3313" s="134" t="s">
        <v>92</v>
      </c>
      <c r="D3313" s="33">
        <v>45566</v>
      </c>
      <c r="E3313" s="43" t="s">
        <v>68</v>
      </c>
      <c r="F3313" s="44">
        <f>SUMIFS(HoraCondCarga[Hora],HoraCondCarga[Condição de Carga],PrevisaoGD[[#This Row],[Condição de Carga]],HoraCondCarga[Mês],MONTH(PrevisaoGD[[#This Row],[Mês/Ano]]))</f>
        <v>6</v>
      </c>
      <c r="G3313" s="258">
        <f>SUMIFS('Previsão Potência Instalada'!$C$4:$C$87,'Previsão Potência Instalada'!$B$4:$B$87,PrevisaoGD[[#This Row],[Mês/Ano]])*SUMIFS(RelPotInst[PU_PI],RelPotInst[Barra],PrevisaoGD[[#This Row],[Nº Barra]])</f>
        <v>0.98107612122433807</v>
      </c>
      <c r="H3313" s="136">
        <f>$G3313*SUMIFS(FatorHorario[Fator],FatorHorario[Meses],TEXT($D3313,"MMM"),FatorHorario[UF],'Curva Tipica'!$E$1,FatorHorario[Hora],$F3313)</f>
        <v>1.0933144179270398E-2</v>
      </c>
      <c r="I3313" s="45">
        <v>0.92</v>
      </c>
    </row>
    <row r="3314" spans="1:9" x14ac:dyDescent="0.25">
      <c r="A3314" s="32">
        <v>8710</v>
      </c>
      <c r="B3314" s="32">
        <v>2</v>
      </c>
      <c r="C3314" s="134" t="s">
        <v>92</v>
      </c>
      <c r="D3314" s="33">
        <v>45597</v>
      </c>
      <c r="E3314" s="43" t="s">
        <v>68</v>
      </c>
      <c r="F3314" s="44">
        <f>SUMIFS(HoraCondCarga[Hora],HoraCondCarga[Condição de Carga],PrevisaoGD[[#This Row],[Condição de Carga]],HoraCondCarga[Mês],MONTH(PrevisaoGD[[#This Row],[Mês/Ano]]))</f>
        <v>6</v>
      </c>
      <c r="G3314" s="258">
        <f>SUMIFS('Previsão Potência Instalada'!$C$4:$C$87,'Previsão Potência Instalada'!$B$4:$B$87,PrevisaoGD[[#This Row],[Mês/Ano]])*SUMIFS(RelPotInst[PU_PI],RelPotInst[Barra],PrevisaoGD[[#This Row],[Nº Barra]])</f>
        <v>0.99476988046364068</v>
      </c>
      <c r="H3314" s="136">
        <f>$G3314*SUMIFS(FatorHorario[Fator],FatorHorario[Meses],TEXT($D3314,"MMM"),FatorHorario[UF],'Curva Tipica'!$E$1,FatorHorario[Hora],$F3314)</f>
        <v>1.6643307603734711E-2</v>
      </c>
      <c r="I3314" s="45">
        <v>0.92</v>
      </c>
    </row>
    <row r="3315" spans="1:9" x14ac:dyDescent="0.25">
      <c r="A3315" s="32">
        <v>8710</v>
      </c>
      <c r="B3315" s="32">
        <v>2</v>
      </c>
      <c r="C3315" s="134" t="s">
        <v>92</v>
      </c>
      <c r="D3315" s="33">
        <v>45627</v>
      </c>
      <c r="E3315" s="43" t="s">
        <v>68</v>
      </c>
      <c r="F3315" s="44">
        <f>SUMIFS(HoraCondCarga[Hora],HoraCondCarga[Condição de Carga],PrevisaoGD[[#This Row],[Condição de Carga]],HoraCondCarga[Mês],MONTH(PrevisaoGD[[#This Row],[Mês/Ano]]))</f>
        <v>6</v>
      </c>
      <c r="G3315" s="258">
        <f>SUMIFS('Previsão Potência Instalada'!$C$4:$C$87,'Previsão Potência Instalada'!$B$4:$B$87,PrevisaoGD[[#This Row],[Mês/Ano]])*SUMIFS(RelPotInst[PU_PI],RelPotInst[Barra],PrevisaoGD[[#This Row],[Nº Barra]])</f>
        <v>1.009114176087919</v>
      </c>
      <c r="H3315" s="136">
        <f>$G3315*SUMIFS(FatorHorario[Fator],FatorHorario[Meses],TEXT($D3315,"MMM"),FatorHorario[UF],'Curva Tipica'!$E$1,FatorHorario[Hora],$F3315)</f>
        <v>1.1600456741365702E-2</v>
      </c>
      <c r="I3315" s="45">
        <v>0.92</v>
      </c>
    </row>
    <row r="3316" spans="1:9" x14ac:dyDescent="0.25">
      <c r="A3316" s="32">
        <v>8710</v>
      </c>
      <c r="B3316" s="32">
        <v>2</v>
      </c>
      <c r="C3316" s="134" t="s">
        <v>92</v>
      </c>
      <c r="D3316" s="33">
        <v>45658</v>
      </c>
      <c r="E3316" s="43" t="s">
        <v>68</v>
      </c>
      <c r="F3316" s="44">
        <f>SUMIFS(HoraCondCarga[Hora],HoraCondCarga[Condição de Carga],PrevisaoGD[[#This Row],[Condição de Carga]],HoraCondCarga[Mês],MONTH(PrevisaoGD[[#This Row],[Mês/Ano]]))</f>
        <v>6</v>
      </c>
      <c r="G3316" s="258">
        <f>SUMIFS('Previsão Potência Instalada'!$C$4:$C$87,'Previsão Potência Instalada'!$B$4:$B$87,PrevisaoGD[[#This Row],[Mês/Ano]])*SUMIFS(RelPotInst[PU_PI],RelPotInst[Barra],PrevisaoGD[[#This Row],[Nº Barra]])</f>
        <v>1.0260839252457772</v>
      </c>
      <c r="H3316" s="136">
        <f>$G3316*SUMIFS(FatorHorario[Fator],FatorHorario[Meses],TEXT($D3316,"MMM"),FatorHorario[UF],'Curva Tipica'!$E$1,FatorHorario[Hora],$F3316)</f>
        <v>1.0078709200102037E-2</v>
      </c>
      <c r="I3316" s="45">
        <v>0.92</v>
      </c>
    </row>
    <row r="3317" spans="1:9" x14ac:dyDescent="0.25">
      <c r="A3317" s="32">
        <v>8710</v>
      </c>
      <c r="B3317" s="32">
        <v>2</v>
      </c>
      <c r="C3317" s="134" t="s">
        <v>92</v>
      </c>
      <c r="D3317" s="33">
        <v>45689</v>
      </c>
      <c r="E3317" s="43" t="s">
        <v>68</v>
      </c>
      <c r="F3317" s="44">
        <f>SUMIFS(HoraCondCarga[Hora],HoraCondCarga[Condição de Carga],PrevisaoGD[[#This Row],[Condição de Carga]],HoraCondCarga[Mês],MONTH(PrevisaoGD[[#This Row],[Mês/Ano]]))</f>
        <v>7</v>
      </c>
      <c r="G3317" s="258">
        <f>SUMIFS('Previsão Potência Instalada'!$C$4:$C$87,'Previsão Potência Instalada'!$B$4:$B$87,PrevisaoGD[[#This Row],[Mês/Ano]])*SUMIFS(RelPotInst[PU_PI],RelPotInst[Barra],PrevisaoGD[[#This Row],[Nº Barra]])</f>
        <v>1.0426838755577985</v>
      </c>
      <c r="H3317" s="136">
        <f>$G3317*SUMIFS(FatorHorario[Fator],FatorHorario[Meses],TEXT($D3317,"MMM"),FatorHorario[UF],'Curva Tipica'!$E$1,FatorHorario[Hora],$F3317)</f>
        <v>9.8506087166692999E-2</v>
      </c>
      <c r="I3317" s="45">
        <v>0.92</v>
      </c>
    </row>
    <row r="3318" spans="1:9" x14ac:dyDescent="0.25">
      <c r="A3318" s="32">
        <v>8710</v>
      </c>
      <c r="B3318" s="32">
        <v>2</v>
      </c>
      <c r="C3318" s="134" t="s">
        <v>92</v>
      </c>
      <c r="D3318" s="33">
        <v>45717</v>
      </c>
      <c r="E3318" s="43" t="s">
        <v>68</v>
      </c>
      <c r="F3318" s="44">
        <f>SUMIFS(HoraCondCarga[Hora],HoraCondCarga[Condição de Carga],PrevisaoGD[[#This Row],[Condição de Carga]],HoraCondCarga[Mês],MONTH(PrevisaoGD[[#This Row],[Mês/Ano]]))</f>
        <v>7</v>
      </c>
      <c r="G3318" s="258">
        <f>SUMIFS('Previsão Potência Instalada'!$C$4:$C$87,'Previsão Potência Instalada'!$B$4:$B$87,PrevisaoGD[[#This Row],[Mês/Ano]])*SUMIFS(RelPotInst[PU_PI],RelPotInst[Barra],PrevisaoGD[[#This Row],[Nº Barra]])</f>
        <v>1.0594330967026222</v>
      </c>
      <c r="H3318" s="136">
        <f>$G3318*SUMIFS(FatorHorario[Fator],FatorHorario[Meses],TEXT($D3318,"MMM"),FatorHorario[UF],'Curva Tipica'!$E$1,FatorHorario[Hora],$F3318)</f>
        <v>0.10788340933792295</v>
      </c>
      <c r="I3318" s="45">
        <v>0.92</v>
      </c>
    </row>
    <row r="3319" spans="1:9" x14ac:dyDescent="0.25">
      <c r="A3319" s="32">
        <v>8710</v>
      </c>
      <c r="B3319" s="32">
        <v>2</v>
      </c>
      <c r="C3319" s="134" t="s">
        <v>92</v>
      </c>
      <c r="D3319" s="33">
        <v>45748</v>
      </c>
      <c r="E3319" s="43" t="s">
        <v>68</v>
      </c>
      <c r="F3319" s="44">
        <f>SUMIFS(HoraCondCarga[Hora],HoraCondCarga[Condição de Carga],PrevisaoGD[[#This Row],[Condição de Carga]],HoraCondCarga[Mês],MONTH(PrevisaoGD[[#This Row],[Mês/Ano]]))</f>
        <v>7</v>
      </c>
      <c r="G3319" s="258">
        <f>SUMIFS('Previsão Potência Instalada'!$C$4:$C$87,'Previsão Potência Instalada'!$B$4:$B$87,PrevisaoGD[[#This Row],[Mês/Ano]])*SUMIFS(RelPotInst[PU_PI],RelPotInst[Barra],PrevisaoGD[[#This Row],[Nº Barra]])</f>
        <v>1.0763110653831238</v>
      </c>
      <c r="H3319" s="136">
        <f>$G3319*SUMIFS(FatorHorario[Fator],FatorHorario[Meses],TEXT($D3319,"MMM"),FatorHorario[UF],'Curva Tipica'!$E$1,FatorHorario[Hora],$F3319)</f>
        <v>9.6289603907174032E-2</v>
      </c>
      <c r="I3319" s="45">
        <v>0.92</v>
      </c>
    </row>
    <row r="3320" spans="1:9" x14ac:dyDescent="0.25">
      <c r="A3320" s="32">
        <v>8710</v>
      </c>
      <c r="B3320" s="32">
        <v>2</v>
      </c>
      <c r="C3320" s="134" t="s">
        <v>92</v>
      </c>
      <c r="D3320" s="33">
        <v>45778</v>
      </c>
      <c r="E3320" s="43" t="s">
        <v>68</v>
      </c>
      <c r="F3320" s="44">
        <f>SUMIFS(HoraCondCarga[Hora],HoraCondCarga[Condição de Carga],PrevisaoGD[[#This Row],[Condição de Carga]],HoraCondCarga[Mês],MONTH(PrevisaoGD[[#This Row],[Mês/Ano]]))</f>
        <v>7</v>
      </c>
      <c r="G3320" s="258">
        <f>SUMIFS('Previsão Potência Instalada'!$C$4:$C$87,'Previsão Potência Instalada'!$B$4:$B$87,PrevisaoGD[[#This Row],[Mês/Ano]])*SUMIFS(RelPotInst[PU_PI],RelPotInst[Barra],PrevisaoGD[[#This Row],[Nº Barra]])</f>
        <v>1.094581547911625</v>
      </c>
      <c r="H3320" s="136">
        <f>$G3320*SUMIFS(FatorHorario[Fator],FatorHorario[Meses],TEXT($D3320,"MMM"),FatorHorario[UF],'Curva Tipica'!$E$1,FatorHorario[Hora],$F3320)</f>
        <v>8.1630197091442508E-2</v>
      </c>
      <c r="I3320" s="45">
        <v>0.92</v>
      </c>
    </row>
    <row r="3321" spans="1:9" x14ac:dyDescent="0.25">
      <c r="A3321" s="32">
        <v>8710</v>
      </c>
      <c r="B3321" s="32">
        <v>2</v>
      </c>
      <c r="C3321" s="134" t="s">
        <v>92</v>
      </c>
      <c r="D3321" s="33">
        <v>45809</v>
      </c>
      <c r="E3321" s="43" t="s">
        <v>68</v>
      </c>
      <c r="F3321" s="44">
        <f>SUMIFS(HoraCondCarga[Hora],HoraCondCarga[Condição de Carga],PrevisaoGD[[#This Row],[Condição de Carga]],HoraCondCarga[Mês],MONTH(PrevisaoGD[[#This Row],[Mês/Ano]]))</f>
        <v>7</v>
      </c>
      <c r="G3321" s="258">
        <f>SUMIFS('Previsão Potência Instalada'!$C$4:$C$87,'Previsão Potência Instalada'!$B$4:$B$87,PrevisaoGD[[#This Row],[Mês/Ano]])*SUMIFS(RelPotInst[PU_PI],RelPotInst[Barra],PrevisaoGD[[#This Row],[Nº Barra]])</f>
        <v>1.1124702477604007</v>
      </c>
      <c r="H3321" s="136">
        <f>$G3321*SUMIFS(FatorHorario[Fator],FatorHorario[Meses],TEXT($D3321,"MMM"),FatorHorario[UF],'Curva Tipica'!$E$1,FatorHorario[Hora],$F3321)</f>
        <v>8.203864395014393E-2</v>
      </c>
      <c r="I3321" s="45">
        <v>0.92</v>
      </c>
    </row>
    <row r="3322" spans="1:9" x14ac:dyDescent="0.25">
      <c r="A3322" s="32">
        <v>8710</v>
      </c>
      <c r="B3322" s="32">
        <v>2</v>
      </c>
      <c r="C3322" s="134" t="s">
        <v>92</v>
      </c>
      <c r="D3322" s="33">
        <v>45839</v>
      </c>
      <c r="E3322" s="43" t="s">
        <v>68</v>
      </c>
      <c r="F3322" s="44">
        <f>SUMIFS(HoraCondCarga[Hora],HoraCondCarga[Condição de Carga],PrevisaoGD[[#This Row],[Condição de Carga]],HoraCondCarga[Mês],MONTH(PrevisaoGD[[#This Row],[Mês/Ano]]))</f>
        <v>7</v>
      </c>
      <c r="G3322" s="258">
        <f>SUMIFS('Previsão Potência Instalada'!$C$4:$C$87,'Previsão Potência Instalada'!$B$4:$B$87,PrevisaoGD[[#This Row],[Mês/Ano]])*SUMIFS(RelPotInst[PU_PI],RelPotInst[Barra],PrevisaoGD[[#This Row],[Nº Barra]])</f>
        <v>1.129469781520887</v>
      </c>
      <c r="H3322" s="136">
        <f>$G3322*SUMIFS(FatorHorario[Fator],FatorHorario[Meses],TEXT($D3322,"MMM"),FatorHorario[UF],'Curva Tipica'!$E$1,FatorHorario[Hora],$F3322)</f>
        <v>9.1766695138153137E-2</v>
      </c>
      <c r="I3322" s="45">
        <v>0.92</v>
      </c>
    </row>
    <row r="3323" spans="1:9" x14ac:dyDescent="0.25">
      <c r="A3323" s="32">
        <v>8710</v>
      </c>
      <c r="B3323" s="32">
        <v>2</v>
      </c>
      <c r="C3323" s="134" t="s">
        <v>92</v>
      </c>
      <c r="D3323" s="33">
        <v>45870</v>
      </c>
      <c r="E3323" s="43" t="s">
        <v>68</v>
      </c>
      <c r="F3323" s="44">
        <f>SUMIFS(HoraCondCarga[Hora],HoraCondCarga[Condição de Carga],PrevisaoGD[[#This Row],[Condição de Carga]],HoraCondCarga[Mês],MONTH(PrevisaoGD[[#This Row],[Mês/Ano]]))</f>
        <v>7</v>
      </c>
      <c r="G3323" s="258">
        <f>SUMIFS('Previsão Potência Instalada'!$C$4:$C$87,'Previsão Potência Instalada'!$B$4:$B$87,PrevisaoGD[[#This Row],[Mês/Ano]])*SUMIFS(RelPotInst[PU_PI],RelPotInst[Barra],PrevisaoGD[[#This Row],[Nº Barra]])</f>
        <v>1.1460349077027232</v>
      </c>
      <c r="H3323" s="136">
        <f>$G3323*SUMIFS(FatorHorario[Fator],FatorHorario[Meses],TEXT($D3323,"MMM"),FatorHorario[UF],'Curva Tipica'!$E$1,FatorHorario[Hora],$F3323)</f>
        <v>0.10391286210222331</v>
      </c>
      <c r="I3323" s="45">
        <v>0.92</v>
      </c>
    </row>
    <row r="3324" spans="1:9" x14ac:dyDescent="0.25">
      <c r="A3324" s="32">
        <v>8710</v>
      </c>
      <c r="B3324" s="32">
        <v>2</v>
      </c>
      <c r="C3324" s="134" t="s">
        <v>92</v>
      </c>
      <c r="D3324" s="33">
        <v>45901</v>
      </c>
      <c r="E3324" s="43" t="s">
        <v>68</v>
      </c>
      <c r="F3324" s="44">
        <f>SUMIFS(HoraCondCarga[Hora],HoraCondCarga[Condição de Carga],PrevisaoGD[[#This Row],[Condição de Carga]],HoraCondCarga[Mês],MONTH(PrevisaoGD[[#This Row],[Mês/Ano]]))</f>
        <v>6</v>
      </c>
      <c r="G3324" s="258">
        <f>SUMIFS('Previsão Potência Instalada'!$C$4:$C$87,'Previsão Potência Instalada'!$B$4:$B$87,PrevisaoGD[[#This Row],[Mês/Ano]])*SUMIFS(RelPotInst[PU_PI],RelPotInst[Barra],PrevisaoGD[[#This Row],[Nº Barra]])</f>
        <v>1.1625244658641294</v>
      </c>
      <c r="H3324" s="136">
        <f>$G3324*SUMIFS(FatorHorario[Fator],FatorHorario[Meses],TEXT($D3324,"MMM"),FatorHorario[UF],'Curva Tipica'!$E$1,FatorHorario[Hora],$F3324)</f>
        <v>7.506757255144764E-3</v>
      </c>
      <c r="I3324" s="45">
        <v>0.92</v>
      </c>
    </row>
    <row r="3325" spans="1:9" x14ac:dyDescent="0.25">
      <c r="A3325" s="32">
        <v>8710</v>
      </c>
      <c r="B3325" s="32">
        <v>2</v>
      </c>
      <c r="C3325" s="134" t="s">
        <v>92</v>
      </c>
      <c r="D3325" s="33">
        <v>45931</v>
      </c>
      <c r="E3325" s="43" t="s">
        <v>68</v>
      </c>
      <c r="F3325" s="44">
        <f>SUMIFS(HoraCondCarga[Hora],HoraCondCarga[Condição de Carga],PrevisaoGD[[#This Row],[Condição de Carga]],HoraCondCarga[Mês],MONTH(PrevisaoGD[[#This Row],[Mês/Ano]]))</f>
        <v>6</v>
      </c>
      <c r="G3325" s="258">
        <f>SUMIFS('Previsão Potência Instalada'!$C$4:$C$87,'Previsão Potência Instalada'!$B$4:$B$87,PrevisaoGD[[#This Row],[Mês/Ano]])*SUMIFS(RelPotInst[PU_PI],RelPotInst[Barra],PrevisaoGD[[#This Row],[Nº Barra]])</f>
        <v>1.1782033591888488</v>
      </c>
      <c r="H3325" s="136">
        <f>$G3325*SUMIFS(FatorHorario[Fator],FatorHorario[Meses],TEXT($D3325,"MMM"),FatorHorario[UF],'Curva Tipica'!$E$1,FatorHorario[Hora],$F3325)</f>
        <v>1.3129936525656041E-2</v>
      </c>
      <c r="I3325" s="45">
        <v>0.92</v>
      </c>
    </row>
    <row r="3326" spans="1:9" x14ac:dyDescent="0.25">
      <c r="A3326" s="32">
        <v>8710</v>
      </c>
      <c r="B3326" s="32">
        <v>2</v>
      </c>
      <c r="C3326" s="134" t="s">
        <v>92</v>
      </c>
      <c r="D3326" s="33">
        <v>45962</v>
      </c>
      <c r="E3326" s="43" t="s">
        <v>68</v>
      </c>
      <c r="F3326" s="44">
        <f>SUMIFS(HoraCondCarga[Hora],HoraCondCarga[Condição de Carga],PrevisaoGD[[#This Row],[Condição de Carga]],HoraCondCarga[Mês],MONTH(PrevisaoGD[[#This Row],[Mês/Ano]]))</f>
        <v>6</v>
      </c>
      <c r="G3326" s="258">
        <f>SUMIFS('Previsão Potência Instalada'!$C$4:$C$87,'Previsão Potência Instalada'!$B$4:$B$87,PrevisaoGD[[#This Row],[Mês/Ano]])*SUMIFS(RelPotInst[PU_PI],RelPotInst[Barra],PrevisaoGD[[#This Row],[Nº Barra]])</f>
        <v>1.1938851788872085</v>
      </c>
      <c r="H3326" s="136">
        <f>$G3326*SUMIFS(FatorHorario[Fator],FatorHorario[Meses],TEXT($D3326,"MMM"),FatorHorario[UF],'Curva Tipica'!$E$1,FatorHorario[Hora],$F3326)</f>
        <v>1.9974668178029863E-2</v>
      </c>
      <c r="I3326" s="45">
        <v>0.92</v>
      </c>
    </row>
    <row r="3327" spans="1:9" x14ac:dyDescent="0.25">
      <c r="A3327" s="32">
        <v>8710</v>
      </c>
      <c r="B3327" s="32">
        <v>2</v>
      </c>
      <c r="C3327" s="134" t="s">
        <v>92</v>
      </c>
      <c r="D3327" s="33">
        <v>45992</v>
      </c>
      <c r="E3327" s="43" t="s">
        <v>68</v>
      </c>
      <c r="F3327" s="44">
        <f>SUMIFS(HoraCondCarga[Hora],HoraCondCarga[Condição de Carga],PrevisaoGD[[#This Row],[Condição de Carga]],HoraCondCarga[Mês],MONTH(PrevisaoGD[[#This Row],[Mês/Ano]]))</f>
        <v>6</v>
      </c>
      <c r="G3327" s="258">
        <f>SUMIFS('Previsão Potência Instalada'!$C$4:$C$87,'Previsão Potência Instalada'!$B$4:$B$87,PrevisaoGD[[#This Row],[Mês/Ano]])*SUMIFS(RelPotInst[PU_PI],RelPotInst[Barra],PrevisaoGD[[#This Row],[Nº Barra]])</f>
        <v>1.2103119798663204</v>
      </c>
      <c r="H3327" s="136">
        <f>$G3327*SUMIFS(FatorHorario[Fator],FatorHorario[Meses],TEXT($D3327,"MMM"),FatorHorario[UF],'Curva Tipica'!$E$1,FatorHorario[Hora],$F3327)</f>
        <v>1.3913362926310409E-2</v>
      </c>
      <c r="I3327" s="45">
        <v>0.92</v>
      </c>
    </row>
    <row r="3328" spans="1:9" x14ac:dyDescent="0.25">
      <c r="A3328" s="32">
        <v>8710</v>
      </c>
      <c r="B3328" s="32">
        <v>2</v>
      </c>
      <c r="C3328" s="134" t="s">
        <v>92</v>
      </c>
      <c r="D3328" s="33">
        <v>46023</v>
      </c>
      <c r="E3328" s="43" t="s">
        <v>68</v>
      </c>
      <c r="F3328" s="44">
        <f>SUMIFS(HoraCondCarga[Hora],HoraCondCarga[Condição de Carga],PrevisaoGD[[#This Row],[Condição de Carga]],HoraCondCarga[Mês],MONTH(PrevisaoGD[[#This Row],[Mês/Ano]]))</f>
        <v>6</v>
      </c>
      <c r="G3328" s="258">
        <f>SUMIFS('Previsão Potência Instalada'!$C$4:$C$87,'Previsão Potência Instalada'!$B$4:$B$87,PrevisaoGD[[#This Row],[Mês/Ano]])*SUMIFS(RelPotInst[PU_PI],RelPotInst[Barra],PrevisaoGD[[#This Row],[Nº Barra]])</f>
        <v>1.2154734839164167</v>
      </c>
      <c r="H3328" s="136">
        <f>$G3328*SUMIFS(FatorHorario[Fator],FatorHorario[Meses],TEXT($D3328,"MMM"),FatorHorario[UF],'Curva Tipica'!$E$1,FatorHorario[Hora],$F3328)</f>
        <v>1.1938988111419965E-2</v>
      </c>
      <c r="I3328" s="45">
        <v>0.92</v>
      </c>
    </row>
    <row r="3329" spans="1:9" x14ac:dyDescent="0.25">
      <c r="A3329" s="32">
        <v>8710</v>
      </c>
      <c r="B3329" s="32">
        <v>2</v>
      </c>
      <c r="C3329" s="134" t="s">
        <v>92</v>
      </c>
      <c r="D3329" s="33">
        <v>46054</v>
      </c>
      <c r="E3329" s="43" t="s">
        <v>68</v>
      </c>
      <c r="F3329" s="44">
        <f>SUMIFS(HoraCondCarga[Hora],HoraCondCarga[Condição de Carga],PrevisaoGD[[#This Row],[Condição de Carga]],HoraCondCarga[Mês],MONTH(PrevisaoGD[[#This Row],[Mês/Ano]]))</f>
        <v>7</v>
      </c>
      <c r="G3329" s="258">
        <f>SUMIFS('Previsão Potência Instalada'!$C$4:$C$87,'Previsão Potência Instalada'!$B$4:$B$87,PrevisaoGD[[#This Row],[Mês/Ano]])*SUMIFS(RelPotInst[PU_PI],RelPotInst[Barra],PrevisaoGD[[#This Row],[Nº Barra]])</f>
        <v>1.2205225102732515</v>
      </c>
      <c r="H3329" s="136">
        <f>$G3329*SUMIFS(FatorHorario[Fator],FatorHorario[Meses],TEXT($D3329,"MMM"),FatorHorario[UF],'Curva Tipica'!$E$1,FatorHorario[Hora],$F3329)</f>
        <v>0.11530714112325724</v>
      </c>
      <c r="I3329" s="45">
        <v>0.92</v>
      </c>
    </row>
    <row r="3330" spans="1:9" x14ac:dyDescent="0.25">
      <c r="A3330" s="32">
        <v>8710</v>
      </c>
      <c r="B3330" s="32">
        <v>2</v>
      </c>
      <c r="C3330" s="134" t="s">
        <v>92</v>
      </c>
      <c r="D3330" s="33">
        <v>46082</v>
      </c>
      <c r="E3330" s="43" t="s">
        <v>68</v>
      </c>
      <c r="F3330" s="44">
        <f>SUMIFS(HoraCondCarga[Hora],HoraCondCarga[Condição de Carga],PrevisaoGD[[#This Row],[Condição de Carga]],HoraCondCarga[Mês],MONTH(PrevisaoGD[[#This Row],[Mês/Ano]]))</f>
        <v>7</v>
      </c>
      <c r="G3330" s="258">
        <f>SUMIFS('Previsão Potência Instalada'!$C$4:$C$87,'Previsão Potência Instalada'!$B$4:$B$87,PrevisaoGD[[#This Row],[Mês/Ano]])*SUMIFS(RelPotInst[PU_PI],RelPotInst[Barra],PrevisaoGD[[#This Row],[Nº Barra]])</f>
        <v>1.2256169387159335</v>
      </c>
      <c r="H3330" s="136">
        <f>$G3330*SUMIFS(FatorHorario[Fator],FatorHorario[Meses],TEXT($D3330,"MMM"),FatorHorario[UF],'Curva Tipica'!$E$1,FatorHorario[Hora],$F3330)</f>
        <v>0.12480611970922563</v>
      </c>
      <c r="I3330" s="45">
        <v>0.92</v>
      </c>
    </row>
    <row r="3331" spans="1:9" x14ac:dyDescent="0.25">
      <c r="A3331" s="32">
        <v>8710</v>
      </c>
      <c r="B3331" s="32">
        <v>2</v>
      </c>
      <c r="C3331" s="134" t="s">
        <v>92</v>
      </c>
      <c r="D3331" s="33">
        <v>46113</v>
      </c>
      <c r="E3331" s="43" t="s">
        <v>68</v>
      </c>
      <c r="F3331" s="44">
        <f>SUMIFS(HoraCondCarga[Hora],HoraCondCarga[Condição de Carga],PrevisaoGD[[#This Row],[Condição de Carga]],HoraCondCarga[Mês],MONTH(PrevisaoGD[[#This Row],[Mês/Ano]]))</f>
        <v>7</v>
      </c>
      <c r="G3331" s="258">
        <f>SUMIFS('Previsão Potência Instalada'!$C$4:$C$87,'Previsão Potência Instalada'!$B$4:$B$87,PrevisaoGD[[#This Row],[Mês/Ano]])*SUMIFS(RelPotInst[PU_PI],RelPotInst[Barra],PrevisaoGD[[#This Row],[Nº Barra]])</f>
        <v>1.2307505268963732</v>
      </c>
      <c r="H3331" s="136">
        <f>$G3331*SUMIFS(FatorHorario[Fator],FatorHorario[Meses],TEXT($D3331,"MMM"),FatorHorario[UF],'Curva Tipica'!$E$1,FatorHorario[Hora],$F3331)</f>
        <v>0.11010616220062108</v>
      </c>
      <c r="I3331" s="45">
        <v>0.92</v>
      </c>
    </row>
    <row r="3332" spans="1:9" x14ac:dyDescent="0.25">
      <c r="A3332" s="32">
        <v>8710</v>
      </c>
      <c r="B3332" s="32">
        <v>2</v>
      </c>
      <c r="C3332" s="134" t="s">
        <v>92</v>
      </c>
      <c r="D3332" s="33">
        <v>46143</v>
      </c>
      <c r="E3332" s="43" t="s">
        <v>68</v>
      </c>
      <c r="F3332" s="44">
        <f>SUMIFS(HoraCondCarga[Hora],HoraCondCarga[Condição de Carga],PrevisaoGD[[#This Row],[Condição de Carga]],HoraCondCarga[Mês],MONTH(PrevisaoGD[[#This Row],[Mês/Ano]]))</f>
        <v>7</v>
      </c>
      <c r="G3332" s="258">
        <f>SUMIFS('Previsão Potência Instalada'!$C$4:$C$87,'Previsão Potência Instalada'!$B$4:$B$87,PrevisaoGD[[#This Row],[Mês/Ano]])*SUMIFS(RelPotInst[PU_PI],RelPotInst[Barra],PrevisaoGD[[#This Row],[Nº Barra]])</f>
        <v>1.2363076608699419</v>
      </c>
      <c r="H3332" s="136">
        <f>$G3332*SUMIFS(FatorHorario[Fator],FatorHorario[Meses],TEXT($D3332,"MMM"),FatorHorario[UF],'Curva Tipica'!$E$1,FatorHorario[Hora],$F3332)</f>
        <v>9.2199652200442322E-2</v>
      </c>
      <c r="I3332" s="45">
        <v>0.92</v>
      </c>
    </row>
    <row r="3333" spans="1:9" x14ac:dyDescent="0.25">
      <c r="A3333" s="32">
        <v>8710</v>
      </c>
      <c r="B3333" s="32">
        <v>2</v>
      </c>
      <c r="C3333" s="134" t="s">
        <v>92</v>
      </c>
      <c r="D3333" s="33">
        <v>46174</v>
      </c>
      <c r="E3333" s="43" t="s">
        <v>68</v>
      </c>
      <c r="F3333" s="44">
        <f>SUMIFS(HoraCondCarga[Hora],HoraCondCarga[Condição de Carga],PrevisaoGD[[#This Row],[Condição de Carga]],HoraCondCarga[Mês],MONTH(PrevisaoGD[[#This Row],[Mês/Ano]]))</f>
        <v>7</v>
      </c>
      <c r="G3333" s="258">
        <f>SUMIFS('Previsão Potência Instalada'!$C$4:$C$87,'Previsão Potência Instalada'!$B$4:$B$87,PrevisaoGD[[#This Row],[Mês/Ano]])*SUMIFS(RelPotInst[PU_PI],RelPotInst[Barra],PrevisaoGD[[#This Row],[Nº Barra]])</f>
        <v>1.2417486721578233</v>
      </c>
      <c r="H3333" s="136">
        <f>$G3333*SUMIFS(FatorHorario[Fator],FatorHorario[Meses],TEXT($D3333,"MMM"),FatorHorario[UF],'Curva Tipica'!$E$1,FatorHorario[Hora],$F3333)</f>
        <v>9.1572226219806555E-2</v>
      </c>
      <c r="I3333" s="45">
        <v>0.92</v>
      </c>
    </row>
    <row r="3334" spans="1:9" x14ac:dyDescent="0.25">
      <c r="A3334" s="32">
        <v>8710</v>
      </c>
      <c r="B3334" s="32">
        <v>2</v>
      </c>
      <c r="C3334" s="134" t="s">
        <v>92</v>
      </c>
      <c r="D3334" s="33">
        <v>46204</v>
      </c>
      <c r="E3334" s="43" t="s">
        <v>68</v>
      </c>
      <c r="F3334" s="44">
        <f>SUMIFS(HoraCondCarga[Hora],HoraCondCarga[Condição de Carga],PrevisaoGD[[#This Row],[Condição de Carga]],HoraCondCarga[Mês],MONTH(PrevisaoGD[[#This Row],[Mês/Ano]]))</f>
        <v>7</v>
      </c>
      <c r="G3334" s="258">
        <f>SUMIFS('Previsão Potência Instalada'!$C$4:$C$87,'Previsão Potência Instalada'!$B$4:$B$87,PrevisaoGD[[#This Row],[Mês/Ano]])*SUMIFS(RelPotInst[PU_PI],RelPotInst[Barra],PrevisaoGD[[#This Row],[Nº Barra]])</f>
        <v>1.2469192354665841</v>
      </c>
      <c r="H3334" s="136">
        <f>$G3334*SUMIFS(FatorHorario[Fator],FatorHorario[Meses],TEXT($D3334,"MMM"),FatorHorario[UF],'Curva Tipica'!$E$1,FatorHorario[Hora],$F3334)</f>
        <v>0.10130917994891479</v>
      </c>
      <c r="I3334" s="45">
        <v>0.92</v>
      </c>
    </row>
    <row r="3335" spans="1:9" x14ac:dyDescent="0.25">
      <c r="A3335" s="32">
        <v>8710</v>
      </c>
      <c r="B3335" s="32">
        <v>2</v>
      </c>
      <c r="C3335" s="134" t="s">
        <v>92</v>
      </c>
      <c r="D3335" s="33">
        <v>46235</v>
      </c>
      <c r="E3335" s="43" t="s">
        <v>68</v>
      </c>
      <c r="F3335" s="44">
        <f>SUMIFS(HoraCondCarga[Hora],HoraCondCarga[Condição de Carga],PrevisaoGD[[#This Row],[Condição de Carga]],HoraCondCarga[Mês],MONTH(PrevisaoGD[[#This Row],[Mês/Ano]]))</f>
        <v>7</v>
      </c>
      <c r="G3335" s="258">
        <f>SUMIFS('Previsão Potência Instalada'!$C$4:$C$87,'Previsão Potência Instalada'!$B$4:$B$87,PrevisaoGD[[#This Row],[Mês/Ano]])*SUMIFS(RelPotInst[PU_PI],RelPotInst[Barra],PrevisaoGD[[#This Row],[Nº Barra]])</f>
        <v>1.2519576697464636</v>
      </c>
      <c r="H3335" s="136">
        <f>$G3335*SUMIFS(FatorHorario[Fator],FatorHorario[Meses],TEXT($D3335,"MMM"),FatorHorario[UF],'Curva Tipica'!$E$1,FatorHorario[Hora],$F3335)</f>
        <v>0.1135170524211738</v>
      </c>
      <c r="I3335" s="45">
        <v>0.92</v>
      </c>
    </row>
    <row r="3336" spans="1:9" x14ac:dyDescent="0.25">
      <c r="A3336" s="32">
        <v>8710</v>
      </c>
      <c r="B3336" s="32">
        <v>2</v>
      </c>
      <c r="C3336" s="134" t="s">
        <v>92</v>
      </c>
      <c r="D3336" s="33">
        <v>46266</v>
      </c>
      <c r="E3336" s="43" t="s">
        <v>68</v>
      </c>
      <c r="F3336" s="44">
        <f>SUMIFS(HoraCondCarga[Hora],HoraCondCarga[Condição de Carga],PrevisaoGD[[#This Row],[Condição de Carga]],HoraCondCarga[Mês],MONTH(PrevisaoGD[[#This Row],[Mês/Ano]]))</f>
        <v>6</v>
      </c>
      <c r="G3336" s="258">
        <f>SUMIFS('Previsão Potência Instalada'!$C$4:$C$87,'Previsão Potência Instalada'!$B$4:$B$87,PrevisaoGD[[#This Row],[Mês/Ano]])*SUMIFS(RelPotInst[PU_PI],RelPotInst[Barra],PrevisaoGD[[#This Row],[Nº Barra]])</f>
        <v>1.2569731193233944</v>
      </c>
      <c r="H3336" s="136">
        <f>$G3336*SUMIFS(FatorHorario[Fator],FatorHorario[Meses],TEXT($D3336,"MMM"),FatorHorario[UF],'Curva Tipica'!$E$1,FatorHorario[Hora],$F3336)</f>
        <v>8.1166395719586074E-3</v>
      </c>
      <c r="I3336" s="45">
        <v>0.92</v>
      </c>
    </row>
    <row r="3337" spans="1:9" x14ac:dyDescent="0.25">
      <c r="A3337" s="32">
        <v>8710</v>
      </c>
      <c r="B3337" s="32">
        <v>2</v>
      </c>
      <c r="C3337" s="134" t="s">
        <v>92</v>
      </c>
      <c r="D3337" s="33">
        <v>46296</v>
      </c>
      <c r="E3337" s="43" t="s">
        <v>68</v>
      </c>
      <c r="F3337" s="44">
        <f>SUMIFS(HoraCondCarga[Hora],HoraCondCarga[Condição de Carga],PrevisaoGD[[#This Row],[Condição de Carga]],HoraCondCarga[Mês],MONTH(PrevisaoGD[[#This Row],[Mês/Ano]]))</f>
        <v>6</v>
      </c>
      <c r="G3337" s="258">
        <f>SUMIFS('Previsão Potência Instalada'!$C$4:$C$87,'Previsão Potência Instalada'!$B$4:$B$87,PrevisaoGD[[#This Row],[Mês/Ano]])*SUMIFS(RelPotInst[PU_PI],RelPotInst[Barra],PrevisaoGD[[#This Row],[Nº Barra]])</f>
        <v>1.2617419977931799</v>
      </c>
      <c r="H3337" s="136">
        <f>$G3337*SUMIFS(FatorHorario[Fator],FatorHorario[Meses],TEXT($D3337,"MMM"),FatorHorario[UF],'Curva Tipica'!$E$1,FatorHorario[Hora],$F3337)</f>
        <v>1.4060893829215024E-2</v>
      </c>
      <c r="I3337" s="45">
        <v>0.92</v>
      </c>
    </row>
    <row r="3338" spans="1:9" x14ac:dyDescent="0.25">
      <c r="A3338" s="32">
        <v>8710</v>
      </c>
      <c r="B3338" s="32">
        <v>2</v>
      </c>
      <c r="C3338" s="134" t="s">
        <v>92</v>
      </c>
      <c r="D3338" s="33">
        <v>46327</v>
      </c>
      <c r="E3338" s="43" t="s">
        <v>68</v>
      </c>
      <c r="F3338" s="44">
        <f>SUMIFS(HoraCondCarga[Hora],HoraCondCarga[Condição de Carga],PrevisaoGD[[#This Row],[Condição de Carga]],HoraCondCarga[Mês],MONTH(PrevisaoGD[[#This Row],[Mês/Ano]]))</f>
        <v>6</v>
      </c>
      <c r="G3338" s="258">
        <f>SUMIFS('Previsão Potência Instalada'!$C$4:$C$87,'Previsão Potência Instalada'!$B$4:$B$87,PrevisaoGD[[#This Row],[Mês/Ano]])*SUMIFS(RelPotInst[PU_PI],RelPotInst[Barra],PrevisaoGD[[#This Row],[Nº Barra]])</f>
        <v>1.2665117663462102</v>
      </c>
      <c r="H3338" s="136">
        <f>$G3338*SUMIFS(FatorHorario[Fator],FatorHorario[Meses],TEXT($D3338,"MMM"),FatorHorario[UF],'Curva Tipica'!$E$1,FatorHorario[Hora],$F3338)</f>
        <v>2.1189769940787632E-2</v>
      </c>
      <c r="I3338" s="45">
        <v>0.92</v>
      </c>
    </row>
    <row r="3339" spans="1:9" x14ac:dyDescent="0.25">
      <c r="A3339" s="32">
        <v>8710</v>
      </c>
      <c r="B3339" s="32">
        <v>2</v>
      </c>
      <c r="C3339" s="134" t="s">
        <v>92</v>
      </c>
      <c r="D3339" s="33">
        <v>46357</v>
      </c>
      <c r="E3339" s="43" t="s">
        <v>68</v>
      </c>
      <c r="F3339" s="44">
        <f>SUMIFS(HoraCondCarga[Hora],HoraCondCarga[Condição de Carga],PrevisaoGD[[#This Row],[Condição de Carga]],HoraCondCarga[Mês],MONTH(PrevisaoGD[[#This Row],[Mês/Ano]]))</f>
        <v>6</v>
      </c>
      <c r="G3339" s="258">
        <f>SUMIFS('Previsão Potência Instalada'!$C$4:$C$87,'Previsão Potência Instalada'!$B$4:$B$87,PrevisaoGD[[#This Row],[Mês/Ano]])*SUMIFS(RelPotInst[PU_PI],RelPotInst[Barra],PrevisaoGD[[#This Row],[Nº Barra]])</f>
        <v>1.2715081277535061</v>
      </c>
      <c r="H3339" s="136">
        <f>$G3339*SUMIFS(FatorHorario[Fator],FatorHorario[Meses],TEXT($D3339,"MMM"),FatorHorario[UF],'Curva Tipica'!$E$1,FatorHorario[Hora],$F3339)</f>
        <v>1.461685444701784E-2</v>
      </c>
      <c r="I3339" s="45">
        <v>0.92</v>
      </c>
    </row>
    <row r="3340" spans="1:9" x14ac:dyDescent="0.25">
      <c r="A3340" s="32">
        <v>8710</v>
      </c>
      <c r="B3340" s="32">
        <v>2</v>
      </c>
      <c r="C3340" s="134" t="s">
        <v>92</v>
      </c>
      <c r="D3340" s="33">
        <v>46388</v>
      </c>
      <c r="E3340" s="43" t="s">
        <v>68</v>
      </c>
      <c r="F3340" s="44">
        <f>SUMIFS(HoraCondCarga[Hora],HoraCondCarga[Condição de Carga],PrevisaoGD[[#This Row],[Condição de Carga]],HoraCondCarga[Mês],MONTH(PrevisaoGD[[#This Row],[Mês/Ano]]))</f>
        <v>6</v>
      </c>
      <c r="G3340" s="258">
        <f>SUMIFS('Previsão Potência Instalada'!$C$4:$C$87,'Previsão Potência Instalada'!$B$4:$B$87,PrevisaoGD[[#This Row],[Mês/Ano]])*SUMIFS(RelPotInst[PU_PI],RelPotInst[Barra],PrevisaoGD[[#This Row],[Nº Barra]])</f>
        <v>1.2774309830183099</v>
      </c>
      <c r="H3340" s="136">
        <f>$G3340*SUMIFS(FatorHorario[Fator],FatorHorario[Meses],TEXT($D3340,"MMM"),FatorHorario[UF],'Curva Tipica'!$E$1,FatorHorario[Hora],$F3340)</f>
        <v>1.254756563695131E-2</v>
      </c>
      <c r="I3340" s="45">
        <v>0.92</v>
      </c>
    </row>
    <row r="3341" spans="1:9" x14ac:dyDescent="0.25">
      <c r="A3341" s="32">
        <v>8710</v>
      </c>
      <c r="B3341" s="32">
        <v>2</v>
      </c>
      <c r="C3341" s="134" t="s">
        <v>92</v>
      </c>
      <c r="D3341" s="33">
        <v>46419</v>
      </c>
      <c r="E3341" s="43" t="s">
        <v>68</v>
      </c>
      <c r="F3341" s="44">
        <f>SUMIFS(HoraCondCarga[Hora],HoraCondCarga[Condição de Carga],PrevisaoGD[[#This Row],[Condição de Carga]],HoraCondCarga[Mês],MONTH(PrevisaoGD[[#This Row],[Mês/Ano]]))</f>
        <v>7</v>
      </c>
      <c r="G3341" s="258">
        <f>SUMIFS('Previsão Potência Instalada'!$C$4:$C$87,'Previsão Potência Instalada'!$B$4:$B$87,PrevisaoGD[[#This Row],[Mês/Ano]])*SUMIFS(RelPotInst[PU_PI],RelPotInst[Barra],PrevisaoGD[[#This Row],[Nº Barra]])</f>
        <v>1.2832247694901338</v>
      </c>
      <c r="H3341" s="136">
        <f>$G3341*SUMIFS(FatorHorario[Fator],FatorHorario[Meses],TEXT($D3341,"MMM"),FatorHorario[UF],'Curva Tipica'!$E$1,FatorHorario[Hora],$F3341)</f>
        <v>0.121230848544802</v>
      </c>
      <c r="I3341" s="45">
        <v>0.92</v>
      </c>
    </row>
    <row r="3342" spans="1:9" x14ac:dyDescent="0.25">
      <c r="A3342" s="32">
        <v>8710</v>
      </c>
      <c r="B3342" s="32">
        <v>2</v>
      </c>
      <c r="C3342" s="134" t="s">
        <v>92</v>
      </c>
      <c r="D3342" s="33">
        <v>46447</v>
      </c>
      <c r="E3342" s="43" t="s">
        <v>68</v>
      </c>
      <c r="F3342" s="44">
        <f>SUMIFS(HoraCondCarga[Hora],HoraCondCarga[Condição de Carga],PrevisaoGD[[#This Row],[Condição de Carga]],HoraCondCarga[Mês],MONTH(PrevisaoGD[[#This Row],[Mês/Ano]]))</f>
        <v>7</v>
      </c>
      <c r="G3342" s="258">
        <f>SUMIFS('Previsão Potência Instalada'!$C$4:$C$87,'Previsão Potência Instalada'!$B$4:$B$87,PrevisaoGD[[#This Row],[Mês/Ano]])*SUMIFS(RelPotInst[PU_PI],RelPotInst[Barra],PrevisaoGD[[#This Row],[Nº Barra]])</f>
        <v>1.2890706551137907</v>
      </c>
      <c r="H3342" s="136">
        <f>$G3342*SUMIFS(FatorHorario[Fator],FatorHorario[Meses],TEXT($D3342,"MMM"),FatorHorario[UF],'Curva Tipica'!$E$1,FatorHorario[Hora],$F3342)</f>
        <v>0.13126769173436695</v>
      </c>
      <c r="I3342" s="45">
        <v>0.92</v>
      </c>
    </row>
    <row r="3343" spans="1:9" x14ac:dyDescent="0.25">
      <c r="A3343" s="32">
        <v>8710</v>
      </c>
      <c r="B3343" s="32">
        <v>2</v>
      </c>
      <c r="C3343" s="134" t="s">
        <v>92</v>
      </c>
      <c r="D3343" s="33">
        <v>46478</v>
      </c>
      <c r="E3343" s="43" t="s">
        <v>68</v>
      </c>
      <c r="F3343" s="44">
        <f>SUMIFS(HoraCondCarga[Hora],HoraCondCarga[Condição de Carga],PrevisaoGD[[#This Row],[Condição de Carga]],HoraCondCarga[Mês],MONTH(PrevisaoGD[[#This Row],[Mês/Ano]]))</f>
        <v>7</v>
      </c>
      <c r="G3343" s="258">
        <f>SUMIFS('Previsão Potência Instalada'!$C$4:$C$87,'Previsão Potência Instalada'!$B$4:$B$87,PrevisaoGD[[#This Row],[Mês/Ano]])*SUMIFS(RelPotInst[PU_PI],RelPotInst[Barra],PrevisaoGD[[#This Row],[Nº Barra]])</f>
        <v>1.2949614767593314</v>
      </c>
      <c r="H3343" s="136">
        <f>$G3343*SUMIFS(FatorHorario[Fator],FatorHorario[Meses],TEXT($D3343,"MMM"),FatorHorario[UF],'Curva Tipica'!$E$1,FatorHorario[Hora],$F3343)</f>
        <v>0.11585064177317551</v>
      </c>
      <c r="I3343" s="45">
        <v>0.92</v>
      </c>
    </row>
    <row r="3344" spans="1:9" x14ac:dyDescent="0.25">
      <c r="A3344" s="32">
        <v>8710</v>
      </c>
      <c r="B3344" s="32">
        <v>2</v>
      </c>
      <c r="C3344" s="134" t="s">
        <v>92</v>
      </c>
      <c r="D3344" s="33">
        <v>46508</v>
      </c>
      <c r="E3344" s="43" t="s">
        <v>68</v>
      </c>
      <c r="F3344" s="44">
        <f>SUMIFS(HoraCondCarga[Hora],HoraCondCarga[Condição de Carga],PrevisaoGD[[#This Row],[Condição de Carga]],HoraCondCarga[Mês],MONTH(PrevisaoGD[[#This Row],[Mês/Ano]]))</f>
        <v>7</v>
      </c>
      <c r="G3344" s="258">
        <f>SUMIFS('Previsão Potência Instalada'!$C$4:$C$87,'Previsão Potência Instalada'!$B$4:$B$87,PrevisaoGD[[#This Row],[Mês/Ano]])*SUMIFS(RelPotInst[PU_PI],RelPotInst[Barra],PrevisaoGD[[#This Row],[Nº Barra]])</f>
        <v>1.3013383196123287</v>
      </c>
      <c r="H3344" s="136">
        <f>$G3344*SUMIFS(FatorHorario[Fator],FatorHorario[Meses],TEXT($D3344,"MMM"),FatorHorario[UF],'Curva Tipica'!$E$1,FatorHorario[Hora],$F3344)</f>
        <v>9.7049419218948621E-2</v>
      </c>
      <c r="I3344" s="45">
        <v>0.92</v>
      </c>
    </row>
    <row r="3345" spans="1:9" x14ac:dyDescent="0.25">
      <c r="A3345" s="32">
        <v>8710</v>
      </c>
      <c r="B3345" s="32">
        <v>2</v>
      </c>
      <c r="C3345" s="134" t="s">
        <v>92</v>
      </c>
      <c r="D3345" s="33">
        <v>46539</v>
      </c>
      <c r="E3345" s="43" t="s">
        <v>68</v>
      </c>
      <c r="F3345" s="44">
        <f>SUMIFS(HoraCondCarga[Hora],HoraCondCarga[Condição de Carga],PrevisaoGD[[#This Row],[Condição de Carga]],HoraCondCarga[Mês],MONTH(PrevisaoGD[[#This Row],[Mês/Ano]]))</f>
        <v>7</v>
      </c>
      <c r="G3345" s="258">
        <f>SUMIFS('Previsão Potência Instalada'!$C$4:$C$87,'Previsão Potência Instalada'!$B$4:$B$87,PrevisaoGD[[#This Row],[Mês/Ano]])*SUMIFS(RelPotInst[PU_PI],RelPotInst[Barra],PrevisaoGD[[#This Row],[Nº Barra]])</f>
        <v>1.307581911022798</v>
      </c>
      <c r="H3345" s="136">
        <f>$G3345*SUMIFS(FatorHorario[Fator],FatorHorario[Meses],TEXT($D3345,"MMM"),FatorHorario[UF],'Curva Tipica'!$E$1,FatorHorario[Hora],$F3345)</f>
        <v>9.6427070341886537E-2</v>
      </c>
      <c r="I3345" s="45">
        <v>0.92</v>
      </c>
    </row>
    <row r="3346" spans="1:9" x14ac:dyDescent="0.25">
      <c r="A3346" s="32">
        <v>8710</v>
      </c>
      <c r="B3346" s="32">
        <v>2</v>
      </c>
      <c r="C3346" s="134" t="s">
        <v>92</v>
      </c>
      <c r="D3346" s="33">
        <v>46569</v>
      </c>
      <c r="E3346" s="43" t="s">
        <v>68</v>
      </c>
      <c r="F3346" s="44">
        <f>SUMIFS(HoraCondCarga[Hora],HoraCondCarga[Condição de Carga],PrevisaoGD[[#This Row],[Condição de Carga]],HoraCondCarga[Mês],MONTH(PrevisaoGD[[#This Row],[Mês/Ano]]))</f>
        <v>7</v>
      </c>
      <c r="G3346" s="258">
        <f>SUMIFS('Previsão Potência Instalada'!$C$4:$C$87,'Previsão Potência Instalada'!$B$4:$B$87,PrevisaoGD[[#This Row],[Mês/Ano]])*SUMIFS(RelPotInst[PU_PI],RelPotInst[Barra],PrevisaoGD[[#This Row],[Nº Barra]])</f>
        <v>1.313515161838464</v>
      </c>
      <c r="H3346" s="136">
        <f>$G3346*SUMIFS(FatorHorario[Fator],FatorHorario[Meses],TEXT($D3346,"MMM"),FatorHorario[UF],'Curva Tipica'!$E$1,FatorHorario[Hora],$F3346)</f>
        <v>0.10671993831783906</v>
      </c>
      <c r="I3346" s="45">
        <v>0.92</v>
      </c>
    </row>
    <row r="3347" spans="1:9" x14ac:dyDescent="0.25">
      <c r="A3347" s="32">
        <v>8710</v>
      </c>
      <c r="B3347" s="32">
        <v>2</v>
      </c>
      <c r="C3347" s="134" t="s">
        <v>92</v>
      </c>
      <c r="D3347" s="33">
        <v>46600</v>
      </c>
      <c r="E3347" s="43" t="s">
        <v>68</v>
      </c>
      <c r="F3347" s="44">
        <f>SUMIFS(HoraCondCarga[Hora],HoraCondCarga[Condição de Carga],PrevisaoGD[[#This Row],[Condição de Carga]],HoraCondCarga[Mês],MONTH(PrevisaoGD[[#This Row],[Mês/Ano]]))</f>
        <v>7</v>
      </c>
      <c r="G3347" s="258">
        <f>SUMIFS('Previsão Potência Instalada'!$C$4:$C$87,'Previsão Potência Instalada'!$B$4:$B$87,PrevisaoGD[[#This Row],[Mês/Ano]])*SUMIFS(RelPotInst[PU_PI],RelPotInst[Barra],PrevisaoGD[[#This Row],[Nº Barra]])</f>
        <v>1.3192967938417162</v>
      </c>
      <c r="H3347" s="136">
        <f>$G3347*SUMIFS(FatorHorario[Fator],FatorHorario[Meses],TEXT($D3347,"MMM"),FatorHorario[UF],'Curva Tipica'!$E$1,FatorHorario[Hora],$F3347)</f>
        <v>0.11962280109354284</v>
      </c>
      <c r="I3347" s="45">
        <v>0.92</v>
      </c>
    </row>
    <row r="3348" spans="1:9" x14ac:dyDescent="0.25">
      <c r="A3348" s="32">
        <v>8710</v>
      </c>
      <c r="B3348" s="32">
        <v>2</v>
      </c>
      <c r="C3348" s="134" t="s">
        <v>92</v>
      </c>
      <c r="D3348" s="33">
        <v>46631</v>
      </c>
      <c r="E3348" s="43" t="s">
        <v>68</v>
      </c>
      <c r="F3348" s="44">
        <f>SUMIFS(HoraCondCarga[Hora],HoraCondCarga[Condição de Carga],PrevisaoGD[[#This Row],[Condição de Carga]],HoraCondCarga[Mês],MONTH(PrevisaoGD[[#This Row],[Mês/Ano]]))</f>
        <v>6</v>
      </c>
      <c r="G3348" s="258">
        <f>SUMIFS('Previsão Potência Instalada'!$C$4:$C$87,'Previsão Potência Instalada'!$B$4:$B$87,PrevisaoGD[[#This Row],[Mês/Ano]])*SUMIFS(RelPotInst[PU_PI],RelPotInst[Barra],PrevisaoGD[[#This Row],[Nº Barra]])</f>
        <v>1.3250520507675589</v>
      </c>
      <c r="H3348" s="136">
        <f>$G3348*SUMIFS(FatorHorario[Fator],FatorHorario[Meses],TEXT($D3348,"MMM"),FatorHorario[UF],'Curva Tipica'!$E$1,FatorHorario[Hora],$F3348)</f>
        <v>8.5562449545095107E-3</v>
      </c>
      <c r="I3348" s="45">
        <v>0.92</v>
      </c>
    </row>
    <row r="3349" spans="1:9" x14ac:dyDescent="0.25">
      <c r="A3349" s="32">
        <v>8710</v>
      </c>
      <c r="B3349" s="32">
        <v>2</v>
      </c>
      <c r="C3349" s="134" t="s">
        <v>92</v>
      </c>
      <c r="D3349" s="33">
        <v>46661</v>
      </c>
      <c r="E3349" s="43" t="s">
        <v>68</v>
      </c>
      <c r="F3349" s="44">
        <f>SUMIFS(HoraCondCarga[Hora],HoraCondCarga[Condição de Carga],PrevisaoGD[[#This Row],[Condição de Carga]],HoraCondCarga[Mês],MONTH(PrevisaoGD[[#This Row],[Mês/Ano]]))</f>
        <v>6</v>
      </c>
      <c r="G3349" s="258">
        <f>SUMIFS('Previsão Potência Instalada'!$C$4:$C$87,'Previsão Potência Instalada'!$B$4:$B$87,PrevisaoGD[[#This Row],[Mês/Ano]])*SUMIFS(RelPotInst[PU_PI],RelPotInst[Barra],PrevisaoGD[[#This Row],[Nº Barra]])</f>
        <v>1.3305243659450412</v>
      </c>
      <c r="H3349" s="136">
        <f>$G3349*SUMIFS(FatorHorario[Fator],FatorHorario[Meses],TEXT($D3349,"MMM"),FatorHorario[UF],'Curva Tipica'!$E$1,FatorHorario[Hora],$F3349)</f>
        <v>1.4827406775282334E-2</v>
      </c>
      <c r="I3349" s="45">
        <v>0.92</v>
      </c>
    </row>
    <row r="3350" spans="1:9" x14ac:dyDescent="0.25">
      <c r="A3350" s="32">
        <v>8710</v>
      </c>
      <c r="B3350" s="32">
        <v>2</v>
      </c>
      <c r="C3350" s="134" t="s">
        <v>92</v>
      </c>
      <c r="D3350" s="33">
        <v>46692</v>
      </c>
      <c r="E3350" s="43" t="s">
        <v>68</v>
      </c>
      <c r="F3350" s="44">
        <f>SUMIFS(HoraCondCarga[Hora],HoraCondCarga[Condição de Carga],PrevisaoGD[[#This Row],[Condição de Carga]],HoraCondCarga[Mês],MONTH(PrevisaoGD[[#This Row],[Mês/Ano]]))</f>
        <v>6</v>
      </c>
      <c r="G3350" s="258">
        <f>SUMIFS('Previsão Potência Instalada'!$C$4:$C$87,'Previsão Potência Instalada'!$B$4:$B$87,PrevisaoGD[[#This Row],[Mês/Ano]])*SUMIFS(RelPotInst[PU_PI],RelPotInst[Barra],PrevisaoGD[[#This Row],[Nº Barra]])</f>
        <v>1.3359977024981116</v>
      </c>
      <c r="H3350" s="136">
        <f>$G3350*SUMIFS(FatorHorario[Fator],FatorHorario[Meses],TEXT($D3350,"MMM"),FatorHorario[UF],'Curva Tipica'!$E$1,FatorHorario[Hora],$F3350)</f>
        <v>2.2352326057756673E-2</v>
      </c>
      <c r="I3350" s="45">
        <v>0.92</v>
      </c>
    </row>
    <row r="3351" spans="1:9" x14ac:dyDescent="0.25">
      <c r="A3351" s="32">
        <v>8710</v>
      </c>
      <c r="B3351" s="32">
        <v>2</v>
      </c>
      <c r="C3351" s="134" t="s">
        <v>92</v>
      </c>
      <c r="D3351" s="33">
        <v>46722</v>
      </c>
      <c r="E3351" s="43" t="s">
        <v>68</v>
      </c>
      <c r="F3351" s="44">
        <f>SUMIFS(HoraCondCarga[Hora],HoraCondCarga[Condição de Carga],PrevisaoGD[[#This Row],[Condição de Carga]],HoraCondCarga[Mês],MONTH(PrevisaoGD[[#This Row],[Mês/Ano]]))</f>
        <v>6</v>
      </c>
      <c r="G3351" s="258">
        <f>SUMIFS('Previsão Potência Instalada'!$C$4:$C$87,'Previsão Potência Instalada'!$B$4:$B$87,PrevisaoGD[[#This Row],[Mês/Ano]])*SUMIFS(RelPotInst[PU_PI],RelPotInst[Barra],PrevisaoGD[[#This Row],[Nº Barra]])</f>
        <v>1.3417310556406927</v>
      </c>
      <c r="H3351" s="136">
        <f>$G3351*SUMIFS(FatorHorario[Fator],FatorHorario[Meses],TEXT($D3351,"MMM"),FatorHorario[UF],'Curva Tipica'!$E$1,FatorHorario[Hora],$F3351)</f>
        <v>1.5424114969672888E-2</v>
      </c>
      <c r="I3351" s="45">
        <v>0.92</v>
      </c>
    </row>
    <row r="3352" spans="1:9" x14ac:dyDescent="0.25">
      <c r="A3352" s="32">
        <v>8710</v>
      </c>
      <c r="B3352" s="32">
        <v>2</v>
      </c>
      <c r="C3352" s="134" t="s">
        <v>92</v>
      </c>
      <c r="D3352" s="33">
        <v>46753</v>
      </c>
      <c r="E3352" s="43" t="s">
        <v>68</v>
      </c>
      <c r="F3352" s="44">
        <f>SUMIFS(HoraCondCarga[Hora],HoraCondCarga[Condição de Carga],PrevisaoGD[[#This Row],[Condição de Carga]],HoraCondCarga[Mês],MONTH(PrevisaoGD[[#This Row],[Mês/Ano]]))</f>
        <v>6</v>
      </c>
      <c r="G3352" s="258">
        <f>SUMIFS('Previsão Potência Instalada'!$C$4:$C$87,'Previsão Potência Instalada'!$B$4:$B$87,PrevisaoGD[[#This Row],[Mês/Ano]])*SUMIFS(RelPotInst[PU_PI],RelPotInst[Barra],PrevisaoGD[[#This Row],[Nº Barra]])</f>
        <v>1.3513050367805008</v>
      </c>
      <c r="H3352" s="136">
        <f>$G3352*SUMIFS(FatorHorario[Fator],FatorHorario[Meses],TEXT($D3352,"MMM"),FatorHorario[UF],'Curva Tipica'!$E$1,FatorHorario[Hora],$F3352)</f>
        <v>1.3273193518826063E-2</v>
      </c>
      <c r="I3352" s="45">
        <v>0.92</v>
      </c>
    </row>
    <row r="3353" spans="1:9" x14ac:dyDescent="0.25">
      <c r="A3353" s="32">
        <v>8710</v>
      </c>
      <c r="B3353" s="32">
        <v>2</v>
      </c>
      <c r="C3353" s="134" t="s">
        <v>92</v>
      </c>
      <c r="D3353" s="33">
        <v>46784</v>
      </c>
      <c r="E3353" s="43" t="s">
        <v>68</v>
      </c>
      <c r="F3353" s="44">
        <f>SUMIFS(HoraCondCarga[Hora],HoraCondCarga[Condição de Carga],PrevisaoGD[[#This Row],[Condição de Carga]],HoraCondCarga[Mês],MONTH(PrevisaoGD[[#This Row],[Mês/Ano]]))</f>
        <v>7</v>
      </c>
      <c r="G3353" s="258">
        <f>SUMIFS('Previsão Potência Instalada'!$C$4:$C$87,'Previsão Potência Instalada'!$B$4:$B$87,PrevisaoGD[[#This Row],[Mês/Ano]])*SUMIFS(RelPotInst[PU_PI],RelPotInst[Barra],PrevisaoGD[[#This Row],[Nº Barra]])</f>
        <v>1.3606703850676587</v>
      </c>
      <c r="H3353" s="136">
        <f>$G3353*SUMIFS(FatorHorario[Fator],FatorHorario[Meses],TEXT($D3353,"MMM"),FatorHorario[UF],'Curva Tipica'!$E$1,FatorHorario[Hora],$F3353)</f>
        <v>0.12854741374504228</v>
      </c>
      <c r="I3353" s="45">
        <v>0.92</v>
      </c>
    </row>
    <row r="3354" spans="1:9" x14ac:dyDescent="0.25">
      <c r="A3354" s="32">
        <v>8710</v>
      </c>
      <c r="B3354" s="32">
        <v>2</v>
      </c>
      <c r="C3354" s="134" t="s">
        <v>92</v>
      </c>
      <c r="D3354" s="33">
        <v>46813</v>
      </c>
      <c r="E3354" s="43" t="s">
        <v>68</v>
      </c>
      <c r="F3354" s="44">
        <f>SUMIFS(HoraCondCarga[Hora],HoraCondCarga[Condição de Carga],PrevisaoGD[[#This Row],[Condição de Carga]],HoraCondCarga[Mês],MONTH(PrevisaoGD[[#This Row],[Mês/Ano]]))</f>
        <v>7</v>
      </c>
      <c r="G3354" s="258">
        <f>SUMIFS('Previsão Potência Instalada'!$C$4:$C$87,'Previsão Potência Instalada'!$B$4:$B$87,PrevisaoGD[[#This Row],[Mês/Ano]])*SUMIFS(RelPotInst[PU_PI],RelPotInst[Barra],PrevisaoGD[[#This Row],[Nº Barra]])</f>
        <v>1.370119948868239</v>
      </c>
      <c r="H3354" s="136">
        <f>$G3354*SUMIFS(FatorHorario[Fator],FatorHorario[Meses],TEXT($D3354,"MMM"),FatorHorario[UF],'Curva Tipica'!$E$1,FatorHorario[Hora],$F3354)</f>
        <v>0.13952104360894507</v>
      </c>
      <c r="I3354" s="45">
        <v>0.92</v>
      </c>
    </row>
    <row r="3355" spans="1:9" x14ac:dyDescent="0.25">
      <c r="A3355" s="32">
        <v>8710</v>
      </c>
      <c r="B3355" s="32">
        <v>2</v>
      </c>
      <c r="C3355" s="134" t="s">
        <v>92</v>
      </c>
      <c r="D3355" s="33">
        <v>46844</v>
      </c>
      <c r="E3355" s="43" t="s">
        <v>68</v>
      </c>
      <c r="F3355" s="44">
        <f>SUMIFS(HoraCondCarga[Hora],HoraCondCarga[Condição de Carga],PrevisaoGD[[#This Row],[Condição de Carga]],HoraCondCarga[Mês],MONTH(PrevisaoGD[[#This Row],[Mês/Ano]]))</f>
        <v>7</v>
      </c>
      <c r="G3355" s="258">
        <f>SUMIFS('Previsão Potência Instalada'!$C$4:$C$87,'Previsão Potência Instalada'!$B$4:$B$87,PrevisaoGD[[#This Row],[Mês/Ano]])*SUMIFS(RelPotInst[PU_PI],RelPotInst[Barra],PrevisaoGD[[#This Row],[Nº Barra]])</f>
        <v>1.3796421493629099</v>
      </c>
      <c r="H3355" s="136">
        <f>$G3355*SUMIFS(FatorHorario[Fator],FatorHorario[Meses],TEXT($D3355,"MMM"),FatorHorario[UF],'Curva Tipica'!$E$1,FatorHorario[Hora],$F3355)</f>
        <v>0.12342639629790411</v>
      </c>
      <c r="I3355" s="45">
        <v>0.92</v>
      </c>
    </row>
    <row r="3356" spans="1:9" x14ac:dyDescent="0.25">
      <c r="A3356" s="32">
        <v>8710</v>
      </c>
      <c r="B3356" s="32">
        <v>2</v>
      </c>
      <c r="C3356" s="134" t="s">
        <v>92</v>
      </c>
      <c r="D3356" s="33">
        <v>46874</v>
      </c>
      <c r="E3356" s="43" t="s">
        <v>68</v>
      </c>
      <c r="F3356" s="44">
        <f>SUMIFS(HoraCondCarga[Hora],HoraCondCarga[Condição de Carga],PrevisaoGD[[#This Row],[Condição de Carga]],HoraCondCarga[Mês],MONTH(PrevisaoGD[[#This Row],[Mês/Ano]]))</f>
        <v>7</v>
      </c>
      <c r="G3356" s="258">
        <f>SUMIFS('Previsão Potência Instalada'!$C$4:$C$87,'Previsão Potência Instalada'!$B$4:$B$87,PrevisaoGD[[#This Row],[Mês/Ano]])*SUMIFS(RelPotInst[PU_PI],RelPotInst[Barra],PrevisaoGD[[#This Row],[Nº Barra]])</f>
        <v>1.3899499773405595</v>
      </c>
      <c r="H3356" s="136">
        <f>$G3356*SUMIFS(FatorHorario[Fator],FatorHorario[Meses],TEXT($D3356,"MMM"),FatorHorario[UF],'Curva Tipica'!$E$1,FatorHorario[Hora],$F3356)</f>
        <v>0.10365777754433393</v>
      </c>
      <c r="I3356" s="45">
        <v>0.92</v>
      </c>
    </row>
    <row r="3357" spans="1:9" x14ac:dyDescent="0.25">
      <c r="A3357" s="32">
        <v>8710</v>
      </c>
      <c r="B3357" s="32">
        <v>2</v>
      </c>
      <c r="C3357" s="134" t="s">
        <v>92</v>
      </c>
      <c r="D3357" s="33">
        <v>46905</v>
      </c>
      <c r="E3357" s="43" t="s">
        <v>68</v>
      </c>
      <c r="F3357" s="44">
        <f>SUMIFS(HoraCondCarga[Hora],HoraCondCarga[Condição de Carga],PrevisaoGD[[#This Row],[Condição de Carga]],HoraCondCarga[Mês],MONTH(PrevisaoGD[[#This Row],[Mês/Ano]]))</f>
        <v>7</v>
      </c>
      <c r="G3357" s="258">
        <f>SUMIFS('Previsão Potência Instalada'!$C$4:$C$87,'Previsão Potência Instalada'!$B$4:$B$87,PrevisaoGD[[#This Row],[Mês/Ano]])*SUMIFS(RelPotInst[PU_PI],RelPotInst[Barra],PrevisaoGD[[#This Row],[Nº Barra]])</f>
        <v>1.4000424114345875</v>
      </c>
      <c r="H3357" s="136">
        <f>$G3357*SUMIFS(FatorHorario[Fator],FatorHorario[Meses],TEXT($D3357,"MMM"),FatorHorario[UF],'Curva Tipica'!$E$1,FatorHorario[Hora],$F3357)</f>
        <v>0.1032455305101522</v>
      </c>
      <c r="I3357" s="45">
        <v>0.92</v>
      </c>
    </row>
    <row r="3358" spans="1:9" x14ac:dyDescent="0.25">
      <c r="A3358" s="32">
        <v>8710</v>
      </c>
      <c r="B3358" s="32">
        <v>2</v>
      </c>
      <c r="C3358" s="134" t="s">
        <v>92</v>
      </c>
      <c r="D3358" s="33">
        <v>46935</v>
      </c>
      <c r="E3358" s="43" t="s">
        <v>68</v>
      </c>
      <c r="F3358" s="44">
        <f>SUMIFS(HoraCondCarga[Hora],HoraCondCarga[Condição de Carga],PrevisaoGD[[#This Row],[Condição de Carga]],HoraCondCarga[Mês],MONTH(PrevisaoGD[[#This Row],[Mês/Ano]]))</f>
        <v>7</v>
      </c>
      <c r="G3358" s="258">
        <f>SUMIFS('Previsão Potência Instalada'!$C$4:$C$87,'Previsão Potência Instalada'!$B$4:$B$87,PrevisaoGD[[#This Row],[Mês/Ano]])*SUMIFS(RelPotInst[PU_PI],RelPotInst[Barra],PrevisaoGD[[#This Row],[Nº Barra]])</f>
        <v>1.4096331964305497</v>
      </c>
      <c r="H3358" s="136">
        <f>$G3358*SUMIFS(FatorHorario[Fator],FatorHorario[Meses],TEXT($D3358,"MMM"),FatorHorario[UF],'Curva Tipica'!$E$1,FatorHorario[Hora],$F3358)</f>
        <v>0.11452929676372262</v>
      </c>
      <c r="I3358" s="45">
        <v>0.92</v>
      </c>
    </row>
    <row r="3359" spans="1:9" x14ac:dyDescent="0.25">
      <c r="A3359" s="32">
        <v>8710</v>
      </c>
      <c r="B3359" s="32">
        <v>2</v>
      </c>
      <c r="C3359" s="134" t="s">
        <v>92</v>
      </c>
      <c r="D3359" s="33">
        <v>46966</v>
      </c>
      <c r="E3359" s="43" t="s">
        <v>68</v>
      </c>
      <c r="F3359" s="44">
        <f>SUMIFS(HoraCondCarga[Hora],HoraCondCarga[Condição de Carga],PrevisaoGD[[#This Row],[Condição de Carga]],HoraCondCarga[Mês],MONTH(PrevisaoGD[[#This Row],[Mês/Ano]]))</f>
        <v>7</v>
      </c>
      <c r="G3359" s="258">
        <f>SUMIFS('Previsão Potência Instalada'!$C$4:$C$87,'Previsão Potência Instalada'!$B$4:$B$87,PrevisaoGD[[#This Row],[Mês/Ano]])*SUMIFS(RelPotInst[PU_PI],RelPotInst[Barra],PrevisaoGD[[#This Row],[Nº Barra]])</f>
        <v>1.4189788976644426</v>
      </c>
      <c r="H3359" s="136">
        <f>$G3359*SUMIFS(FatorHorario[Fator],FatorHorario[Meses],TEXT($D3359,"MMM"),FatorHorario[UF],'Curva Tipica'!$E$1,FatorHorario[Hora],$F3359)</f>
        <v>0.12866114071039975</v>
      </c>
      <c r="I3359" s="45">
        <v>0.92</v>
      </c>
    </row>
    <row r="3360" spans="1:9" x14ac:dyDescent="0.25">
      <c r="A3360" s="32">
        <v>8710</v>
      </c>
      <c r="B3360" s="32">
        <v>2</v>
      </c>
      <c r="C3360" s="134" t="s">
        <v>92</v>
      </c>
      <c r="D3360" s="33">
        <v>46997</v>
      </c>
      <c r="E3360" s="43" t="s">
        <v>68</v>
      </c>
      <c r="F3360" s="44">
        <f>SUMIFS(HoraCondCarga[Hora],HoraCondCarga[Condição de Carga],PrevisaoGD[[#This Row],[Condição de Carga]],HoraCondCarga[Mês],MONTH(PrevisaoGD[[#This Row],[Mês/Ano]]))</f>
        <v>6</v>
      </c>
      <c r="G3360" s="258">
        <f>SUMIFS('Previsão Potência Instalada'!$C$4:$C$87,'Previsão Potência Instalada'!$B$4:$B$87,PrevisaoGD[[#This Row],[Mês/Ano]])*SUMIFS(RelPotInst[PU_PI],RelPotInst[Barra],PrevisaoGD[[#This Row],[Nº Barra]])</f>
        <v>1.4282819649857392</v>
      </c>
      <c r="H3360" s="136">
        <f>$G3360*SUMIFS(FatorHorario[Fator],FatorHorario[Meses],TEXT($D3360,"MMM"),FatorHorario[UF],'Curva Tipica'!$E$1,FatorHorario[Hora],$F3360)</f>
        <v>9.2228304159426011E-3</v>
      </c>
      <c r="I3360" s="45">
        <v>0.92</v>
      </c>
    </row>
    <row r="3361" spans="1:9" x14ac:dyDescent="0.25">
      <c r="A3361" s="32">
        <v>8710</v>
      </c>
      <c r="B3361" s="32">
        <v>2</v>
      </c>
      <c r="C3361" s="134" t="s">
        <v>92</v>
      </c>
      <c r="D3361" s="33">
        <v>47027</v>
      </c>
      <c r="E3361" s="43" t="s">
        <v>68</v>
      </c>
      <c r="F3361" s="44">
        <f>SUMIFS(HoraCondCarga[Hora],HoraCondCarga[Condição de Carga],PrevisaoGD[[#This Row],[Condição de Carga]],HoraCondCarga[Mês],MONTH(PrevisaoGD[[#This Row],[Mês/Ano]]))</f>
        <v>6</v>
      </c>
      <c r="G3361" s="258">
        <f>SUMIFS('Previsão Potência Instalada'!$C$4:$C$87,'Previsão Potência Instalada'!$B$4:$B$87,PrevisaoGD[[#This Row],[Mês/Ano]])*SUMIFS(RelPotInst[PU_PI],RelPotInst[Barra],PrevisaoGD[[#This Row],[Nº Barra]])</f>
        <v>1.4371276719898654</v>
      </c>
      <c r="H3361" s="136">
        <f>$G3361*SUMIFS(FatorHorario[Fator],FatorHorario[Meses],TEXT($D3361,"MMM"),FatorHorario[UF],'Curva Tipica'!$E$1,FatorHorario[Hora],$F3361)</f>
        <v>1.6015397482385112E-2</v>
      </c>
      <c r="I3361" s="45">
        <v>0.92</v>
      </c>
    </row>
    <row r="3362" spans="1:9" x14ac:dyDescent="0.25">
      <c r="A3362" s="32">
        <v>8710</v>
      </c>
      <c r="B3362" s="32">
        <v>2</v>
      </c>
      <c r="C3362" s="134" t="s">
        <v>92</v>
      </c>
      <c r="D3362" s="33">
        <v>47058</v>
      </c>
      <c r="E3362" s="43" t="s">
        <v>68</v>
      </c>
      <c r="F3362" s="44">
        <f>SUMIFS(HoraCondCarga[Hora],HoraCondCarga[Condição de Carga],PrevisaoGD[[#This Row],[Condição de Carga]],HoraCondCarga[Mês],MONTH(PrevisaoGD[[#This Row],[Mês/Ano]]))</f>
        <v>6</v>
      </c>
      <c r="G3362" s="258">
        <f>SUMIFS('Previsão Potência Instalada'!$C$4:$C$87,'Previsão Potência Instalada'!$B$4:$B$87,PrevisaoGD[[#This Row],[Mês/Ano]])*SUMIFS(RelPotInst[PU_PI],RelPotInst[Barra],PrevisaoGD[[#This Row],[Nº Barra]])</f>
        <v>1.4459750299934129</v>
      </c>
      <c r="H3362" s="136">
        <f>$G3362*SUMIFS(FatorHorario[Fator],FatorHorario[Meses],TEXT($D3362,"MMM"),FatorHorario[UF],'Curva Tipica'!$E$1,FatorHorario[Hora],$F3362)</f>
        <v>2.41923360207522E-2</v>
      </c>
      <c r="I3362" s="45">
        <v>0.92</v>
      </c>
    </row>
    <row r="3363" spans="1:9" x14ac:dyDescent="0.25">
      <c r="A3363" s="32">
        <v>8710</v>
      </c>
      <c r="B3363" s="32">
        <v>2</v>
      </c>
      <c r="C3363" s="134" t="s">
        <v>92</v>
      </c>
      <c r="D3363" s="33">
        <v>47088</v>
      </c>
      <c r="E3363" s="43" t="s">
        <v>68</v>
      </c>
      <c r="F3363" s="44">
        <f>SUMIFS(HoraCondCarga[Hora],HoraCondCarga[Condição de Carga],PrevisaoGD[[#This Row],[Condição de Carga]],HoraCondCarga[Mês],MONTH(PrevisaoGD[[#This Row],[Mês/Ano]]))</f>
        <v>6</v>
      </c>
      <c r="G3363" s="258">
        <f>SUMIFS('Previsão Potência Instalada'!$C$4:$C$87,'Previsão Potência Instalada'!$B$4:$B$87,PrevisaoGD[[#This Row],[Mês/Ano]])*SUMIFS(RelPotInst[PU_PI],RelPotInst[Barra],PrevisaoGD[[#This Row],[Nº Barra]])</f>
        <v>1.4552426910117595</v>
      </c>
      <c r="H3363" s="136">
        <f>$G3363*SUMIFS(FatorHorario[Fator],FatorHorario[Meses],TEXT($D3363,"MMM"),FatorHorario[UF],'Curva Tipica'!$E$1,FatorHorario[Hora],$F3363)</f>
        <v>1.6729008753712853E-2</v>
      </c>
      <c r="I3363" s="45">
        <v>0.92</v>
      </c>
    </row>
    <row r="3364" spans="1:9" x14ac:dyDescent="0.25">
      <c r="A3364" s="32"/>
      <c r="B3364" s="32"/>
      <c r="C3364" s="134"/>
      <c r="D3364" s="33"/>
      <c r="E3364" s="43"/>
      <c r="F3364" s="44">
        <f>SUMIFS(HoraCondCarga[Hora],HoraCondCarga[Condição de Carga],PrevisaoGD[[#This Row],[Condição de Carga]],HoraCondCarga[Mês],MONTH(PrevisaoGD[[#This Row],[Mês/Ano]]))</f>
        <v>0</v>
      </c>
      <c r="G3364" s="258">
        <f>SUMIFS('Previsão Potência Instalada'!$C$4:$C$87,'Previsão Potência Instalada'!$B$4:$B$87,PrevisaoGD[[#This Row],[Mês/Ano]])*SUMIFS(RelPotInst[PU_PI],RelPotInst[Barra],PrevisaoGD[[#This Row],[Nº Barra]])</f>
        <v>0</v>
      </c>
      <c r="H3364" s="136">
        <f>$G3364*SUMIFS(FatorHorario[Fator],FatorHorario[Meses],TEXT($D3364,"MMM"),FatorHorario[UF],'Curva Tipica'!$E$1,FatorHorario[Hora],$F3364)</f>
        <v>0</v>
      </c>
      <c r="I3364" s="45"/>
    </row>
  </sheetData>
  <phoneticPr fontId="15" type="noConversion"/>
  <pageMargins left="0.511811024" right="0.511811024" top="0.78740157499999996" bottom="0.78740157499999996" header="0.31496062000000002" footer="0.31496062000000002"/>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A76CA76-3BBC-4093-9F6E-CC0AFA94F1E9}">
          <x14:formula1>
            <xm:f>Dados!$D$2:$D$9</xm:f>
          </x14:formula1>
          <xm:sqref>E4:E3364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0877D-A095-4319-B310-65A32508A556}">
  <dimension ref="A1:HT17"/>
  <sheetViews>
    <sheetView zoomScale="90" zoomScaleNormal="90" workbookViewId="0">
      <selection activeCell="E7" sqref="E7"/>
    </sheetView>
  </sheetViews>
  <sheetFormatPr defaultRowHeight="15" x14ac:dyDescent="0.25"/>
  <cols>
    <col min="1" max="1" width="7.7109375" customWidth="1"/>
    <col min="2" max="2" width="16.140625" bestFit="1" customWidth="1"/>
    <col min="3" max="3" width="8.28515625" customWidth="1"/>
    <col min="4" max="4" width="22.7109375" customWidth="1"/>
    <col min="5" max="28" width="12.5703125" customWidth="1"/>
    <col min="29" max="52" width="10.85546875" customWidth="1"/>
    <col min="53" max="76" width="11.85546875" customWidth="1"/>
    <col min="77" max="100" width="13.7109375" customWidth="1"/>
    <col min="101" max="124" width="11.140625" customWidth="1"/>
    <col min="125" max="148" width="11.5703125" customWidth="1"/>
    <col min="149" max="196" width="12.28515625" customWidth="1"/>
    <col min="197" max="220" width="17.140625" customWidth="1"/>
    <col min="221" max="223" width="9.140625" customWidth="1"/>
    <col min="224" max="224" width="12.140625" bestFit="1" customWidth="1"/>
    <col min="225" max="225" width="6.85546875" customWidth="1"/>
    <col min="226" max="226" width="7" customWidth="1"/>
    <col min="227" max="227" width="5.42578125" customWidth="1"/>
  </cols>
  <sheetData>
    <row r="1" spans="1:228" s="48" customFormat="1" ht="13.5" customHeight="1" x14ac:dyDescent="0.25">
      <c r="A1" s="46" t="str">
        <f>'Curva Tipica'!B1</f>
        <v>XXXXX</v>
      </c>
      <c r="B1" s="47"/>
      <c r="C1" s="124" t="s">
        <v>89</v>
      </c>
      <c r="D1" s="235" t="s">
        <v>99</v>
      </c>
      <c r="E1" s="237">
        <f>'Curva Tipica'!$B$36</f>
        <v>0</v>
      </c>
      <c r="F1" s="237">
        <v>0</v>
      </c>
      <c r="G1" s="237">
        <f>'Curva Tipica'!$C$36</f>
        <v>0</v>
      </c>
      <c r="H1" s="237">
        <v>0</v>
      </c>
      <c r="I1" s="237">
        <f>'Curva Tipica'!$D$36</f>
        <v>0</v>
      </c>
      <c r="J1" s="237">
        <v>0</v>
      </c>
      <c r="K1" s="237">
        <f>'Curva Tipica'!$E$36</f>
        <v>0</v>
      </c>
      <c r="L1" s="237">
        <v>0</v>
      </c>
      <c r="M1" s="237">
        <f>'Curva Tipica'!$F$36</f>
        <v>0</v>
      </c>
      <c r="N1" s="237">
        <v>0</v>
      </c>
      <c r="O1" s="237">
        <f>'Curva Tipica'!$G$36</f>
        <v>0</v>
      </c>
      <c r="P1" s="237">
        <v>0</v>
      </c>
      <c r="Q1" s="237">
        <f>'Curva Tipica'!$H$36</f>
        <v>0</v>
      </c>
      <c r="R1" s="237">
        <v>0</v>
      </c>
      <c r="S1" s="237">
        <f>'Curva Tipica'!$I$36</f>
        <v>0</v>
      </c>
      <c r="T1" s="237">
        <v>0</v>
      </c>
      <c r="U1" s="237">
        <f>'Curva Tipica'!$J$36</f>
        <v>0</v>
      </c>
      <c r="V1" s="237">
        <v>0</v>
      </c>
      <c r="W1" s="237">
        <f>'Curva Tipica'!$K$36</f>
        <v>0</v>
      </c>
      <c r="X1" s="237">
        <v>0</v>
      </c>
      <c r="Y1" s="237">
        <f>'Curva Tipica'!$L$36</f>
        <v>0</v>
      </c>
      <c r="Z1" s="237">
        <v>0</v>
      </c>
      <c r="AA1" s="237">
        <f>'Curva Tipica'!$M$36</f>
        <v>0</v>
      </c>
      <c r="AB1" s="237">
        <v>0</v>
      </c>
      <c r="AC1" s="237">
        <f>'Curva Tipica'!$B$38</f>
        <v>0.43901669195201509</v>
      </c>
      <c r="AD1" s="237">
        <v>0</v>
      </c>
      <c r="AE1" s="237">
        <f>'Curva Tipica'!$C$38</f>
        <v>0.44182733539108954</v>
      </c>
      <c r="AF1" s="237">
        <v>0</v>
      </c>
      <c r="AG1" s="237">
        <f>'Curva Tipica'!$D$38</f>
        <v>0.45006048878540372</v>
      </c>
      <c r="AH1" s="237">
        <v>0</v>
      </c>
      <c r="AI1" s="237">
        <f>'Curva Tipica'!$E$38</f>
        <v>0.40273197758011303</v>
      </c>
      <c r="AJ1" s="237">
        <v>0</v>
      </c>
      <c r="AK1" s="237">
        <f>'Curva Tipica'!$F$38</f>
        <v>0.35158625957417505</v>
      </c>
      <c r="AL1" s="237">
        <v>0</v>
      </c>
      <c r="AM1" s="237">
        <f>'Curva Tipica'!$G$38</f>
        <v>0.33337526012376789</v>
      </c>
      <c r="AN1" s="237">
        <v>0</v>
      </c>
      <c r="AO1" s="237">
        <f>'Curva Tipica'!$H$38</f>
        <v>0.33765707756026753</v>
      </c>
      <c r="AP1" s="237">
        <v>0</v>
      </c>
      <c r="AQ1" s="237">
        <f>'Curva Tipica'!$I$38</f>
        <v>0.3727509711514263</v>
      </c>
      <c r="AR1" s="237">
        <v>0</v>
      </c>
      <c r="AS1" s="237">
        <f>'Curva Tipica'!$J$38</f>
        <v>0.41650563174316441</v>
      </c>
      <c r="AT1" s="237">
        <v>0</v>
      </c>
      <c r="AU1" s="237">
        <f>'Curva Tipica'!$K$38</f>
        <v>0.42365581696450261</v>
      </c>
      <c r="AV1" s="237">
        <v>0</v>
      </c>
      <c r="AW1" s="237">
        <f>'Curva Tipica'!$L$38</f>
        <v>0.44209725097495811</v>
      </c>
      <c r="AX1" s="237">
        <v>0</v>
      </c>
      <c r="AY1" s="237">
        <f>'Curva Tipica'!$M$38</f>
        <v>0.44138647818505528</v>
      </c>
      <c r="AZ1" s="237">
        <v>0</v>
      </c>
      <c r="BA1" s="237">
        <f>'Curva Tipica'!$B$40</f>
        <v>4.4627588284536092E-2</v>
      </c>
      <c r="BB1" s="237">
        <v>0</v>
      </c>
      <c r="BC1" s="237">
        <f>'Curva Tipica'!$C$40</f>
        <v>4.3847237119246804E-2</v>
      </c>
      <c r="BD1" s="237">
        <v>0</v>
      </c>
      <c r="BE1" s="237">
        <f>'Curva Tipica'!$D$40</f>
        <v>4.6155511603656128E-2</v>
      </c>
      <c r="BF1" s="237">
        <v>0</v>
      </c>
      <c r="BG1" s="237">
        <f>'Curva Tipica'!$E$40</f>
        <v>4.1002973764394143E-2</v>
      </c>
      <c r="BH1" s="237">
        <v>0</v>
      </c>
      <c r="BI1" s="237">
        <f>'Curva Tipica'!$F$40</f>
        <v>3.5160849863039953E-2</v>
      </c>
      <c r="BJ1" s="237">
        <v>0</v>
      </c>
      <c r="BK1" s="237">
        <f>'Curva Tipica'!$G$40</f>
        <v>3.4476986873582763E-2</v>
      </c>
      <c r="BL1" s="237">
        <v>0</v>
      </c>
      <c r="BM1" s="237">
        <f>'Curva Tipica'!$H$40</f>
        <v>3.6316696728737996E-2</v>
      </c>
      <c r="BN1" s="237">
        <v>0</v>
      </c>
      <c r="BO1" s="237">
        <f>'Curva Tipica'!$I$40</f>
        <v>4.0463638096373294E-2</v>
      </c>
      <c r="BP1" s="237">
        <v>0</v>
      </c>
      <c r="BQ1" s="237">
        <f>'Curva Tipica'!$J$40</f>
        <v>4.5668982956536486E-2</v>
      </c>
      <c r="BR1" s="237">
        <v>0</v>
      </c>
      <c r="BS1" s="237">
        <f>'Curva Tipica'!$K$40</f>
        <v>4.8451019498435444E-2</v>
      </c>
      <c r="BT1" s="237">
        <v>0</v>
      </c>
      <c r="BU1" s="237">
        <f>'Curva Tipica'!$L$40</f>
        <v>5.195132288269827E-2</v>
      </c>
      <c r="BV1" s="237">
        <v>0</v>
      </c>
      <c r="BW1" s="237">
        <f>'Curva Tipica'!$M$40</f>
        <v>4.629903653400505E-2</v>
      </c>
      <c r="BX1" s="237">
        <v>0</v>
      </c>
      <c r="BY1" s="237">
        <f>'Curva Tipica'!$B$42</f>
        <v>8.3953338155783777E-2</v>
      </c>
      <c r="BZ1" s="237">
        <v>0</v>
      </c>
      <c r="CA1" s="237">
        <f>'Curva Tipica'!$C$42</f>
        <v>8.3731037839655853E-2</v>
      </c>
      <c r="CB1" s="237">
        <v>0</v>
      </c>
      <c r="CC1" s="237">
        <f>'Curva Tipica'!$D$42</f>
        <v>8.7030286731158729E-2</v>
      </c>
      <c r="CD1" s="237">
        <v>0</v>
      </c>
      <c r="CE1" s="237">
        <f>'Curva Tipica'!$E$42</f>
        <v>7.7573005733631031E-2</v>
      </c>
      <c r="CF1" s="237">
        <v>0</v>
      </c>
      <c r="CG1" s="237">
        <f>'Curva Tipica'!$F$42</f>
        <v>6.707896883320083E-2</v>
      </c>
      <c r="CH1" s="237">
        <v>0</v>
      </c>
      <c r="CI1" s="237">
        <f>'Curva Tipica'!$G$42</f>
        <v>6.5363613754518185E-2</v>
      </c>
      <c r="CJ1" s="237">
        <v>0</v>
      </c>
      <c r="CK1" s="237">
        <f>'Curva Tipica'!$H$42</f>
        <v>6.7634131824451604E-2</v>
      </c>
      <c r="CL1" s="237">
        <v>0</v>
      </c>
      <c r="CM1" s="237">
        <f>'Curva Tipica'!$I$42</f>
        <v>7.4988213579680343E-2</v>
      </c>
      <c r="CN1" s="237">
        <v>0</v>
      </c>
      <c r="CO1" s="237">
        <f>'Curva Tipica'!$J$42</f>
        <v>8.401350128702581E-2</v>
      </c>
      <c r="CP1" s="237">
        <v>0</v>
      </c>
      <c r="CQ1" s="237">
        <f>'Curva Tipica'!$K$42</f>
        <v>8.7502929822678571E-2</v>
      </c>
      <c r="CR1" s="237">
        <v>0</v>
      </c>
      <c r="CS1" s="237">
        <f>'Curva Tipica'!$L$42</f>
        <v>9.2772314513589305E-2</v>
      </c>
      <c r="CT1" s="237">
        <v>0</v>
      </c>
      <c r="CU1" s="237">
        <f>'Curva Tipica'!$M$42</f>
        <v>8.6251207467752999E-2</v>
      </c>
      <c r="CV1" s="237">
        <v>0</v>
      </c>
      <c r="CW1" s="237">
        <f>'Curva Tipica'!$B$36</f>
        <v>0</v>
      </c>
      <c r="CX1" s="237">
        <v>0</v>
      </c>
      <c r="CY1" s="237">
        <f>'Curva Tipica'!$C$36</f>
        <v>0</v>
      </c>
      <c r="CZ1" s="237">
        <v>0</v>
      </c>
      <c r="DA1" s="237">
        <f>'Curva Tipica'!$D$36</f>
        <v>0</v>
      </c>
      <c r="DB1" s="237">
        <v>0</v>
      </c>
      <c r="DC1" s="237">
        <f>'Curva Tipica'!$E$36</f>
        <v>0</v>
      </c>
      <c r="DD1" s="237">
        <v>0</v>
      </c>
      <c r="DE1" s="237">
        <f>'Curva Tipica'!$F$36</f>
        <v>0</v>
      </c>
      <c r="DF1" s="237">
        <v>0</v>
      </c>
      <c r="DG1" s="237">
        <f>'Curva Tipica'!$G$36</f>
        <v>0</v>
      </c>
      <c r="DH1" s="237">
        <v>0</v>
      </c>
      <c r="DI1" s="237">
        <f>'Curva Tipica'!$H$36</f>
        <v>0</v>
      </c>
      <c r="DJ1" s="237">
        <v>0</v>
      </c>
      <c r="DK1" s="237">
        <f>'Curva Tipica'!$I$36</f>
        <v>0</v>
      </c>
      <c r="DL1" s="237">
        <v>0</v>
      </c>
      <c r="DM1" s="237">
        <f>'Curva Tipica'!$J$36</f>
        <v>0</v>
      </c>
      <c r="DN1" s="237">
        <v>0</v>
      </c>
      <c r="DO1" s="237">
        <f>'Curva Tipica'!$K$36</f>
        <v>0</v>
      </c>
      <c r="DP1" s="237">
        <v>0</v>
      </c>
      <c r="DQ1" s="237">
        <f>'Curva Tipica'!$L$36</f>
        <v>0</v>
      </c>
      <c r="DR1" s="237">
        <v>0</v>
      </c>
      <c r="DS1" s="237">
        <f>'Curva Tipica'!$M$36</f>
        <v>0</v>
      </c>
      <c r="DT1" s="237">
        <v>0</v>
      </c>
      <c r="DU1" s="237">
        <f>'Curva Tipica'!$B$38</f>
        <v>0.43901669195201509</v>
      </c>
      <c r="DV1" s="237">
        <v>0</v>
      </c>
      <c r="DW1" s="237">
        <f>'Curva Tipica'!$C$38</f>
        <v>0.44182733539108954</v>
      </c>
      <c r="DX1" s="237">
        <v>0</v>
      </c>
      <c r="DY1" s="237">
        <f>'Curva Tipica'!$D$38</f>
        <v>0.45006048878540372</v>
      </c>
      <c r="DZ1" s="237">
        <v>0</v>
      </c>
      <c r="EA1" s="237">
        <f>'Curva Tipica'!$E$38</f>
        <v>0.40273197758011303</v>
      </c>
      <c r="EB1" s="237">
        <v>0</v>
      </c>
      <c r="EC1" s="237">
        <f>'Curva Tipica'!$F$38</f>
        <v>0.35158625957417505</v>
      </c>
      <c r="ED1" s="237">
        <v>0</v>
      </c>
      <c r="EE1" s="237">
        <f>'Curva Tipica'!$G$38</f>
        <v>0.33337526012376789</v>
      </c>
      <c r="EF1" s="237">
        <v>0</v>
      </c>
      <c r="EG1" s="237">
        <f>'Curva Tipica'!$H$38</f>
        <v>0.33765707756026753</v>
      </c>
      <c r="EH1" s="237">
        <v>0</v>
      </c>
      <c r="EI1" s="237">
        <f>'Curva Tipica'!$I$38</f>
        <v>0.3727509711514263</v>
      </c>
      <c r="EJ1" s="237">
        <v>0</v>
      </c>
      <c r="EK1" s="237">
        <f>'Curva Tipica'!$J$38</f>
        <v>0.41650563174316441</v>
      </c>
      <c r="EL1" s="237">
        <v>0</v>
      </c>
      <c r="EM1" s="237">
        <f>'Curva Tipica'!$K$38</f>
        <v>0.42365581696450261</v>
      </c>
      <c r="EN1" s="237">
        <v>0</v>
      </c>
      <c r="EO1" s="237">
        <f>'Curva Tipica'!$L$38</f>
        <v>0.44209725097495811</v>
      </c>
      <c r="EP1" s="237">
        <v>0</v>
      </c>
      <c r="EQ1" s="237">
        <f>'Curva Tipica'!$M$38</f>
        <v>0.44138647818505528</v>
      </c>
      <c r="ER1" s="237">
        <v>0</v>
      </c>
      <c r="ES1" s="237">
        <f>'Curva Tipica'!$B$36</f>
        <v>0</v>
      </c>
      <c r="ET1" s="237">
        <v>0</v>
      </c>
      <c r="EU1" s="237">
        <f>'Curva Tipica'!$C$36</f>
        <v>0</v>
      </c>
      <c r="EV1" s="237">
        <v>0</v>
      </c>
      <c r="EW1" s="237">
        <f>'Curva Tipica'!$D$36</f>
        <v>0</v>
      </c>
      <c r="EX1" s="237">
        <v>0</v>
      </c>
      <c r="EY1" s="237">
        <f>'Curva Tipica'!$E$36</f>
        <v>0</v>
      </c>
      <c r="EZ1" s="237">
        <v>0</v>
      </c>
      <c r="FA1" s="237">
        <f>'Curva Tipica'!$F$36</f>
        <v>0</v>
      </c>
      <c r="FB1" s="237">
        <v>0</v>
      </c>
      <c r="FC1" s="237">
        <f>'Curva Tipica'!$G$36</f>
        <v>0</v>
      </c>
      <c r="FD1" s="237">
        <v>0</v>
      </c>
      <c r="FE1" s="237">
        <f>'Curva Tipica'!$H$36</f>
        <v>0</v>
      </c>
      <c r="FF1" s="237">
        <v>0</v>
      </c>
      <c r="FG1" s="237">
        <f>'Curva Tipica'!$I$36</f>
        <v>0</v>
      </c>
      <c r="FH1" s="237">
        <v>0</v>
      </c>
      <c r="FI1" s="237">
        <f>'Curva Tipica'!$J$36</f>
        <v>0</v>
      </c>
      <c r="FJ1" s="237">
        <v>0</v>
      </c>
      <c r="FK1" s="237">
        <f>'Curva Tipica'!$K$36</f>
        <v>0</v>
      </c>
      <c r="FL1" s="237">
        <v>0</v>
      </c>
      <c r="FM1" s="237">
        <f>'Curva Tipica'!$L$36</f>
        <v>0</v>
      </c>
      <c r="FN1" s="237">
        <v>0</v>
      </c>
      <c r="FO1" s="237">
        <f>'Curva Tipica'!$M$36</f>
        <v>0</v>
      </c>
      <c r="FP1" s="237">
        <v>0</v>
      </c>
      <c r="FQ1" s="237">
        <f>'Curva Tipica'!$B$44</f>
        <v>0.44407386130529636</v>
      </c>
      <c r="FR1" s="238">
        <v>0</v>
      </c>
      <c r="FS1" s="237">
        <f>'Curva Tipica'!$C$44</f>
        <v>0.44670557186460974</v>
      </c>
      <c r="FT1" s="237">
        <v>0</v>
      </c>
      <c r="FU1" s="237">
        <f>'Curva Tipica'!$D$44</f>
        <v>0.45456448891468171</v>
      </c>
      <c r="FV1" s="237">
        <v>0</v>
      </c>
      <c r="FW1" s="237">
        <f>'Curva Tipica'!$E$44</f>
        <v>0.40680681709168642</v>
      </c>
      <c r="FX1" s="237">
        <v>0</v>
      </c>
      <c r="FY1" s="237">
        <f>'Curva Tipica'!F$44</f>
        <v>0.35523155194663603</v>
      </c>
      <c r="FZ1" s="237">
        <v>0</v>
      </c>
      <c r="GA1" s="237">
        <f>'Curva Tipica'!$G$44</f>
        <v>0.33599008903898869</v>
      </c>
      <c r="GB1" s="237">
        <v>0</v>
      </c>
      <c r="GC1" s="237">
        <f>'Curva Tipica'!$H$44</f>
        <v>0.3400925106815309</v>
      </c>
      <c r="GD1" s="237">
        <v>0</v>
      </c>
      <c r="GE1" s="237">
        <f>'Curva Tipica'!$I$44</f>
        <v>0.37544674036458753</v>
      </c>
      <c r="GF1" s="237">
        <v>0</v>
      </c>
      <c r="GG1" s="237">
        <f>'Curva Tipica'!$J$44</f>
        <v>0.41972262971969237</v>
      </c>
      <c r="GH1" s="237">
        <v>0</v>
      </c>
      <c r="GI1" s="237">
        <f>'Curva Tipica'!$K$44</f>
        <v>0.42662301753298748</v>
      </c>
      <c r="GJ1" s="237">
        <v>0</v>
      </c>
      <c r="GK1" s="237">
        <f>'Curva Tipica'!$L$44</f>
        <v>0.44494187640173816</v>
      </c>
      <c r="GL1" s="237">
        <v>0</v>
      </c>
      <c r="GM1" s="237">
        <f>'Curva Tipica'!$M$44</f>
        <v>0.44582621609097012</v>
      </c>
      <c r="GN1" s="237">
        <v>0</v>
      </c>
      <c r="HM1"/>
      <c r="HN1"/>
    </row>
    <row r="2" spans="1:228" s="48" customFormat="1" ht="13.5" customHeight="1" x14ac:dyDescent="0.25">
      <c r="A2" s="47"/>
      <c r="B2" s="47"/>
      <c r="C2" s="47"/>
      <c r="D2" s="47"/>
      <c r="FR2" s="49" t="s">
        <v>77</v>
      </c>
      <c r="HM2"/>
      <c r="HN2"/>
    </row>
    <row r="3" spans="1:228" s="48" customFormat="1" ht="13.5" customHeight="1" thickBot="1" x14ac:dyDescent="0.3">
      <c r="A3" s="46" t="str">
        <f>"GERAÇÃO POR BARRAMENTO PREVISTA PARA O ANO DE "&amp;'PAR-PEL 23-27 20XX-Carga'!D1&amp;" NO ESTUDO PAR-PEL2023-2027"</f>
        <v>GERAÇÃO POR BARRAMENTO PREVISTA PARA O ANO DE 2022 NO ESTUDO PAR-PEL2023-2027</v>
      </c>
      <c r="B3" s="47"/>
      <c r="C3" s="47"/>
      <c r="D3" s="47"/>
      <c r="HM3"/>
      <c r="HN3"/>
      <c r="HP3" s="50"/>
      <c r="HQ3" s="50"/>
      <c r="HR3" s="50"/>
      <c r="HS3" s="50"/>
    </row>
    <row r="4" spans="1:228" s="52" customFormat="1" ht="39.75" thickTop="1" thickBot="1" x14ac:dyDescent="0.25">
      <c r="A4" s="241" t="s">
        <v>78</v>
      </c>
      <c r="B4" s="242"/>
      <c r="C4" s="245" t="s">
        <v>79</v>
      </c>
      <c r="D4" s="246"/>
      <c r="E4" s="183" t="s">
        <v>66</v>
      </c>
      <c r="F4" s="184" t="s">
        <v>66</v>
      </c>
      <c r="G4" s="183" t="s">
        <v>66</v>
      </c>
      <c r="H4" s="184" t="s">
        <v>66</v>
      </c>
      <c r="I4" s="183" t="s">
        <v>66</v>
      </c>
      <c r="J4" s="184" t="s">
        <v>66</v>
      </c>
      <c r="K4" s="183" t="s">
        <v>66</v>
      </c>
      <c r="L4" s="184" t="s">
        <v>66</v>
      </c>
      <c r="M4" s="183" t="s">
        <v>66</v>
      </c>
      <c r="N4" s="184" t="s">
        <v>66</v>
      </c>
      <c r="O4" s="183" t="s">
        <v>66</v>
      </c>
      <c r="P4" s="184" t="s">
        <v>66</v>
      </c>
      <c r="Q4" s="183" t="s">
        <v>66</v>
      </c>
      <c r="R4" s="184" t="s">
        <v>66</v>
      </c>
      <c r="S4" s="183" t="s">
        <v>66</v>
      </c>
      <c r="T4" s="184" t="s">
        <v>66</v>
      </c>
      <c r="U4" s="183" t="s">
        <v>66</v>
      </c>
      <c r="V4" s="184" t="s">
        <v>66</v>
      </c>
      <c r="W4" s="183" t="s">
        <v>66</v>
      </c>
      <c r="X4" s="184" t="s">
        <v>66</v>
      </c>
      <c r="Y4" s="183" t="s">
        <v>66</v>
      </c>
      <c r="Z4" s="184" t="s">
        <v>66</v>
      </c>
      <c r="AA4" s="183" t="s">
        <v>66</v>
      </c>
      <c r="AB4" s="184" t="s">
        <v>66</v>
      </c>
      <c r="AC4" s="185" t="s">
        <v>67</v>
      </c>
      <c r="AD4" s="186" t="s">
        <v>67</v>
      </c>
      <c r="AE4" s="187" t="s">
        <v>67</v>
      </c>
      <c r="AF4" s="186" t="s">
        <v>67</v>
      </c>
      <c r="AG4" s="188" t="s">
        <v>67</v>
      </c>
      <c r="AH4" s="186" t="s">
        <v>67</v>
      </c>
      <c r="AI4" s="188" t="s">
        <v>67</v>
      </c>
      <c r="AJ4" s="186" t="s">
        <v>67</v>
      </c>
      <c r="AK4" s="188" t="s">
        <v>67</v>
      </c>
      <c r="AL4" s="186" t="s">
        <v>67</v>
      </c>
      <c r="AM4" s="188" t="s">
        <v>67</v>
      </c>
      <c r="AN4" s="186" t="s">
        <v>67</v>
      </c>
      <c r="AO4" s="188" t="s">
        <v>67</v>
      </c>
      <c r="AP4" s="186" t="s">
        <v>67</v>
      </c>
      <c r="AQ4" s="188" t="s">
        <v>67</v>
      </c>
      <c r="AR4" s="186" t="s">
        <v>67</v>
      </c>
      <c r="AS4" s="188" t="s">
        <v>67</v>
      </c>
      <c r="AT4" s="186" t="s">
        <v>67</v>
      </c>
      <c r="AU4" s="188" t="s">
        <v>67</v>
      </c>
      <c r="AV4" s="186" t="s">
        <v>67</v>
      </c>
      <c r="AW4" s="188" t="s">
        <v>67</v>
      </c>
      <c r="AX4" s="186" t="s">
        <v>67</v>
      </c>
      <c r="AY4" s="188" t="s">
        <v>67</v>
      </c>
      <c r="AZ4" s="189" t="s">
        <v>67</v>
      </c>
      <c r="BA4" s="190" t="s">
        <v>68</v>
      </c>
      <c r="BB4" s="191" t="s">
        <v>68</v>
      </c>
      <c r="BC4" s="192" t="s">
        <v>68</v>
      </c>
      <c r="BD4" s="191" t="s">
        <v>68</v>
      </c>
      <c r="BE4" s="193" t="s">
        <v>68</v>
      </c>
      <c r="BF4" s="191" t="s">
        <v>68</v>
      </c>
      <c r="BG4" s="193" t="s">
        <v>68</v>
      </c>
      <c r="BH4" s="191" t="s">
        <v>68</v>
      </c>
      <c r="BI4" s="193" t="s">
        <v>68</v>
      </c>
      <c r="BJ4" s="191" t="s">
        <v>68</v>
      </c>
      <c r="BK4" s="193" t="s">
        <v>68</v>
      </c>
      <c r="BL4" s="191" t="s">
        <v>68</v>
      </c>
      <c r="BM4" s="193" t="s">
        <v>68</v>
      </c>
      <c r="BN4" s="191" t="s">
        <v>68</v>
      </c>
      <c r="BO4" s="193" t="s">
        <v>68</v>
      </c>
      <c r="BP4" s="191" t="s">
        <v>68</v>
      </c>
      <c r="BQ4" s="193" t="s">
        <v>68</v>
      </c>
      <c r="BR4" s="191" t="s">
        <v>68</v>
      </c>
      <c r="BS4" s="193" t="s">
        <v>68</v>
      </c>
      <c r="BT4" s="191" t="s">
        <v>68</v>
      </c>
      <c r="BU4" s="193" t="s">
        <v>68</v>
      </c>
      <c r="BV4" s="191" t="s">
        <v>68</v>
      </c>
      <c r="BW4" s="193" t="s">
        <v>68</v>
      </c>
      <c r="BX4" s="194" t="s">
        <v>68</v>
      </c>
      <c r="BY4" s="195" t="s">
        <v>69</v>
      </c>
      <c r="BZ4" s="196" t="s">
        <v>69</v>
      </c>
      <c r="CA4" s="197" t="s">
        <v>69</v>
      </c>
      <c r="CB4" s="196" t="s">
        <v>69</v>
      </c>
      <c r="CC4" s="198" t="s">
        <v>69</v>
      </c>
      <c r="CD4" s="196" t="s">
        <v>69</v>
      </c>
      <c r="CE4" s="198" t="s">
        <v>69</v>
      </c>
      <c r="CF4" s="196" t="s">
        <v>69</v>
      </c>
      <c r="CG4" s="198" t="s">
        <v>69</v>
      </c>
      <c r="CH4" s="196" t="s">
        <v>69</v>
      </c>
      <c r="CI4" s="198" t="s">
        <v>69</v>
      </c>
      <c r="CJ4" s="196" t="s">
        <v>69</v>
      </c>
      <c r="CK4" s="198" t="s">
        <v>69</v>
      </c>
      <c r="CL4" s="196" t="s">
        <v>69</v>
      </c>
      <c r="CM4" s="198" t="s">
        <v>69</v>
      </c>
      <c r="CN4" s="196" t="s">
        <v>69</v>
      </c>
      <c r="CO4" s="198" t="s">
        <v>69</v>
      </c>
      <c r="CP4" s="196" t="s">
        <v>69</v>
      </c>
      <c r="CQ4" s="198" t="s">
        <v>69</v>
      </c>
      <c r="CR4" s="196" t="s">
        <v>69</v>
      </c>
      <c r="CS4" s="198" t="s">
        <v>69</v>
      </c>
      <c r="CT4" s="196" t="s">
        <v>69</v>
      </c>
      <c r="CU4" s="198" t="s">
        <v>69</v>
      </c>
      <c r="CV4" s="199" t="s">
        <v>69</v>
      </c>
      <c r="CW4" s="200" t="s">
        <v>70</v>
      </c>
      <c r="CX4" s="201" t="s">
        <v>70</v>
      </c>
      <c r="CY4" s="202" t="s">
        <v>70</v>
      </c>
      <c r="CZ4" s="201" t="s">
        <v>70</v>
      </c>
      <c r="DA4" s="203" t="s">
        <v>70</v>
      </c>
      <c r="DB4" s="201" t="s">
        <v>70</v>
      </c>
      <c r="DC4" s="203" t="s">
        <v>70</v>
      </c>
      <c r="DD4" s="201" t="s">
        <v>70</v>
      </c>
      <c r="DE4" s="203" t="s">
        <v>70</v>
      </c>
      <c r="DF4" s="201" t="s">
        <v>70</v>
      </c>
      <c r="DG4" s="203" t="s">
        <v>70</v>
      </c>
      <c r="DH4" s="201" t="s">
        <v>70</v>
      </c>
      <c r="DI4" s="203" t="s">
        <v>70</v>
      </c>
      <c r="DJ4" s="201" t="s">
        <v>70</v>
      </c>
      <c r="DK4" s="203" t="s">
        <v>70</v>
      </c>
      <c r="DL4" s="201" t="s">
        <v>70</v>
      </c>
      <c r="DM4" s="203" t="s">
        <v>70</v>
      </c>
      <c r="DN4" s="201" t="s">
        <v>70</v>
      </c>
      <c r="DO4" s="203" t="s">
        <v>70</v>
      </c>
      <c r="DP4" s="201" t="s">
        <v>70</v>
      </c>
      <c r="DQ4" s="203" t="s">
        <v>70</v>
      </c>
      <c r="DR4" s="201" t="s">
        <v>70</v>
      </c>
      <c r="DS4" s="203" t="s">
        <v>70</v>
      </c>
      <c r="DT4" s="204" t="s">
        <v>70</v>
      </c>
      <c r="DU4" s="205" t="s">
        <v>71</v>
      </c>
      <c r="DV4" s="206" t="s">
        <v>71</v>
      </c>
      <c r="DW4" s="207" t="s">
        <v>71</v>
      </c>
      <c r="DX4" s="206" t="s">
        <v>71</v>
      </c>
      <c r="DY4" s="208" t="s">
        <v>71</v>
      </c>
      <c r="DZ4" s="206" t="s">
        <v>71</v>
      </c>
      <c r="EA4" s="208" t="s">
        <v>71</v>
      </c>
      <c r="EB4" s="206" t="s">
        <v>71</v>
      </c>
      <c r="EC4" s="208" t="s">
        <v>71</v>
      </c>
      <c r="ED4" s="206" t="s">
        <v>71</v>
      </c>
      <c r="EE4" s="208" t="s">
        <v>71</v>
      </c>
      <c r="EF4" s="206" t="s">
        <v>71</v>
      </c>
      <c r="EG4" s="208" t="s">
        <v>71</v>
      </c>
      <c r="EH4" s="206" t="s">
        <v>71</v>
      </c>
      <c r="EI4" s="208" t="s">
        <v>71</v>
      </c>
      <c r="EJ4" s="206" t="s">
        <v>71</v>
      </c>
      <c r="EK4" s="208" t="s">
        <v>71</v>
      </c>
      <c r="EL4" s="206" t="s">
        <v>71</v>
      </c>
      <c r="EM4" s="208" t="s">
        <v>71</v>
      </c>
      <c r="EN4" s="206" t="s">
        <v>71</v>
      </c>
      <c r="EO4" s="208" t="s">
        <v>71</v>
      </c>
      <c r="EP4" s="206" t="s">
        <v>71</v>
      </c>
      <c r="EQ4" s="208" t="s">
        <v>71</v>
      </c>
      <c r="ER4" s="209" t="s">
        <v>71</v>
      </c>
      <c r="ES4" s="210" t="s">
        <v>72</v>
      </c>
      <c r="ET4" s="211" t="s">
        <v>72</v>
      </c>
      <c r="EU4" s="212" t="s">
        <v>72</v>
      </c>
      <c r="EV4" s="211" t="s">
        <v>72</v>
      </c>
      <c r="EW4" s="213" t="s">
        <v>72</v>
      </c>
      <c r="EX4" s="211" t="s">
        <v>72</v>
      </c>
      <c r="EY4" s="213" t="s">
        <v>72</v>
      </c>
      <c r="EZ4" s="211" t="s">
        <v>72</v>
      </c>
      <c r="FA4" s="213" t="s">
        <v>72</v>
      </c>
      <c r="FB4" s="211" t="s">
        <v>72</v>
      </c>
      <c r="FC4" s="213" t="s">
        <v>72</v>
      </c>
      <c r="FD4" s="211" t="s">
        <v>72</v>
      </c>
      <c r="FE4" s="213" t="s">
        <v>72</v>
      </c>
      <c r="FF4" s="211" t="s">
        <v>72</v>
      </c>
      <c r="FG4" s="213" t="s">
        <v>72</v>
      </c>
      <c r="FH4" s="211" t="s">
        <v>72</v>
      </c>
      <c r="FI4" s="213" t="s">
        <v>72</v>
      </c>
      <c r="FJ4" s="211" t="s">
        <v>72</v>
      </c>
      <c r="FK4" s="213" t="s">
        <v>72</v>
      </c>
      <c r="FL4" s="211" t="s">
        <v>72</v>
      </c>
      <c r="FM4" s="213" t="s">
        <v>72</v>
      </c>
      <c r="FN4" s="211" t="s">
        <v>72</v>
      </c>
      <c r="FO4" s="213" t="s">
        <v>72</v>
      </c>
      <c r="FP4" s="214" t="s">
        <v>72</v>
      </c>
      <c r="FQ4" s="215" t="s">
        <v>73</v>
      </c>
      <c r="FR4" s="216" t="s">
        <v>73</v>
      </c>
      <c r="FS4" s="217" t="s">
        <v>73</v>
      </c>
      <c r="FT4" s="216" t="s">
        <v>73</v>
      </c>
      <c r="FU4" s="218" t="s">
        <v>73</v>
      </c>
      <c r="FV4" s="216" t="s">
        <v>73</v>
      </c>
      <c r="FW4" s="218" t="s">
        <v>73</v>
      </c>
      <c r="FX4" s="216" t="s">
        <v>73</v>
      </c>
      <c r="FY4" s="218" t="s">
        <v>73</v>
      </c>
      <c r="FZ4" s="216" t="s">
        <v>73</v>
      </c>
      <c r="GA4" s="218" t="s">
        <v>73</v>
      </c>
      <c r="GB4" s="216" t="s">
        <v>73</v>
      </c>
      <c r="GC4" s="218" t="s">
        <v>73</v>
      </c>
      <c r="GD4" s="216" t="s">
        <v>73</v>
      </c>
      <c r="GE4" s="218" t="s">
        <v>73</v>
      </c>
      <c r="GF4" s="216" t="s">
        <v>73</v>
      </c>
      <c r="GG4" s="218" t="s">
        <v>73</v>
      </c>
      <c r="GH4" s="216" t="s">
        <v>73</v>
      </c>
      <c r="GI4" s="218" t="s">
        <v>73</v>
      </c>
      <c r="GJ4" s="216" t="s">
        <v>73</v>
      </c>
      <c r="GK4" s="218" t="s">
        <v>73</v>
      </c>
      <c r="GL4" s="216" t="s">
        <v>73</v>
      </c>
      <c r="GM4" s="218" t="s">
        <v>73</v>
      </c>
      <c r="GN4" s="219" t="s">
        <v>73</v>
      </c>
      <c r="GO4" s="220" t="s">
        <v>80</v>
      </c>
      <c r="GP4" s="221" t="s">
        <v>80</v>
      </c>
      <c r="GQ4" s="220" t="s">
        <v>80</v>
      </c>
      <c r="GR4" s="221" t="s">
        <v>80</v>
      </c>
      <c r="GS4" s="222" t="s">
        <v>80</v>
      </c>
      <c r="GT4" s="221" t="s">
        <v>80</v>
      </c>
      <c r="GU4" s="222" t="s">
        <v>80</v>
      </c>
      <c r="GV4" s="221" t="s">
        <v>80</v>
      </c>
      <c r="GW4" s="222" t="s">
        <v>80</v>
      </c>
      <c r="GX4" s="221" t="s">
        <v>80</v>
      </c>
      <c r="GY4" s="222" t="s">
        <v>80</v>
      </c>
      <c r="GZ4" s="221" t="s">
        <v>80</v>
      </c>
      <c r="HA4" s="222" t="s">
        <v>80</v>
      </c>
      <c r="HB4" s="221" t="s">
        <v>80</v>
      </c>
      <c r="HC4" s="222" t="s">
        <v>80</v>
      </c>
      <c r="HD4" s="221" t="s">
        <v>80</v>
      </c>
      <c r="HE4" s="222" t="s">
        <v>80</v>
      </c>
      <c r="HF4" s="221" t="s">
        <v>80</v>
      </c>
      <c r="HG4" s="222" t="s">
        <v>80</v>
      </c>
      <c r="HH4" s="221" t="s">
        <v>80</v>
      </c>
      <c r="HI4" s="222" t="s">
        <v>80</v>
      </c>
      <c r="HJ4" s="221" t="s">
        <v>80</v>
      </c>
      <c r="HK4" s="222" t="s">
        <v>80</v>
      </c>
      <c r="HL4" s="223" t="s">
        <v>80</v>
      </c>
      <c r="HM4" s="224" t="s">
        <v>81</v>
      </c>
      <c r="HN4" s="225" t="s">
        <v>81</v>
      </c>
      <c r="HO4" s="249" t="s">
        <v>82</v>
      </c>
      <c r="HP4" s="252" t="s">
        <v>83</v>
      </c>
      <c r="HQ4" s="253"/>
      <c r="HR4" s="253"/>
      <c r="HS4" s="254"/>
      <c r="HT4" s="51"/>
    </row>
    <row r="5" spans="1:228" s="52" customFormat="1" ht="13.5" customHeight="1" thickTop="1" thickBot="1" x14ac:dyDescent="0.25">
      <c r="A5" s="243"/>
      <c r="B5" s="244"/>
      <c r="C5" s="247"/>
      <c r="D5" s="248"/>
      <c r="E5" s="140">
        <f>DATE($D$1,COLUMN(A1),1)</f>
        <v>44562</v>
      </c>
      <c r="F5" s="141">
        <f>DATE($D$1,COLUMN(A1),1)</f>
        <v>44562</v>
      </c>
      <c r="G5" s="140">
        <f>DATE($D$1,COLUMN(B1),1)</f>
        <v>44593</v>
      </c>
      <c r="H5" s="141">
        <f>DATE($D$1,COLUMN(B1),1)</f>
        <v>44593</v>
      </c>
      <c r="I5" s="140">
        <f>DATE($D$1,COLUMN(C1),1)</f>
        <v>44621</v>
      </c>
      <c r="J5" s="141">
        <f>DATE($D$1,COLUMN(C1),1)</f>
        <v>44621</v>
      </c>
      <c r="K5" s="140">
        <f>DATE($D$1,COLUMN(D1),1)</f>
        <v>44652</v>
      </c>
      <c r="L5" s="141">
        <f>DATE($D$1,COLUMN(D1),1)</f>
        <v>44652</v>
      </c>
      <c r="M5" s="140">
        <f>DATE($D$1,COLUMN(E1),1)</f>
        <v>44682</v>
      </c>
      <c r="N5" s="141">
        <f>DATE($D$1,COLUMN(E1),1)</f>
        <v>44682</v>
      </c>
      <c r="O5" s="140">
        <f>DATE($D$1,COLUMN(F1),1)</f>
        <v>44713</v>
      </c>
      <c r="P5" s="141">
        <f>DATE($D$1,COLUMN(F1),1)</f>
        <v>44713</v>
      </c>
      <c r="Q5" s="140">
        <f>DATE($D$1,COLUMN(G1),1)</f>
        <v>44743</v>
      </c>
      <c r="R5" s="141">
        <f>DATE($D$1,COLUMN(G1),1)</f>
        <v>44743</v>
      </c>
      <c r="S5" s="140">
        <f>DATE($D$1,COLUMN(H1),1)</f>
        <v>44774</v>
      </c>
      <c r="T5" s="141">
        <f>DATE($D$1,COLUMN(H1),1)</f>
        <v>44774</v>
      </c>
      <c r="U5" s="140">
        <f>DATE($D$1,COLUMN(I1),1)</f>
        <v>44805</v>
      </c>
      <c r="V5" s="141">
        <f>DATE($D$1,COLUMN(I1),1)</f>
        <v>44805</v>
      </c>
      <c r="W5" s="140">
        <f>DATE($D$1,COLUMN(J1),1)</f>
        <v>44835</v>
      </c>
      <c r="X5" s="141">
        <f>DATE($D$1,COLUMN(J1),1)</f>
        <v>44835</v>
      </c>
      <c r="Y5" s="140">
        <f>DATE($D$1,COLUMN(K1),1)</f>
        <v>44866</v>
      </c>
      <c r="Z5" s="141">
        <f>DATE($D$1,COLUMN(K1),1)</f>
        <v>44866</v>
      </c>
      <c r="AA5" s="140">
        <f>DATE($D$1,COLUMN(L1),1)</f>
        <v>44896</v>
      </c>
      <c r="AB5" s="141">
        <f>DATE($D$1,COLUMN(L1),1)</f>
        <v>44896</v>
      </c>
      <c r="AC5" s="142">
        <f>E5</f>
        <v>44562</v>
      </c>
      <c r="AD5" s="143">
        <f t="shared" ref="AD5:CO5" si="0">F5</f>
        <v>44562</v>
      </c>
      <c r="AE5" s="144">
        <f t="shared" si="0"/>
        <v>44593</v>
      </c>
      <c r="AF5" s="143">
        <f t="shared" si="0"/>
        <v>44593</v>
      </c>
      <c r="AG5" s="145">
        <f t="shared" si="0"/>
        <v>44621</v>
      </c>
      <c r="AH5" s="143">
        <f t="shared" si="0"/>
        <v>44621</v>
      </c>
      <c r="AI5" s="145">
        <f t="shared" si="0"/>
        <v>44652</v>
      </c>
      <c r="AJ5" s="143">
        <f t="shared" si="0"/>
        <v>44652</v>
      </c>
      <c r="AK5" s="145">
        <f t="shared" si="0"/>
        <v>44682</v>
      </c>
      <c r="AL5" s="143">
        <f t="shared" si="0"/>
        <v>44682</v>
      </c>
      <c r="AM5" s="145">
        <f t="shared" si="0"/>
        <v>44713</v>
      </c>
      <c r="AN5" s="143">
        <f t="shared" si="0"/>
        <v>44713</v>
      </c>
      <c r="AO5" s="145">
        <f t="shared" si="0"/>
        <v>44743</v>
      </c>
      <c r="AP5" s="143">
        <f t="shared" si="0"/>
        <v>44743</v>
      </c>
      <c r="AQ5" s="145">
        <f t="shared" si="0"/>
        <v>44774</v>
      </c>
      <c r="AR5" s="143">
        <f t="shared" si="0"/>
        <v>44774</v>
      </c>
      <c r="AS5" s="145">
        <f t="shared" si="0"/>
        <v>44805</v>
      </c>
      <c r="AT5" s="143">
        <f t="shared" si="0"/>
        <v>44805</v>
      </c>
      <c r="AU5" s="145">
        <f t="shared" si="0"/>
        <v>44835</v>
      </c>
      <c r="AV5" s="143">
        <f t="shared" si="0"/>
        <v>44835</v>
      </c>
      <c r="AW5" s="145">
        <f t="shared" si="0"/>
        <v>44866</v>
      </c>
      <c r="AX5" s="143">
        <f t="shared" si="0"/>
        <v>44866</v>
      </c>
      <c r="AY5" s="145">
        <f t="shared" si="0"/>
        <v>44896</v>
      </c>
      <c r="AZ5" s="146">
        <f t="shared" si="0"/>
        <v>44896</v>
      </c>
      <c r="BA5" s="147">
        <f t="shared" si="0"/>
        <v>44562</v>
      </c>
      <c r="BB5" s="148">
        <f t="shared" si="0"/>
        <v>44562</v>
      </c>
      <c r="BC5" s="149">
        <f t="shared" si="0"/>
        <v>44593</v>
      </c>
      <c r="BD5" s="148">
        <f t="shared" si="0"/>
        <v>44593</v>
      </c>
      <c r="BE5" s="150">
        <f t="shared" si="0"/>
        <v>44621</v>
      </c>
      <c r="BF5" s="148">
        <f t="shared" si="0"/>
        <v>44621</v>
      </c>
      <c r="BG5" s="150">
        <f t="shared" si="0"/>
        <v>44652</v>
      </c>
      <c r="BH5" s="148">
        <f t="shared" si="0"/>
        <v>44652</v>
      </c>
      <c r="BI5" s="150">
        <f t="shared" si="0"/>
        <v>44682</v>
      </c>
      <c r="BJ5" s="148">
        <f t="shared" si="0"/>
        <v>44682</v>
      </c>
      <c r="BK5" s="150">
        <f t="shared" si="0"/>
        <v>44713</v>
      </c>
      <c r="BL5" s="148">
        <f t="shared" si="0"/>
        <v>44713</v>
      </c>
      <c r="BM5" s="150">
        <f t="shared" si="0"/>
        <v>44743</v>
      </c>
      <c r="BN5" s="148">
        <f t="shared" si="0"/>
        <v>44743</v>
      </c>
      <c r="BO5" s="150">
        <f t="shared" si="0"/>
        <v>44774</v>
      </c>
      <c r="BP5" s="148">
        <f t="shared" si="0"/>
        <v>44774</v>
      </c>
      <c r="BQ5" s="150">
        <f t="shared" si="0"/>
        <v>44805</v>
      </c>
      <c r="BR5" s="148">
        <f t="shared" si="0"/>
        <v>44805</v>
      </c>
      <c r="BS5" s="150">
        <f t="shared" si="0"/>
        <v>44835</v>
      </c>
      <c r="BT5" s="148">
        <f t="shared" si="0"/>
        <v>44835</v>
      </c>
      <c r="BU5" s="150">
        <f t="shared" si="0"/>
        <v>44866</v>
      </c>
      <c r="BV5" s="148">
        <f t="shared" si="0"/>
        <v>44866</v>
      </c>
      <c r="BW5" s="150">
        <f t="shared" si="0"/>
        <v>44896</v>
      </c>
      <c r="BX5" s="151">
        <f t="shared" si="0"/>
        <v>44896</v>
      </c>
      <c r="BY5" s="152">
        <f t="shared" si="0"/>
        <v>44562</v>
      </c>
      <c r="BZ5" s="153">
        <f t="shared" si="0"/>
        <v>44562</v>
      </c>
      <c r="CA5" s="154">
        <f t="shared" si="0"/>
        <v>44593</v>
      </c>
      <c r="CB5" s="153">
        <f t="shared" si="0"/>
        <v>44593</v>
      </c>
      <c r="CC5" s="155">
        <f t="shared" si="0"/>
        <v>44621</v>
      </c>
      <c r="CD5" s="153">
        <f t="shared" si="0"/>
        <v>44621</v>
      </c>
      <c r="CE5" s="155">
        <f t="shared" si="0"/>
        <v>44652</v>
      </c>
      <c r="CF5" s="153">
        <f t="shared" si="0"/>
        <v>44652</v>
      </c>
      <c r="CG5" s="155">
        <f t="shared" si="0"/>
        <v>44682</v>
      </c>
      <c r="CH5" s="153">
        <f t="shared" si="0"/>
        <v>44682</v>
      </c>
      <c r="CI5" s="155">
        <f t="shared" si="0"/>
        <v>44713</v>
      </c>
      <c r="CJ5" s="153">
        <f t="shared" si="0"/>
        <v>44713</v>
      </c>
      <c r="CK5" s="155">
        <f t="shared" si="0"/>
        <v>44743</v>
      </c>
      <c r="CL5" s="153">
        <f t="shared" si="0"/>
        <v>44743</v>
      </c>
      <c r="CM5" s="155">
        <f t="shared" si="0"/>
        <v>44774</v>
      </c>
      <c r="CN5" s="153">
        <f t="shared" si="0"/>
        <v>44774</v>
      </c>
      <c r="CO5" s="155">
        <f t="shared" si="0"/>
        <v>44805</v>
      </c>
      <c r="CP5" s="153">
        <f t="shared" ref="CP5:FA5" si="1">BR5</f>
        <v>44805</v>
      </c>
      <c r="CQ5" s="155">
        <f t="shared" si="1"/>
        <v>44835</v>
      </c>
      <c r="CR5" s="153">
        <f t="shared" si="1"/>
        <v>44835</v>
      </c>
      <c r="CS5" s="155">
        <f t="shared" si="1"/>
        <v>44866</v>
      </c>
      <c r="CT5" s="153">
        <f t="shared" si="1"/>
        <v>44866</v>
      </c>
      <c r="CU5" s="155">
        <f t="shared" si="1"/>
        <v>44896</v>
      </c>
      <c r="CV5" s="156">
        <f t="shared" si="1"/>
        <v>44896</v>
      </c>
      <c r="CW5" s="157">
        <f t="shared" si="1"/>
        <v>44562</v>
      </c>
      <c r="CX5" s="158">
        <f t="shared" si="1"/>
        <v>44562</v>
      </c>
      <c r="CY5" s="159">
        <f t="shared" si="1"/>
        <v>44593</v>
      </c>
      <c r="CZ5" s="158">
        <f t="shared" si="1"/>
        <v>44593</v>
      </c>
      <c r="DA5" s="160">
        <f t="shared" si="1"/>
        <v>44621</v>
      </c>
      <c r="DB5" s="158">
        <f t="shared" si="1"/>
        <v>44621</v>
      </c>
      <c r="DC5" s="160">
        <f t="shared" si="1"/>
        <v>44652</v>
      </c>
      <c r="DD5" s="158">
        <f t="shared" si="1"/>
        <v>44652</v>
      </c>
      <c r="DE5" s="160">
        <f t="shared" si="1"/>
        <v>44682</v>
      </c>
      <c r="DF5" s="158">
        <f t="shared" si="1"/>
        <v>44682</v>
      </c>
      <c r="DG5" s="160">
        <f t="shared" si="1"/>
        <v>44713</v>
      </c>
      <c r="DH5" s="158">
        <f t="shared" si="1"/>
        <v>44713</v>
      </c>
      <c r="DI5" s="160">
        <f t="shared" si="1"/>
        <v>44743</v>
      </c>
      <c r="DJ5" s="158">
        <f t="shared" si="1"/>
        <v>44743</v>
      </c>
      <c r="DK5" s="160">
        <f t="shared" si="1"/>
        <v>44774</v>
      </c>
      <c r="DL5" s="158">
        <f t="shared" si="1"/>
        <v>44774</v>
      </c>
      <c r="DM5" s="160">
        <f t="shared" si="1"/>
        <v>44805</v>
      </c>
      <c r="DN5" s="158">
        <f t="shared" si="1"/>
        <v>44805</v>
      </c>
      <c r="DO5" s="160">
        <f t="shared" si="1"/>
        <v>44835</v>
      </c>
      <c r="DP5" s="158">
        <f t="shared" si="1"/>
        <v>44835</v>
      </c>
      <c r="DQ5" s="160">
        <f t="shared" si="1"/>
        <v>44866</v>
      </c>
      <c r="DR5" s="158">
        <f t="shared" si="1"/>
        <v>44866</v>
      </c>
      <c r="DS5" s="160">
        <f t="shared" si="1"/>
        <v>44896</v>
      </c>
      <c r="DT5" s="161">
        <f t="shared" si="1"/>
        <v>44896</v>
      </c>
      <c r="DU5" s="162">
        <f t="shared" si="1"/>
        <v>44562</v>
      </c>
      <c r="DV5" s="163">
        <f t="shared" si="1"/>
        <v>44562</v>
      </c>
      <c r="DW5" s="164">
        <f t="shared" si="1"/>
        <v>44593</v>
      </c>
      <c r="DX5" s="163">
        <f t="shared" si="1"/>
        <v>44593</v>
      </c>
      <c r="DY5" s="165">
        <f t="shared" si="1"/>
        <v>44621</v>
      </c>
      <c r="DZ5" s="163">
        <f t="shared" si="1"/>
        <v>44621</v>
      </c>
      <c r="EA5" s="165">
        <f t="shared" si="1"/>
        <v>44652</v>
      </c>
      <c r="EB5" s="163">
        <f t="shared" si="1"/>
        <v>44652</v>
      </c>
      <c r="EC5" s="165">
        <f t="shared" si="1"/>
        <v>44682</v>
      </c>
      <c r="ED5" s="163">
        <f t="shared" si="1"/>
        <v>44682</v>
      </c>
      <c r="EE5" s="165">
        <f t="shared" si="1"/>
        <v>44713</v>
      </c>
      <c r="EF5" s="163">
        <f t="shared" si="1"/>
        <v>44713</v>
      </c>
      <c r="EG5" s="165">
        <f t="shared" si="1"/>
        <v>44743</v>
      </c>
      <c r="EH5" s="163">
        <f t="shared" si="1"/>
        <v>44743</v>
      </c>
      <c r="EI5" s="165">
        <f t="shared" si="1"/>
        <v>44774</v>
      </c>
      <c r="EJ5" s="163">
        <f t="shared" si="1"/>
        <v>44774</v>
      </c>
      <c r="EK5" s="165">
        <f t="shared" si="1"/>
        <v>44805</v>
      </c>
      <c r="EL5" s="163">
        <f t="shared" si="1"/>
        <v>44805</v>
      </c>
      <c r="EM5" s="165">
        <f t="shared" si="1"/>
        <v>44835</v>
      </c>
      <c r="EN5" s="163">
        <f t="shared" si="1"/>
        <v>44835</v>
      </c>
      <c r="EO5" s="165">
        <f t="shared" si="1"/>
        <v>44866</v>
      </c>
      <c r="EP5" s="163">
        <f t="shared" si="1"/>
        <v>44866</v>
      </c>
      <c r="EQ5" s="165">
        <f t="shared" si="1"/>
        <v>44896</v>
      </c>
      <c r="ER5" s="166">
        <f t="shared" si="1"/>
        <v>44896</v>
      </c>
      <c r="ES5" s="167">
        <f t="shared" si="1"/>
        <v>44562</v>
      </c>
      <c r="ET5" s="168">
        <f t="shared" si="1"/>
        <v>44562</v>
      </c>
      <c r="EU5" s="169">
        <f t="shared" si="1"/>
        <v>44593</v>
      </c>
      <c r="EV5" s="168">
        <f t="shared" si="1"/>
        <v>44593</v>
      </c>
      <c r="EW5" s="170">
        <f t="shared" si="1"/>
        <v>44621</v>
      </c>
      <c r="EX5" s="168">
        <f t="shared" si="1"/>
        <v>44621</v>
      </c>
      <c r="EY5" s="170">
        <f t="shared" si="1"/>
        <v>44652</v>
      </c>
      <c r="EZ5" s="168">
        <f t="shared" si="1"/>
        <v>44652</v>
      </c>
      <c r="FA5" s="170">
        <f t="shared" si="1"/>
        <v>44682</v>
      </c>
      <c r="FB5" s="168">
        <f t="shared" ref="FB5:HM5" si="2">ED5</f>
        <v>44682</v>
      </c>
      <c r="FC5" s="170">
        <f t="shared" si="2"/>
        <v>44713</v>
      </c>
      <c r="FD5" s="168">
        <f t="shared" si="2"/>
        <v>44713</v>
      </c>
      <c r="FE5" s="170">
        <f t="shared" si="2"/>
        <v>44743</v>
      </c>
      <c r="FF5" s="168">
        <f t="shared" si="2"/>
        <v>44743</v>
      </c>
      <c r="FG5" s="170">
        <f t="shared" si="2"/>
        <v>44774</v>
      </c>
      <c r="FH5" s="168">
        <f t="shared" si="2"/>
        <v>44774</v>
      </c>
      <c r="FI5" s="170">
        <f t="shared" si="2"/>
        <v>44805</v>
      </c>
      <c r="FJ5" s="168">
        <f t="shared" si="2"/>
        <v>44805</v>
      </c>
      <c r="FK5" s="170">
        <f t="shared" si="2"/>
        <v>44835</v>
      </c>
      <c r="FL5" s="168">
        <f t="shared" si="2"/>
        <v>44835</v>
      </c>
      <c r="FM5" s="170">
        <f t="shared" si="2"/>
        <v>44866</v>
      </c>
      <c r="FN5" s="168">
        <f t="shared" si="2"/>
        <v>44866</v>
      </c>
      <c r="FO5" s="170">
        <f t="shared" si="2"/>
        <v>44896</v>
      </c>
      <c r="FP5" s="171">
        <f t="shared" si="2"/>
        <v>44896</v>
      </c>
      <c r="FQ5" s="172">
        <f t="shared" si="2"/>
        <v>44562</v>
      </c>
      <c r="FR5" s="173">
        <f t="shared" si="2"/>
        <v>44562</v>
      </c>
      <c r="FS5" s="174">
        <f t="shared" si="2"/>
        <v>44593</v>
      </c>
      <c r="FT5" s="173">
        <f t="shared" si="2"/>
        <v>44593</v>
      </c>
      <c r="FU5" s="175">
        <f t="shared" si="2"/>
        <v>44621</v>
      </c>
      <c r="FV5" s="173">
        <f t="shared" si="2"/>
        <v>44621</v>
      </c>
      <c r="FW5" s="175">
        <f t="shared" si="2"/>
        <v>44652</v>
      </c>
      <c r="FX5" s="173">
        <f t="shared" si="2"/>
        <v>44652</v>
      </c>
      <c r="FY5" s="175">
        <f t="shared" si="2"/>
        <v>44682</v>
      </c>
      <c r="FZ5" s="173">
        <f t="shared" si="2"/>
        <v>44682</v>
      </c>
      <c r="GA5" s="175">
        <f t="shared" si="2"/>
        <v>44713</v>
      </c>
      <c r="GB5" s="173">
        <f t="shared" si="2"/>
        <v>44713</v>
      </c>
      <c r="GC5" s="175">
        <f t="shared" si="2"/>
        <v>44743</v>
      </c>
      <c r="GD5" s="173">
        <f t="shared" si="2"/>
        <v>44743</v>
      </c>
      <c r="GE5" s="175">
        <f t="shared" si="2"/>
        <v>44774</v>
      </c>
      <c r="GF5" s="173">
        <f t="shared" si="2"/>
        <v>44774</v>
      </c>
      <c r="GG5" s="175">
        <f t="shared" si="2"/>
        <v>44805</v>
      </c>
      <c r="GH5" s="173">
        <f t="shared" si="2"/>
        <v>44805</v>
      </c>
      <c r="GI5" s="175">
        <f t="shared" si="2"/>
        <v>44835</v>
      </c>
      <c r="GJ5" s="173">
        <f t="shared" si="2"/>
        <v>44835</v>
      </c>
      <c r="GK5" s="175">
        <f t="shared" si="2"/>
        <v>44866</v>
      </c>
      <c r="GL5" s="173">
        <f t="shared" si="2"/>
        <v>44866</v>
      </c>
      <c r="GM5" s="175">
        <f t="shared" si="2"/>
        <v>44896</v>
      </c>
      <c r="GN5" s="176">
        <f t="shared" si="2"/>
        <v>44896</v>
      </c>
      <c r="GO5" s="177">
        <f t="shared" si="2"/>
        <v>44562</v>
      </c>
      <c r="GP5" s="178">
        <f t="shared" si="2"/>
        <v>44562</v>
      </c>
      <c r="GQ5" s="177">
        <f t="shared" si="2"/>
        <v>44593</v>
      </c>
      <c r="GR5" s="178">
        <f t="shared" si="2"/>
        <v>44593</v>
      </c>
      <c r="GS5" s="179">
        <f t="shared" si="2"/>
        <v>44621</v>
      </c>
      <c r="GT5" s="178">
        <f t="shared" si="2"/>
        <v>44621</v>
      </c>
      <c r="GU5" s="179">
        <f t="shared" si="2"/>
        <v>44652</v>
      </c>
      <c r="GV5" s="178">
        <f t="shared" si="2"/>
        <v>44652</v>
      </c>
      <c r="GW5" s="179">
        <f t="shared" si="2"/>
        <v>44682</v>
      </c>
      <c r="GX5" s="178">
        <f t="shared" si="2"/>
        <v>44682</v>
      </c>
      <c r="GY5" s="179">
        <f t="shared" si="2"/>
        <v>44713</v>
      </c>
      <c r="GZ5" s="178">
        <f t="shared" si="2"/>
        <v>44713</v>
      </c>
      <c r="HA5" s="179">
        <f t="shared" si="2"/>
        <v>44743</v>
      </c>
      <c r="HB5" s="178">
        <f t="shared" si="2"/>
        <v>44743</v>
      </c>
      <c r="HC5" s="179">
        <f t="shared" si="2"/>
        <v>44774</v>
      </c>
      <c r="HD5" s="178">
        <f t="shared" si="2"/>
        <v>44774</v>
      </c>
      <c r="HE5" s="179">
        <f t="shared" si="2"/>
        <v>44805</v>
      </c>
      <c r="HF5" s="178">
        <f t="shared" si="2"/>
        <v>44805</v>
      </c>
      <c r="HG5" s="179">
        <f t="shared" si="2"/>
        <v>44835</v>
      </c>
      <c r="HH5" s="178">
        <f t="shared" si="2"/>
        <v>44835</v>
      </c>
      <c r="HI5" s="179">
        <f t="shared" si="2"/>
        <v>44866</v>
      </c>
      <c r="HJ5" s="178">
        <f t="shared" si="2"/>
        <v>44866</v>
      </c>
      <c r="HK5" s="179">
        <f t="shared" si="2"/>
        <v>44896</v>
      </c>
      <c r="HL5" s="180">
        <f t="shared" si="2"/>
        <v>44896</v>
      </c>
      <c r="HM5" s="181">
        <f t="shared" si="2"/>
        <v>44562</v>
      </c>
      <c r="HN5" s="182">
        <f t="shared" ref="HN5" si="3">GP5</f>
        <v>44562</v>
      </c>
      <c r="HO5" s="250"/>
      <c r="HP5" s="255"/>
      <c r="HQ5" s="256"/>
      <c r="HR5" s="256"/>
      <c r="HS5" s="257"/>
      <c r="HT5" s="51"/>
    </row>
    <row r="6" spans="1:228" s="52" customFormat="1" ht="13.5" customHeight="1" thickBot="1" x14ac:dyDescent="0.25">
      <c r="A6" s="53" t="s">
        <v>84</v>
      </c>
      <c r="B6" s="54" t="s">
        <v>85</v>
      </c>
      <c r="C6" s="54" t="s">
        <v>86</v>
      </c>
      <c r="D6" s="55" t="s">
        <v>85</v>
      </c>
      <c r="E6" s="56" t="s">
        <v>87</v>
      </c>
      <c r="F6" s="57" t="s">
        <v>88</v>
      </c>
      <c r="G6" s="58" t="s">
        <v>87</v>
      </c>
      <c r="H6" s="57" t="s">
        <v>88</v>
      </c>
      <c r="I6" s="59" t="s">
        <v>87</v>
      </c>
      <c r="J6" s="57" t="s">
        <v>88</v>
      </c>
      <c r="K6" s="59" t="s">
        <v>87</v>
      </c>
      <c r="L6" s="57" t="s">
        <v>88</v>
      </c>
      <c r="M6" s="59" t="s">
        <v>87</v>
      </c>
      <c r="N6" s="57" t="s">
        <v>88</v>
      </c>
      <c r="O6" s="59" t="s">
        <v>87</v>
      </c>
      <c r="P6" s="57" t="s">
        <v>88</v>
      </c>
      <c r="Q6" s="59" t="s">
        <v>87</v>
      </c>
      <c r="R6" s="57" t="s">
        <v>88</v>
      </c>
      <c r="S6" s="59" t="s">
        <v>87</v>
      </c>
      <c r="T6" s="57" t="s">
        <v>88</v>
      </c>
      <c r="U6" s="59" t="s">
        <v>87</v>
      </c>
      <c r="V6" s="57" t="s">
        <v>88</v>
      </c>
      <c r="W6" s="59" t="s">
        <v>87</v>
      </c>
      <c r="X6" s="57" t="s">
        <v>88</v>
      </c>
      <c r="Y6" s="59" t="s">
        <v>87</v>
      </c>
      <c r="Z6" s="57" t="s">
        <v>88</v>
      </c>
      <c r="AA6" s="59" t="s">
        <v>87</v>
      </c>
      <c r="AB6" s="60" t="s">
        <v>88</v>
      </c>
      <c r="AC6" s="61" t="s">
        <v>87</v>
      </c>
      <c r="AD6" s="62" t="s">
        <v>88</v>
      </c>
      <c r="AE6" s="63" t="s">
        <v>87</v>
      </c>
      <c r="AF6" s="62" t="s">
        <v>88</v>
      </c>
      <c r="AG6" s="64" t="s">
        <v>87</v>
      </c>
      <c r="AH6" s="62" t="s">
        <v>88</v>
      </c>
      <c r="AI6" s="64" t="s">
        <v>87</v>
      </c>
      <c r="AJ6" s="62" t="s">
        <v>88</v>
      </c>
      <c r="AK6" s="64" t="s">
        <v>87</v>
      </c>
      <c r="AL6" s="62" t="s">
        <v>88</v>
      </c>
      <c r="AM6" s="64" t="s">
        <v>87</v>
      </c>
      <c r="AN6" s="62" t="s">
        <v>88</v>
      </c>
      <c r="AO6" s="64" t="s">
        <v>87</v>
      </c>
      <c r="AP6" s="62" t="s">
        <v>88</v>
      </c>
      <c r="AQ6" s="64" t="s">
        <v>87</v>
      </c>
      <c r="AR6" s="62" t="s">
        <v>88</v>
      </c>
      <c r="AS6" s="64" t="s">
        <v>87</v>
      </c>
      <c r="AT6" s="62" t="s">
        <v>88</v>
      </c>
      <c r="AU6" s="64" t="s">
        <v>87</v>
      </c>
      <c r="AV6" s="62" t="s">
        <v>88</v>
      </c>
      <c r="AW6" s="64" t="s">
        <v>87</v>
      </c>
      <c r="AX6" s="62" t="s">
        <v>88</v>
      </c>
      <c r="AY6" s="64" t="s">
        <v>87</v>
      </c>
      <c r="AZ6" s="65" t="s">
        <v>88</v>
      </c>
      <c r="BA6" s="66" t="s">
        <v>87</v>
      </c>
      <c r="BB6" s="67" t="s">
        <v>88</v>
      </c>
      <c r="BC6" s="68" t="s">
        <v>87</v>
      </c>
      <c r="BD6" s="67" t="s">
        <v>88</v>
      </c>
      <c r="BE6" s="69" t="s">
        <v>87</v>
      </c>
      <c r="BF6" s="67" t="s">
        <v>88</v>
      </c>
      <c r="BG6" s="69" t="s">
        <v>87</v>
      </c>
      <c r="BH6" s="67" t="s">
        <v>88</v>
      </c>
      <c r="BI6" s="69" t="s">
        <v>87</v>
      </c>
      <c r="BJ6" s="67" t="s">
        <v>88</v>
      </c>
      <c r="BK6" s="69" t="s">
        <v>87</v>
      </c>
      <c r="BL6" s="67" t="s">
        <v>88</v>
      </c>
      <c r="BM6" s="69" t="s">
        <v>87</v>
      </c>
      <c r="BN6" s="67" t="s">
        <v>88</v>
      </c>
      <c r="BO6" s="69" t="s">
        <v>87</v>
      </c>
      <c r="BP6" s="67" t="s">
        <v>88</v>
      </c>
      <c r="BQ6" s="69" t="s">
        <v>87</v>
      </c>
      <c r="BR6" s="67" t="s">
        <v>88</v>
      </c>
      <c r="BS6" s="69" t="s">
        <v>87</v>
      </c>
      <c r="BT6" s="67" t="s">
        <v>88</v>
      </c>
      <c r="BU6" s="69" t="s">
        <v>87</v>
      </c>
      <c r="BV6" s="67" t="s">
        <v>88</v>
      </c>
      <c r="BW6" s="69" t="s">
        <v>87</v>
      </c>
      <c r="BX6" s="70" t="s">
        <v>88</v>
      </c>
      <c r="BY6" s="71" t="s">
        <v>87</v>
      </c>
      <c r="BZ6" s="72" t="s">
        <v>88</v>
      </c>
      <c r="CA6" s="73" t="s">
        <v>87</v>
      </c>
      <c r="CB6" s="72" t="s">
        <v>88</v>
      </c>
      <c r="CC6" s="74" t="s">
        <v>87</v>
      </c>
      <c r="CD6" s="72" t="s">
        <v>88</v>
      </c>
      <c r="CE6" s="74" t="s">
        <v>87</v>
      </c>
      <c r="CF6" s="72" t="s">
        <v>88</v>
      </c>
      <c r="CG6" s="74" t="s">
        <v>87</v>
      </c>
      <c r="CH6" s="72" t="s">
        <v>88</v>
      </c>
      <c r="CI6" s="74" t="s">
        <v>87</v>
      </c>
      <c r="CJ6" s="72" t="s">
        <v>88</v>
      </c>
      <c r="CK6" s="74" t="s">
        <v>87</v>
      </c>
      <c r="CL6" s="72" t="s">
        <v>88</v>
      </c>
      <c r="CM6" s="74" t="s">
        <v>87</v>
      </c>
      <c r="CN6" s="72" t="s">
        <v>88</v>
      </c>
      <c r="CO6" s="74" t="s">
        <v>87</v>
      </c>
      <c r="CP6" s="72" t="s">
        <v>88</v>
      </c>
      <c r="CQ6" s="74" t="s">
        <v>87</v>
      </c>
      <c r="CR6" s="72" t="s">
        <v>88</v>
      </c>
      <c r="CS6" s="74" t="s">
        <v>87</v>
      </c>
      <c r="CT6" s="72" t="s">
        <v>88</v>
      </c>
      <c r="CU6" s="74" t="s">
        <v>87</v>
      </c>
      <c r="CV6" s="75" t="s">
        <v>88</v>
      </c>
      <c r="CW6" s="76" t="s">
        <v>87</v>
      </c>
      <c r="CX6" s="77" t="s">
        <v>88</v>
      </c>
      <c r="CY6" s="78" t="s">
        <v>87</v>
      </c>
      <c r="CZ6" s="77" t="s">
        <v>88</v>
      </c>
      <c r="DA6" s="79" t="s">
        <v>87</v>
      </c>
      <c r="DB6" s="77" t="s">
        <v>88</v>
      </c>
      <c r="DC6" s="79" t="s">
        <v>87</v>
      </c>
      <c r="DD6" s="77" t="s">
        <v>88</v>
      </c>
      <c r="DE6" s="79" t="s">
        <v>87</v>
      </c>
      <c r="DF6" s="77" t="s">
        <v>88</v>
      </c>
      <c r="DG6" s="79" t="s">
        <v>87</v>
      </c>
      <c r="DH6" s="77" t="s">
        <v>88</v>
      </c>
      <c r="DI6" s="79" t="s">
        <v>87</v>
      </c>
      <c r="DJ6" s="77" t="s">
        <v>88</v>
      </c>
      <c r="DK6" s="79" t="s">
        <v>87</v>
      </c>
      <c r="DL6" s="77" t="s">
        <v>88</v>
      </c>
      <c r="DM6" s="79" t="s">
        <v>87</v>
      </c>
      <c r="DN6" s="77" t="s">
        <v>88</v>
      </c>
      <c r="DO6" s="79" t="s">
        <v>87</v>
      </c>
      <c r="DP6" s="77" t="s">
        <v>88</v>
      </c>
      <c r="DQ6" s="79" t="s">
        <v>87</v>
      </c>
      <c r="DR6" s="77" t="s">
        <v>88</v>
      </c>
      <c r="DS6" s="79" t="s">
        <v>87</v>
      </c>
      <c r="DT6" s="80" t="s">
        <v>88</v>
      </c>
      <c r="DU6" s="81" t="s">
        <v>87</v>
      </c>
      <c r="DV6" s="82" t="s">
        <v>88</v>
      </c>
      <c r="DW6" s="83" t="s">
        <v>87</v>
      </c>
      <c r="DX6" s="82" t="s">
        <v>88</v>
      </c>
      <c r="DY6" s="84" t="s">
        <v>87</v>
      </c>
      <c r="DZ6" s="82" t="s">
        <v>88</v>
      </c>
      <c r="EA6" s="84" t="s">
        <v>87</v>
      </c>
      <c r="EB6" s="82" t="s">
        <v>88</v>
      </c>
      <c r="EC6" s="84" t="s">
        <v>87</v>
      </c>
      <c r="ED6" s="82" t="s">
        <v>88</v>
      </c>
      <c r="EE6" s="84" t="s">
        <v>87</v>
      </c>
      <c r="EF6" s="82" t="s">
        <v>88</v>
      </c>
      <c r="EG6" s="84" t="s">
        <v>87</v>
      </c>
      <c r="EH6" s="82" t="s">
        <v>88</v>
      </c>
      <c r="EI6" s="84" t="s">
        <v>87</v>
      </c>
      <c r="EJ6" s="82" t="s">
        <v>88</v>
      </c>
      <c r="EK6" s="84" t="s">
        <v>87</v>
      </c>
      <c r="EL6" s="82" t="s">
        <v>88</v>
      </c>
      <c r="EM6" s="84" t="s">
        <v>87</v>
      </c>
      <c r="EN6" s="82" t="s">
        <v>88</v>
      </c>
      <c r="EO6" s="84" t="s">
        <v>87</v>
      </c>
      <c r="EP6" s="82" t="s">
        <v>88</v>
      </c>
      <c r="EQ6" s="84" t="s">
        <v>87</v>
      </c>
      <c r="ER6" s="85" t="s">
        <v>88</v>
      </c>
      <c r="ES6" s="86" t="s">
        <v>87</v>
      </c>
      <c r="ET6" s="87" t="s">
        <v>88</v>
      </c>
      <c r="EU6" s="88" t="s">
        <v>87</v>
      </c>
      <c r="EV6" s="87" t="s">
        <v>88</v>
      </c>
      <c r="EW6" s="89" t="s">
        <v>87</v>
      </c>
      <c r="EX6" s="87" t="s">
        <v>88</v>
      </c>
      <c r="EY6" s="89" t="s">
        <v>87</v>
      </c>
      <c r="EZ6" s="87" t="s">
        <v>88</v>
      </c>
      <c r="FA6" s="89" t="s">
        <v>87</v>
      </c>
      <c r="FB6" s="87" t="s">
        <v>88</v>
      </c>
      <c r="FC6" s="89" t="s">
        <v>87</v>
      </c>
      <c r="FD6" s="87" t="s">
        <v>88</v>
      </c>
      <c r="FE6" s="89" t="s">
        <v>87</v>
      </c>
      <c r="FF6" s="87" t="s">
        <v>88</v>
      </c>
      <c r="FG6" s="89" t="s">
        <v>87</v>
      </c>
      <c r="FH6" s="87" t="s">
        <v>88</v>
      </c>
      <c r="FI6" s="89" t="s">
        <v>87</v>
      </c>
      <c r="FJ6" s="87" t="s">
        <v>88</v>
      </c>
      <c r="FK6" s="89" t="s">
        <v>87</v>
      </c>
      <c r="FL6" s="87" t="s">
        <v>88</v>
      </c>
      <c r="FM6" s="89" t="s">
        <v>87</v>
      </c>
      <c r="FN6" s="87" t="s">
        <v>88</v>
      </c>
      <c r="FO6" s="89" t="s">
        <v>87</v>
      </c>
      <c r="FP6" s="90" t="s">
        <v>88</v>
      </c>
      <c r="FQ6" s="91" t="s">
        <v>87</v>
      </c>
      <c r="FR6" s="92" t="s">
        <v>88</v>
      </c>
      <c r="FS6" s="93" t="s">
        <v>87</v>
      </c>
      <c r="FT6" s="92" t="s">
        <v>88</v>
      </c>
      <c r="FU6" s="94" t="s">
        <v>87</v>
      </c>
      <c r="FV6" s="92" t="s">
        <v>88</v>
      </c>
      <c r="FW6" s="94" t="s">
        <v>87</v>
      </c>
      <c r="FX6" s="92" t="s">
        <v>88</v>
      </c>
      <c r="FY6" s="94" t="s">
        <v>87</v>
      </c>
      <c r="FZ6" s="92" t="s">
        <v>88</v>
      </c>
      <c r="GA6" s="94" t="s">
        <v>87</v>
      </c>
      <c r="GB6" s="92" t="s">
        <v>88</v>
      </c>
      <c r="GC6" s="94" t="s">
        <v>87</v>
      </c>
      <c r="GD6" s="92" t="s">
        <v>88</v>
      </c>
      <c r="GE6" s="94" t="s">
        <v>87</v>
      </c>
      <c r="GF6" s="92" t="s">
        <v>88</v>
      </c>
      <c r="GG6" s="94" t="s">
        <v>87</v>
      </c>
      <c r="GH6" s="92" t="s">
        <v>88</v>
      </c>
      <c r="GI6" s="94" t="s">
        <v>87</v>
      </c>
      <c r="GJ6" s="92" t="s">
        <v>88</v>
      </c>
      <c r="GK6" s="94" t="s">
        <v>87</v>
      </c>
      <c r="GL6" s="92" t="s">
        <v>88</v>
      </c>
      <c r="GM6" s="94" t="s">
        <v>87</v>
      </c>
      <c r="GN6" s="95" t="s">
        <v>88</v>
      </c>
      <c r="GO6" s="96" t="s">
        <v>87</v>
      </c>
      <c r="GP6" s="97" t="s">
        <v>88</v>
      </c>
      <c r="GQ6" s="96" t="s">
        <v>87</v>
      </c>
      <c r="GR6" s="97" t="s">
        <v>88</v>
      </c>
      <c r="GS6" s="98" t="s">
        <v>87</v>
      </c>
      <c r="GT6" s="97" t="s">
        <v>88</v>
      </c>
      <c r="GU6" s="98" t="s">
        <v>87</v>
      </c>
      <c r="GV6" s="97" t="s">
        <v>88</v>
      </c>
      <c r="GW6" s="98" t="s">
        <v>87</v>
      </c>
      <c r="GX6" s="97" t="s">
        <v>88</v>
      </c>
      <c r="GY6" s="98" t="s">
        <v>87</v>
      </c>
      <c r="GZ6" s="97" t="s">
        <v>88</v>
      </c>
      <c r="HA6" s="98" t="s">
        <v>87</v>
      </c>
      <c r="HB6" s="97" t="s">
        <v>88</v>
      </c>
      <c r="HC6" s="98" t="s">
        <v>87</v>
      </c>
      <c r="HD6" s="97" t="s">
        <v>88</v>
      </c>
      <c r="HE6" s="98" t="s">
        <v>87</v>
      </c>
      <c r="HF6" s="97" t="s">
        <v>88</v>
      </c>
      <c r="HG6" s="98" t="s">
        <v>87</v>
      </c>
      <c r="HH6" s="97" t="s">
        <v>88</v>
      </c>
      <c r="HI6" s="98" t="s">
        <v>87</v>
      </c>
      <c r="HJ6" s="97" t="s">
        <v>88</v>
      </c>
      <c r="HK6" s="98" t="s">
        <v>87</v>
      </c>
      <c r="HL6" s="99" t="s">
        <v>88</v>
      </c>
      <c r="HM6" s="100" t="s">
        <v>87</v>
      </c>
      <c r="HN6" s="101" t="s">
        <v>88</v>
      </c>
      <c r="HO6" s="251"/>
      <c r="HP6" s="102">
        <v>1</v>
      </c>
      <c r="HQ6" s="103">
        <v>2</v>
      </c>
      <c r="HR6" s="104">
        <v>3</v>
      </c>
      <c r="HS6" s="105">
        <v>4</v>
      </c>
      <c r="HT6" s="51"/>
    </row>
    <row r="7" spans="1:228" s="48" customFormat="1" ht="13.7" customHeight="1" thickTop="1" x14ac:dyDescent="0.25">
      <c r="A7" s="125">
        <v>5713</v>
      </c>
      <c r="B7" s="126" t="s">
        <v>90</v>
      </c>
      <c r="C7" s="127" t="s">
        <v>96</v>
      </c>
      <c r="D7" s="128" t="s">
        <v>95</v>
      </c>
      <c r="E7" s="106">
        <f>E$1*SUMIFS(PrevisaoGD[Potência (MW)],PrevisaoGD[Nº Barra],$A7,PrevisaoGD[Condição de Carga],E$4,PrevisaoGD[Mês/Ano],E$5)</f>
        <v>0</v>
      </c>
      <c r="F7" s="107">
        <v>0</v>
      </c>
      <c r="G7" s="106">
        <f>G$1*SUMIFS(PrevisaoGD[Potência (MW)],PrevisaoGD[Nº Barra],$A7,PrevisaoGD[Condição de Carga],G$4,PrevisaoGD[Mês/Ano],G$5)</f>
        <v>0</v>
      </c>
      <c r="H7" s="107">
        <v>0</v>
      </c>
      <c r="I7" s="106">
        <f>I$1*SUMIFS(PrevisaoGD[Potência (MW)],PrevisaoGD[Nº Barra],$A7,PrevisaoGD[Condição de Carga],I$4,PrevisaoGD[Mês/Ano],I$5)</f>
        <v>0</v>
      </c>
      <c r="J7" s="107">
        <v>0</v>
      </c>
      <c r="K7" s="106">
        <f>K$1*SUMIFS(PrevisaoGD[Potência (MW)],PrevisaoGD[Nº Barra],$A7,PrevisaoGD[Condição de Carga],K$4,PrevisaoGD[Mês/Ano],K$5)</f>
        <v>0</v>
      </c>
      <c r="L7" s="107">
        <v>0</v>
      </c>
      <c r="M7" s="106">
        <f>M$1*SUMIFS(PrevisaoGD[Potência (MW)],PrevisaoGD[Nº Barra],$A7,PrevisaoGD[Condição de Carga],M$4,PrevisaoGD[Mês/Ano],M$5)</f>
        <v>0</v>
      </c>
      <c r="N7" s="107">
        <v>0</v>
      </c>
      <c r="O7" s="106">
        <f>O$1*SUMIFS(PrevisaoGD[Potência (MW)],PrevisaoGD[Nº Barra],$A7,PrevisaoGD[Condição de Carga],O$4,PrevisaoGD[Mês/Ano],O$5)</f>
        <v>0</v>
      </c>
      <c r="P7" s="107">
        <v>0</v>
      </c>
      <c r="Q7" s="106">
        <f>Q$1*SUMIFS(PrevisaoGD[Potência (MW)],PrevisaoGD[Nº Barra],$A7,PrevisaoGD[Condição de Carga],Q$4,PrevisaoGD[Mês/Ano],Q$5)</f>
        <v>0</v>
      </c>
      <c r="R7" s="107">
        <v>0</v>
      </c>
      <c r="S7" s="106">
        <f>S$1*SUMIFS(PrevisaoGD[Potência (MW)],PrevisaoGD[Nº Barra],$A7,PrevisaoGD[Condição de Carga],S$4,PrevisaoGD[Mês/Ano],S$5)</f>
        <v>0</v>
      </c>
      <c r="T7" s="107">
        <v>0</v>
      </c>
      <c r="U7" s="106">
        <f>U$1*SUMIFS(PrevisaoGD[Potência (MW)],PrevisaoGD[Nº Barra],$A7,PrevisaoGD[Condição de Carga],U$4,PrevisaoGD[Mês/Ano],U$5)</f>
        <v>0</v>
      </c>
      <c r="V7" s="107">
        <v>0</v>
      </c>
      <c r="W7" s="106">
        <f>W$1*SUMIFS(PrevisaoGD[Potência (MW)],PrevisaoGD[Nº Barra],$A7,PrevisaoGD[Condição de Carga],W$4,PrevisaoGD[Mês/Ano],W$5)</f>
        <v>0</v>
      </c>
      <c r="X7" s="107">
        <v>0</v>
      </c>
      <c r="Y7" s="106">
        <f>Y$1*SUMIFS(PrevisaoGD[Potência (MW)],PrevisaoGD[Nº Barra],$A7,PrevisaoGD[Condição de Carga],Y$4,PrevisaoGD[Mês/Ano],Y$5)</f>
        <v>0</v>
      </c>
      <c r="Z7" s="107">
        <v>0</v>
      </c>
      <c r="AA7" s="106">
        <f>AA$1*SUMIFS(PrevisaoGD[Potência (MW)],PrevisaoGD[Nº Barra],$A7,PrevisaoGD[Condição de Carga],AA$4,PrevisaoGD[Mês/Ano],AA$5)</f>
        <v>0</v>
      </c>
      <c r="AB7" s="108">
        <v>0</v>
      </c>
      <c r="AC7" s="106">
        <f>AC$1*SUMIFS(PrevisaoGD[Potência (MW)],PrevisaoGD[Nº Barra],$A7,PrevisaoGD[Condição de Carga],AC$4,PrevisaoGD[Mês/Ano],AC$5)</f>
        <v>5.9359890451037041</v>
      </c>
      <c r="AD7" s="107">
        <v>0</v>
      </c>
      <c r="AE7" s="106">
        <f>AE$1*SUMIFS(PrevisaoGD[Potência (MW)],PrevisaoGD[Nº Barra],$A7,PrevisaoGD[Condição de Carga],AE$4,PrevisaoGD[Mês/Ano],AE$5)</f>
        <v>6.2364328497833679</v>
      </c>
      <c r="AF7" s="107">
        <v>0</v>
      </c>
      <c r="AG7" s="106">
        <f>AG$1*SUMIFS(PrevisaoGD[Potência (MW)],PrevisaoGD[Nº Barra],$A7,PrevisaoGD[Condição de Carga],AG$4,PrevisaoGD[Mês/Ano],AG$5)</f>
        <v>6.6223796812162101</v>
      </c>
      <c r="AH7" s="107">
        <v>0</v>
      </c>
      <c r="AI7" s="106">
        <f>AI$1*SUMIFS(PrevisaoGD[Potência (MW)],PrevisaoGD[Nº Barra],$A7,PrevisaoGD[Condição de Carga],AI$4,PrevisaoGD[Mês/Ano],AI$5)</f>
        <v>6.1691930687168774</v>
      </c>
      <c r="AJ7" s="107">
        <v>0</v>
      </c>
      <c r="AK7" s="106">
        <f>AK$1*SUMIFS(PrevisaoGD[Potência (MW)],PrevisaoGD[Nº Barra],$A7,PrevisaoGD[Condição de Carga],AK$4,PrevisaoGD[Mês/Ano],AK$5)</f>
        <v>5.6155795691910777</v>
      </c>
      <c r="AL7" s="107">
        <v>0</v>
      </c>
      <c r="AM7" s="106">
        <f>AM$1*SUMIFS(PrevisaoGD[Potência (MW)],PrevisaoGD[Nº Barra],$A7,PrevisaoGD[Condição de Carga],AM$4,PrevisaoGD[Mês/Ano],AM$5)</f>
        <v>5.5381061696520764</v>
      </c>
      <c r="AN7" s="107">
        <v>0</v>
      </c>
      <c r="AO7" s="106">
        <f>AO$1*SUMIFS(PrevisaoGD[Potência (MW)],PrevisaoGD[Nº Barra],$A7,PrevisaoGD[Condição de Carga],AO$4,PrevisaoGD[Mês/Ano],AO$5)</f>
        <v>5.8146293375012599</v>
      </c>
      <c r="AP7" s="107">
        <v>0</v>
      </c>
      <c r="AQ7" s="106">
        <f>AQ$1*SUMIFS(PrevisaoGD[Potência (MW)],PrevisaoGD[Nº Barra],$A7,PrevisaoGD[Condição de Carga],AQ$4,PrevisaoGD[Mês/Ano],AQ$5)</f>
        <v>6.6399100069943211</v>
      </c>
      <c r="AR7" s="107">
        <v>0</v>
      </c>
      <c r="AS7" s="106">
        <f>AS$1*SUMIFS(PrevisaoGD[Potência (MW)],PrevisaoGD[Nº Barra],$A7,PrevisaoGD[Condição de Carga],AS$4,PrevisaoGD[Mês/Ano],AS$5)</f>
        <v>7.6650778944248437</v>
      </c>
      <c r="AT7" s="107">
        <v>0</v>
      </c>
      <c r="AU7" s="106">
        <f>AU$1*SUMIFS(PrevisaoGD[Potência (MW)],PrevisaoGD[Nº Barra],$A7,PrevisaoGD[Condição de Carga],AU$4,PrevisaoGD[Mês/Ano],AU$5)</f>
        <v>8.034349240858953</v>
      </c>
      <c r="AV7" s="107">
        <v>0</v>
      </c>
      <c r="AW7" s="106">
        <f>AW$1*SUMIFS(PrevisaoGD[Potência (MW)],PrevisaoGD[Nº Barra],$A7,PrevisaoGD[Condição de Carga],AW$4,PrevisaoGD[Mês/Ano],AW$5)</f>
        <v>8.6321555726176928</v>
      </c>
      <c r="AX7" s="107">
        <v>0</v>
      </c>
      <c r="AY7" s="106">
        <f>AY$1*SUMIFS(PrevisaoGD[Potência (MW)],PrevisaoGD[Nº Barra],$A7,PrevisaoGD[Condição de Carga],AY$4,PrevisaoGD[Mês/Ano],AY$5)</f>
        <v>8.8777216341359075</v>
      </c>
      <c r="AZ7" s="108">
        <v>0</v>
      </c>
      <c r="BA7" s="106">
        <f>BA$1*SUMIFS(PrevisaoGD[Potência (MW)],PrevisaoGD[Nº Barra],$A7,PrevisaoGD[Condição de Carga],BA$4,PrevisaoGD[Mês/Ano],BA$5)</f>
        <v>0.60341412985581744</v>
      </c>
      <c r="BB7" s="107">
        <v>0</v>
      </c>
      <c r="BC7" s="106">
        <f>BC$1*SUMIFS(PrevisaoGD[Potência (MW)],PrevisaoGD[Nº Barra],$A7,PrevisaoGD[Condição de Carga],BC$4,PrevisaoGD[Mês/Ano],BC$5)</f>
        <v>0.61890772263029648</v>
      </c>
      <c r="BD7" s="107">
        <v>0</v>
      </c>
      <c r="BE7" s="106">
        <f>BE$1*SUMIFS(PrevisaoGD[Potência (MW)],PrevisaoGD[Nº Barra],$A7,PrevisaoGD[Condição de Carga],BE$4,PrevisaoGD[Mês/Ano],BE$5)</f>
        <v>0.67915164702657282</v>
      </c>
      <c r="BF7" s="107">
        <v>0</v>
      </c>
      <c r="BG7" s="106">
        <f>BG$1*SUMIFS(PrevisaoGD[Potência (MW)],PrevisaoGD[Nº Barra],$A7,PrevisaoGD[Condição de Carga],BG$4,PrevisaoGD[Mês/Ano],BG$5)</f>
        <v>0.62809827782737082</v>
      </c>
      <c r="BH7" s="107">
        <v>0</v>
      </c>
      <c r="BI7" s="106">
        <f>BI$1*SUMIFS(PrevisaoGD[Potência (MW)],PrevisaoGD[Nº Barra],$A7,PrevisaoGD[Condição de Carga],BI$4,PrevisaoGD[Mês/Ano],BI$5)</f>
        <v>0.56159347741695764</v>
      </c>
      <c r="BJ7" s="107">
        <v>0</v>
      </c>
      <c r="BK7" s="106">
        <f>BK$1*SUMIFS(PrevisaoGD[Potência (MW)],PrevisaoGD[Nº Barra],$A7,PrevisaoGD[Condição de Carga],BK$4,PrevisaoGD[Mês/Ano],BK$5)</f>
        <v>0.57273960174703897</v>
      </c>
      <c r="BL7" s="107">
        <v>0</v>
      </c>
      <c r="BM7" s="106">
        <f>BM$1*SUMIFS(PrevisaoGD[Potência (MW)],PrevisaoGD[Nº Barra],$A7,PrevisaoGD[Condição de Carga],BM$4,PrevisaoGD[Mês/Ano],BM$5)</f>
        <v>0.62539228191467466</v>
      </c>
      <c r="BN7" s="107">
        <v>0</v>
      </c>
      <c r="BO7" s="106">
        <f>BO$1*SUMIFS(PrevisaoGD[Potência (MW)],PrevisaoGD[Nº Barra],$A7,PrevisaoGD[Condição de Carga],BO$4,PrevisaoGD[Mês/Ano],BO$5)</f>
        <v>0.7207893105833364</v>
      </c>
      <c r="BP7" s="107">
        <v>0</v>
      </c>
      <c r="BQ7" s="106">
        <f>BQ$1*SUMIFS(PrevisaoGD[Potência (MW)],PrevisaoGD[Nº Barra],$A7,PrevisaoGD[Condição de Carga],BQ$4,PrevisaoGD[Mês/Ano],BQ$5)</f>
        <v>0.84045997230806424</v>
      </c>
      <c r="BR7" s="107">
        <v>0</v>
      </c>
      <c r="BS7" s="106">
        <f>BS$1*SUMIFS(PrevisaoGD[Potência (MW)],PrevisaoGD[Nº Barra],$A7,PrevisaoGD[Condição de Carga],BS$4,PrevisaoGD[Mês/Ano],BS$5)</f>
        <v>0.91884118224845146</v>
      </c>
      <c r="BT7" s="107">
        <v>0</v>
      </c>
      <c r="BU7" s="106">
        <f>BU$1*SUMIFS(PrevisaoGD[Potência (MW)],PrevisaoGD[Nº Barra],$A7,PrevisaoGD[Condição de Carga],BU$4,PrevisaoGD[Mês/Ano],BU$5)</f>
        <v>1.0143738743857214</v>
      </c>
      <c r="BV7" s="107">
        <v>0</v>
      </c>
      <c r="BW7" s="106">
        <f>BW$1*SUMIFS(PrevisaoGD[Potência (MW)],PrevisaoGD[Nº Barra],$A7,PrevisaoGD[Condição de Carga],BW$4,PrevisaoGD[Mês/Ano],BW$5)</f>
        <v>0.93122462647180904</v>
      </c>
      <c r="BX7" s="108">
        <v>0</v>
      </c>
      <c r="BY7" s="106">
        <f>BY$1*SUMIFS(PrevisaoGD[Potência (MW)],PrevisaoGD[Nº Barra],$A7,PrevisaoGD[Condição de Carga],BY$4,PrevisaoGD[Mês/Ano],BY$5)</f>
        <v>1.1351415668885068</v>
      </c>
      <c r="BZ7" s="107">
        <v>0</v>
      </c>
      <c r="CA7" s="106">
        <f>CA$1*SUMIFS(PrevisaoGD[Potência (MW)],PrevisaoGD[Nº Barra],$A7,PrevisaoGD[Condição de Carga],CA$4,PrevisaoGD[Mês/Ano],CA$5)</f>
        <v>1.1818711815724723</v>
      </c>
      <c r="CB7" s="107">
        <v>0</v>
      </c>
      <c r="CC7" s="106">
        <f>CC$1*SUMIFS(PrevisaoGD[Potência (MW)],PrevisaoGD[Nº Barra],$A7,PrevisaoGD[Condição de Carga],CC$4,PrevisaoGD[Mês/Ano],CC$5)</f>
        <v>1.2806003123141485</v>
      </c>
      <c r="CD7" s="107">
        <v>0</v>
      </c>
      <c r="CE7" s="106">
        <f>CE$1*SUMIFS(PrevisaoGD[Potência (MW)],PrevisaoGD[Nº Barra],$A7,PrevisaoGD[Condição de Carga],CE$4,PrevisaoGD[Mês/Ano],CE$5)</f>
        <v>1.1882911612010087</v>
      </c>
      <c r="CF7" s="107">
        <v>0</v>
      </c>
      <c r="CG7" s="106">
        <f>CG$1*SUMIFS(PrevisaoGD[Potência (MW)],PrevisaoGD[Nº Barra],$A7,PrevisaoGD[Condição de Carga],CG$4,PrevisaoGD[Mês/Ano],CG$5)</f>
        <v>1.07139365275069</v>
      </c>
      <c r="CH7" s="107">
        <v>0</v>
      </c>
      <c r="CI7" s="106">
        <f>CI$1*SUMIFS(PrevisaoGD[Potência (MW)],PrevisaoGD[Nº Barra],$A7,PrevisaoGD[Condição de Carga],CI$4,PrevisaoGD[Mês/Ano],CI$5)</f>
        <v>1.0858353210441019</v>
      </c>
      <c r="CJ7" s="107">
        <v>0</v>
      </c>
      <c r="CK7" s="106">
        <f>CK$1*SUMIFS(PrevisaoGD[Potência (MW)],PrevisaoGD[Nº Barra],$A7,PrevisaoGD[Condição de Carga],CK$4,PrevisaoGD[Mês/Ano],CK$5)</f>
        <v>1.1646946954715933</v>
      </c>
      <c r="CL7" s="107">
        <v>0</v>
      </c>
      <c r="CM7" s="106">
        <f>CM$1*SUMIFS(PrevisaoGD[Potência (MW)],PrevisaoGD[Nº Barra],$A7,PrevisaoGD[Condição de Carga],CM$4,PrevisaoGD[Mês/Ano],CM$5)</f>
        <v>1.3357845540047542</v>
      </c>
      <c r="CN7" s="107">
        <v>0</v>
      </c>
      <c r="CO7" s="106">
        <f>CO$1*SUMIFS(PrevisaoGD[Potência (MW)],PrevisaoGD[Nº Barra],$A7,PrevisaoGD[Condição de Carga],CO$4,PrevisaoGD[Mês/Ano],CO$5)</f>
        <v>1.5461256282496434</v>
      </c>
      <c r="CP7" s="107">
        <v>0</v>
      </c>
      <c r="CQ7" s="106">
        <f>CQ$1*SUMIFS(PrevisaoGD[Potência (MW)],PrevisaoGD[Nº Barra],$A7,PrevisaoGD[Condição de Carga],CQ$4,PrevisaoGD[Mês/Ano],CQ$5)</f>
        <v>1.6594345448410954</v>
      </c>
      <c r="CR7" s="107">
        <v>0</v>
      </c>
      <c r="CS7" s="106">
        <f>CS$1*SUMIFS(PrevisaoGD[Potência (MW)],PrevisaoGD[Nº Barra],$A7,PrevisaoGD[Condição de Carga],CS$4,PrevisaoGD[Mês/Ano],CS$5)</f>
        <v>1.8114228259665939</v>
      </c>
      <c r="CT7" s="107">
        <v>0</v>
      </c>
      <c r="CU7" s="106">
        <f>CU$1*SUMIFS(PrevisaoGD[Potência (MW)],PrevisaoGD[Nº Barra],$A7,PrevisaoGD[Condição de Carga],CU$4,PrevisaoGD[Mês/Ano],CU$5)</f>
        <v>1.7347930857677583</v>
      </c>
      <c r="CV7" s="108">
        <v>0</v>
      </c>
      <c r="CW7" s="106">
        <f>CW$1*SUMIFS(PrevisaoGD[Potência (MW)],PrevisaoGD[Nº Barra],$A7,PrevisaoGD[Condição de Carga],CW$4,PrevisaoGD[Mês/Ano],CW$5)</f>
        <v>0</v>
      </c>
      <c r="CX7" s="107">
        <v>0</v>
      </c>
      <c r="CY7" s="106">
        <f>CY$1*SUMIFS(PrevisaoGD[Potência (MW)],PrevisaoGD[Nº Barra],$A7,PrevisaoGD[Condição de Carga],CY$4,PrevisaoGD[Mês/Ano],CY$5)</f>
        <v>0</v>
      </c>
      <c r="CZ7" s="107">
        <v>0</v>
      </c>
      <c r="DA7" s="106">
        <f>DA$1*SUMIFS(PrevisaoGD[Potência (MW)],PrevisaoGD[Nº Barra],$A7,PrevisaoGD[Condição de Carga],DA$4,PrevisaoGD[Mês/Ano],DA$5)</f>
        <v>0</v>
      </c>
      <c r="DB7" s="107">
        <v>0</v>
      </c>
      <c r="DC7" s="106">
        <f>DC$1*SUMIFS(PrevisaoGD[Potência (MW)],PrevisaoGD[Nº Barra],$A7,PrevisaoGD[Condição de Carga],DC$4,PrevisaoGD[Mês/Ano],DC$5)</f>
        <v>0</v>
      </c>
      <c r="DD7" s="107">
        <v>0</v>
      </c>
      <c r="DE7" s="106">
        <f>DE$1*SUMIFS(PrevisaoGD[Potência (MW)],PrevisaoGD[Nº Barra],$A7,PrevisaoGD[Condição de Carga],DE$4,PrevisaoGD[Mês/Ano],DE$5)</f>
        <v>0</v>
      </c>
      <c r="DF7" s="107">
        <v>0</v>
      </c>
      <c r="DG7" s="106">
        <f>DG$1*SUMIFS(PrevisaoGD[Potência (MW)],PrevisaoGD[Nº Barra],$A7,PrevisaoGD[Condição de Carga],DG$4,PrevisaoGD[Mês/Ano],DG$5)</f>
        <v>0</v>
      </c>
      <c r="DH7" s="107">
        <v>0</v>
      </c>
      <c r="DI7" s="106">
        <f>DI$1*SUMIFS(PrevisaoGD[Potência (MW)],PrevisaoGD[Nº Barra],$A7,PrevisaoGD[Condição de Carga],DI$4,PrevisaoGD[Mês/Ano],DI$5)</f>
        <v>0</v>
      </c>
      <c r="DJ7" s="107">
        <v>0</v>
      </c>
      <c r="DK7" s="106">
        <f>DK$1*SUMIFS(PrevisaoGD[Potência (MW)],PrevisaoGD[Nº Barra],$A7,PrevisaoGD[Condição de Carga],DK$4,PrevisaoGD[Mês/Ano],DK$5)</f>
        <v>0</v>
      </c>
      <c r="DL7" s="107">
        <v>0</v>
      </c>
      <c r="DM7" s="106">
        <f>DM$1*SUMIFS(PrevisaoGD[Potência (MW)],PrevisaoGD[Nº Barra],$A7,PrevisaoGD[Condição de Carga],DM$4,PrevisaoGD[Mês/Ano],DM$5)</f>
        <v>0</v>
      </c>
      <c r="DN7" s="107">
        <v>0</v>
      </c>
      <c r="DO7" s="106">
        <f>DO$1*SUMIFS(PrevisaoGD[Potência (MW)],PrevisaoGD[Nº Barra],$A7,PrevisaoGD[Condição de Carga],DO$4,PrevisaoGD[Mês/Ano],DO$5)</f>
        <v>0</v>
      </c>
      <c r="DP7" s="107">
        <v>0</v>
      </c>
      <c r="DQ7" s="106">
        <f>DQ$1*SUMIFS(PrevisaoGD[Potência (MW)],PrevisaoGD[Nº Barra],$A7,PrevisaoGD[Condição de Carga],DQ$4,PrevisaoGD[Mês/Ano],DQ$5)</f>
        <v>0</v>
      </c>
      <c r="DR7" s="107">
        <v>0</v>
      </c>
      <c r="DS7" s="106">
        <f>DS$1*SUMIFS(PrevisaoGD[Potência (MW)],PrevisaoGD[Nº Barra],$A7,PrevisaoGD[Condição de Carga],DS$4,PrevisaoGD[Mês/Ano],DS$5)</f>
        <v>0</v>
      </c>
      <c r="DT7" s="108">
        <v>0</v>
      </c>
      <c r="DU7" s="106">
        <f>DU$1*SUMIFS(PrevisaoGD[Potência (MW)],PrevisaoGD[Nº Barra],$A7,PrevisaoGD[Condição de Carga],DU$4,PrevisaoGD[Mês/Ano],DU$5)</f>
        <v>5.9359890451037041</v>
      </c>
      <c r="DV7" s="107">
        <v>0</v>
      </c>
      <c r="DW7" s="106">
        <f>DW$1*SUMIFS(PrevisaoGD[Potência (MW)],PrevisaoGD[Nº Barra],$A7,PrevisaoGD[Condição de Carga],DW$4,PrevisaoGD[Mês/Ano],DW$5)</f>
        <v>6.2364328497833679</v>
      </c>
      <c r="DX7" s="107">
        <v>0</v>
      </c>
      <c r="DY7" s="106">
        <f>DY$1*SUMIFS(PrevisaoGD[Potência (MW)],PrevisaoGD[Nº Barra],$A7,PrevisaoGD[Condição de Carga],DY$4,PrevisaoGD[Mês/Ano],DY$5)</f>
        <v>6.6223796812162101</v>
      </c>
      <c r="DZ7" s="107">
        <v>0</v>
      </c>
      <c r="EA7" s="106">
        <f>EA$1*SUMIFS(PrevisaoGD[Potência (MW)],PrevisaoGD[Nº Barra],$A7,PrevisaoGD[Condição de Carga],EA$4,PrevisaoGD[Mês/Ano],EA$5)</f>
        <v>6.1691930687168774</v>
      </c>
      <c r="EB7" s="107">
        <v>0</v>
      </c>
      <c r="EC7" s="106">
        <f>EC$1*SUMIFS(PrevisaoGD[Potência (MW)],PrevisaoGD[Nº Barra],$A7,PrevisaoGD[Condição de Carga],EC$4,PrevisaoGD[Mês/Ano],EC$5)</f>
        <v>5.6155795691910777</v>
      </c>
      <c r="ED7" s="107">
        <v>0</v>
      </c>
      <c r="EE7" s="106">
        <f>EE$1*SUMIFS(PrevisaoGD[Potência (MW)],PrevisaoGD[Nº Barra],$A7,PrevisaoGD[Condição de Carga],EE$4,PrevisaoGD[Mês/Ano],EE$5)</f>
        <v>5.5381061696520764</v>
      </c>
      <c r="EF7" s="107">
        <v>0</v>
      </c>
      <c r="EG7" s="106">
        <f>EG$1*SUMIFS(PrevisaoGD[Potência (MW)],PrevisaoGD[Nº Barra],$A7,PrevisaoGD[Condição de Carga],EG$4,PrevisaoGD[Mês/Ano],EG$5)</f>
        <v>5.8146293375012599</v>
      </c>
      <c r="EH7" s="107">
        <v>0</v>
      </c>
      <c r="EI7" s="106">
        <f>EI$1*SUMIFS(PrevisaoGD[Potência (MW)],PrevisaoGD[Nº Barra],$A7,PrevisaoGD[Condição de Carga],EI$4,PrevisaoGD[Mês/Ano],EI$5)</f>
        <v>6.6399100069943211</v>
      </c>
      <c r="EJ7" s="107">
        <v>0</v>
      </c>
      <c r="EK7" s="106">
        <f>EK$1*SUMIFS(PrevisaoGD[Potência (MW)],PrevisaoGD[Nº Barra],$A7,PrevisaoGD[Condição de Carga],EK$4,PrevisaoGD[Mês/Ano],EK$5)</f>
        <v>7.6650778944248437</v>
      </c>
      <c r="EL7" s="107">
        <v>0</v>
      </c>
      <c r="EM7" s="106">
        <f>EM$1*SUMIFS(PrevisaoGD[Potência (MW)],PrevisaoGD[Nº Barra],$A7,PrevisaoGD[Condição de Carga],EM$4,PrevisaoGD[Mês/Ano],EM$5)</f>
        <v>8.034349240858953</v>
      </c>
      <c r="EN7" s="107">
        <v>0</v>
      </c>
      <c r="EO7" s="106">
        <f>EO$1*SUMIFS(PrevisaoGD[Potência (MW)],PrevisaoGD[Nº Barra],$A7,PrevisaoGD[Condição de Carga],EO$4,PrevisaoGD[Mês/Ano],EO$5)</f>
        <v>8.6321555726176928</v>
      </c>
      <c r="EP7" s="107">
        <v>0</v>
      </c>
      <c r="EQ7" s="106">
        <f>EQ$1*SUMIFS(PrevisaoGD[Potência (MW)],PrevisaoGD[Nº Barra],$A7,PrevisaoGD[Condição de Carga],EQ$4,PrevisaoGD[Mês/Ano],EQ$5)</f>
        <v>8.8777216341359075</v>
      </c>
      <c r="ER7" s="108">
        <v>0</v>
      </c>
      <c r="ES7" s="106">
        <f>ES$1*SUMIFS(PrevisaoGD[Potência (MW)],PrevisaoGD[Nº Barra],$A7,PrevisaoGD[Condição de Carga],ES$4,PrevisaoGD[Mês/Ano],ES$5)</f>
        <v>0</v>
      </c>
      <c r="ET7" s="107">
        <v>0</v>
      </c>
      <c r="EU7" s="106">
        <f>EU$1*SUMIFS(PrevisaoGD[Potência (MW)],PrevisaoGD[Nº Barra],$A7,PrevisaoGD[Condição de Carga],EU$4,PrevisaoGD[Mês/Ano],EU$5)</f>
        <v>0</v>
      </c>
      <c r="EV7" s="107">
        <v>0</v>
      </c>
      <c r="EW7" s="106">
        <f>EW$1*SUMIFS(PrevisaoGD[Potência (MW)],PrevisaoGD[Nº Barra],$A7,PrevisaoGD[Condição de Carga],EW$4,PrevisaoGD[Mês/Ano],EW$5)</f>
        <v>0</v>
      </c>
      <c r="EX7" s="107">
        <v>0</v>
      </c>
      <c r="EY7" s="106">
        <f>EY$1*SUMIFS(PrevisaoGD[Potência (MW)],PrevisaoGD[Nº Barra],$A7,PrevisaoGD[Condição de Carga],EY$4,PrevisaoGD[Mês/Ano],EY$5)</f>
        <v>0</v>
      </c>
      <c r="EZ7" s="107">
        <v>0</v>
      </c>
      <c r="FA7" s="106">
        <f>FA$1*SUMIFS(PrevisaoGD[Potência (MW)],PrevisaoGD[Nº Barra],$A7,PrevisaoGD[Condição de Carga],FA$4,PrevisaoGD[Mês/Ano],FA$5)</f>
        <v>0</v>
      </c>
      <c r="FB7" s="107">
        <v>0</v>
      </c>
      <c r="FC7" s="106">
        <f>FC$1*SUMIFS(PrevisaoGD[Potência (MW)],PrevisaoGD[Nº Barra],$A7,PrevisaoGD[Condição de Carga],FC$4,PrevisaoGD[Mês/Ano],FC$5)</f>
        <v>0</v>
      </c>
      <c r="FD7" s="107">
        <v>0</v>
      </c>
      <c r="FE7" s="106">
        <f>FE$1*SUMIFS(PrevisaoGD[Potência (MW)],PrevisaoGD[Nº Barra],$A7,PrevisaoGD[Condição de Carga],FE$4,PrevisaoGD[Mês/Ano],FE$5)</f>
        <v>0</v>
      </c>
      <c r="FF7" s="107">
        <v>0</v>
      </c>
      <c r="FG7" s="106">
        <f>FG$1*SUMIFS(PrevisaoGD[Potência (MW)],PrevisaoGD[Nº Barra],$A7,PrevisaoGD[Condição de Carga],FG$4,PrevisaoGD[Mês/Ano],FG$5)</f>
        <v>0</v>
      </c>
      <c r="FH7" s="107">
        <v>0</v>
      </c>
      <c r="FI7" s="106">
        <f>FI$1*SUMIFS(PrevisaoGD[Potência (MW)],PrevisaoGD[Nº Barra],$A7,PrevisaoGD[Condição de Carga],FI$4,PrevisaoGD[Mês/Ano],FI$5)</f>
        <v>0</v>
      </c>
      <c r="FJ7" s="107">
        <v>0</v>
      </c>
      <c r="FK7" s="106">
        <f>FK$1*SUMIFS(PrevisaoGD[Potência (MW)],PrevisaoGD[Nº Barra],$A7,PrevisaoGD[Condição de Carga],FK$4,PrevisaoGD[Mês/Ano],FK$5)</f>
        <v>0</v>
      </c>
      <c r="FL7" s="107">
        <v>0</v>
      </c>
      <c r="FM7" s="106">
        <f>FM$1*SUMIFS(PrevisaoGD[Potência (MW)],PrevisaoGD[Nº Barra],$A7,PrevisaoGD[Condição de Carga],FM$4,PrevisaoGD[Mês/Ano],FM$5)</f>
        <v>0</v>
      </c>
      <c r="FN7" s="107">
        <v>0</v>
      </c>
      <c r="FO7" s="106">
        <f>FO$1*SUMIFS(PrevisaoGD[Potência (MW)],PrevisaoGD[Nº Barra],$A7,PrevisaoGD[Condição de Carga],FO$4,PrevisaoGD[Mês/Ano],FO$5)</f>
        <v>0</v>
      </c>
      <c r="FP7" s="108">
        <v>0</v>
      </c>
      <c r="FQ7" s="106">
        <f>FQ$1*SUMIFS(PrevisaoGD[Potência (MW)],PrevisaoGD[Nº Barra],$A7,PrevisaoGD[Condição de Carga],FQ$4,PrevisaoGD[Mês/Ano],FQ$5)</f>
        <v>6.0043675428479144</v>
      </c>
      <c r="FR7" s="107">
        <v>0</v>
      </c>
      <c r="FS7" s="106">
        <f>FS$1*SUMIFS(PrevisaoGD[Potência (MW)],PrevisaoGD[Nº Barra],$A7,PrevisaoGD[Condição de Carga],FS$4,PrevisaoGD[Mês/Ano],FS$5)</f>
        <v>6.3052895993675548</v>
      </c>
      <c r="FT7" s="107">
        <v>0</v>
      </c>
      <c r="FU7" s="106">
        <f>FU$1*SUMIFS(PrevisaoGD[Potência (MW)],PrevisaoGD[Nº Barra],$A7,PrevisaoGD[Condição de Carga],FU$4,PrevisaoGD[Mês/Ano],FU$5)</f>
        <v>6.6886534370413919</v>
      </c>
      <c r="FV7" s="107">
        <v>0</v>
      </c>
      <c r="FW7" s="106">
        <f>FW$1*SUMIFS(PrevisaoGD[Potência (MW)],PrevisaoGD[Nº Barra],$A7,PrevisaoGD[Condição de Carga],FW$4,PrevisaoGD[Mês/Ano],FW$5)</f>
        <v>6.2316129237827234</v>
      </c>
      <c r="FX7" s="107">
        <v>0</v>
      </c>
      <c r="FY7" s="106">
        <f>FY$1*SUMIFS(PrevisaoGD[Potência (MW)],PrevisaoGD[Nº Barra],$A7,PrevisaoGD[Condição de Carga],FY$4,PrevisaoGD[Mês/Ano],FY$5)</f>
        <v>5.6738026334123957</v>
      </c>
      <c r="FZ7" s="107">
        <v>0</v>
      </c>
      <c r="GA7" s="106">
        <f>GA$1*SUMIFS(PrevisaoGD[Potência (MW)],PrevisaoGD[Nº Barra],$A7,PrevisaoGD[Condição de Carga],GA$4,PrevisaoGD[Mês/Ano],GA$5)</f>
        <v>5.5815443064310104</v>
      </c>
      <c r="GB7" s="107">
        <v>0</v>
      </c>
      <c r="GC7" s="106">
        <f>GC$1*SUMIFS(PrevisaoGD[Potência (MW)],PrevisaoGD[Nº Barra],$A7,PrevisaoGD[Condição de Carga],GC$4,PrevisaoGD[Mês/Ano],GC$5)</f>
        <v>5.85656875419805</v>
      </c>
      <c r="GD7" s="107">
        <v>0</v>
      </c>
      <c r="GE7" s="106">
        <f>GE$1*SUMIFS(PrevisaoGD[Potência (MW)],PrevisaoGD[Nº Barra],$A7,PrevisaoGD[Condição de Carga],GE$4,PrevisaoGD[Mês/Ano],GE$5)</f>
        <v>6.6879304451966002</v>
      </c>
      <c r="GF7" s="107">
        <v>0</v>
      </c>
      <c r="GG7" s="106">
        <f>GG$1*SUMIFS(PrevisaoGD[Potência (MW)],PrevisaoGD[Nº Barra],$A7,PrevisaoGD[Condição de Carga],GG$4,PrevisaoGD[Mês/Ano],GG$5)</f>
        <v>7.7242812717551645</v>
      </c>
      <c r="GH7" s="107">
        <v>0</v>
      </c>
      <c r="GI7" s="106">
        <f>GI$1*SUMIFS(PrevisaoGD[Potência (MW)],PrevisaoGD[Nº Barra],$A7,PrevisaoGD[Condição de Carga],GI$4,PrevisaoGD[Mês/Ano],GI$5)</f>
        <v>8.090620215268542</v>
      </c>
      <c r="GJ7" s="107">
        <v>0</v>
      </c>
      <c r="GK7" s="106">
        <f>GK$1*SUMIFS(PrevisaoGD[Potência (MW)],PrevisaoGD[Nº Barra],$A7,PrevisaoGD[Condição de Carga],GK$4,PrevisaoGD[Mês/Ano],GK$5)</f>
        <v>8.687698214368206</v>
      </c>
      <c r="GL7" s="107">
        <v>0</v>
      </c>
      <c r="GM7" s="106">
        <f>GM$1*SUMIFS(PrevisaoGD[Potência (MW)],PrevisaoGD[Nº Barra],$A7,PrevisaoGD[Condição de Carga],GM$4,PrevisaoGD[Mês/Ano],GM$5)</f>
        <v>8.9670192433859768</v>
      </c>
      <c r="GN7" s="108">
        <v>0</v>
      </c>
      <c r="GO7" s="106"/>
      <c r="GP7" s="107"/>
      <c r="GQ7" s="106"/>
      <c r="GR7" s="107"/>
      <c r="GS7" s="106"/>
      <c r="GT7" s="107"/>
      <c r="GU7" s="106"/>
      <c r="GV7" s="107"/>
      <c r="GW7" s="106"/>
      <c r="GX7" s="107"/>
      <c r="GY7" s="106"/>
      <c r="GZ7" s="107"/>
      <c r="HA7" s="106"/>
      <c r="HB7" s="107"/>
      <c r="HC7" s="106"/>
      <c r="HD7" s="107"/>
      <c r="HE7" s="106"/>
      <c r="HF7" s="107"/>
      <c r="HG7" s="106"/>
      <c r="HH7" s="107"/>
      <c r="HI7" s="106"/>
      <c r="HJ7" s="107"/>
      <c r="HK7" s="106"/>
      <c r="HL7" s="109"/>
      <c r="HM7" s="110"/>
      <c r="HN7" s="109"/>
      <c r="HO7" s="111" t="str">
        <f t="shared" ref="HO7:HO11" ca="1" si="4">IF(COUNTBLANK(INDIRECT(ADDRESS(ROW(),5)&amp;":"&amp;ADDRESS(ROW(),COLUMN()-1)))=COLUMN()-5,"S","N")</f>
        <v>N</v>
      </c>
      <c r="HP7" s="112"/>
      <c r="HQ7" s="113"/>
      <c r="HR7" s="113" t="s">
        <v>101</v>
      </c>
      <c r="HS7" s="114" t="s">
        <v>101</v>
      </c>
    </row>
    <row r="8" spans="1:228" s="48" customFormat="1" ht="13.7" customHeight="1" x14ac:dyDescent="0.25">
      <c r="A8" s="129">
        <v>5723</v>
      </c>
      <c r="B8" s="130" t="s">
        <v>97</v>
      </c>
      <c r="C8" s="131" t="s">
        <v>96</v>
      </c>
      <c r="D8" s="132" t="s">
        <v>95</v>
      </c>
      <c r="E8" s="115">
        <f>E$1*SUMIFS(PrevisaoGD[Potência (MW)],PrevisaoGD[Nº Barra],$A8,PrevisaoGD[Condição de Carga],E$4,PrevisaoGD[Mês/Ano],E$5)</f>
        <v>0</v>
      </c>
      <c r="F8" s="116">
        <v>0</v>
      </c>
      <c r="G8" s="115">
        <f>G$1*SUMIFS(PrevisaoGD[Potência (MW)],PrevisaoGD[Nº Barra],$A8,PrevisaoGD[Condição de Carga],G$4,PrevisaoGD[Mês/Ano],G$5)</f>
        <v>0</v>
      </c>
      <c r="H8" s="116">
        <v>0</v>
      </c>
      <c r="I8" s="115">
        <f>I$1*SUMIFS(PrevisaoGD[Potência (MW)],PrevisaoGD[Nº Barra],$A8,PrevisaoGD[Condição de Carga],I$4,PrevisaoGD[Mês/Ano],I$5)</f>
        <v>0</v>
      </c>
      <c r="J8" s="116">
        <v>0</v>
      </c>
      <c r="K8" s="115">
        <f>K$1*SUMIFS(PrevisaoGD[Potência (MW)],PrevisaoGD[Nº Barra],$A8,PrevisaoGD[Condição de Carga],K$4,PrevisaoGD[Mês/Ano],K$5)</f>
        <v>0</v>
      </c>
      <c r="L8" s="116">
        <v>0</v>
      </c>
      <c r="M8" s="115">
        <f>M$1*SUMIFS(PrevisaoGD[Potência (MW)],PrevisaoGD[Nº Barra],$A8,PrevisaoGD[Condição de Carga],M$4,PrevisaoGD[Mês/Ano],M$5)</f>
        <v>0</v>
      </c>
      <c r="N8" s="116">
        <v>0</v>
      </c>
      <c r="O8" s="115">
        <f>O$1*SUMIFS(PrevisaoGD[Potência (MW)],PrevisaoGD[Nº Barra],$A8,PrevisaoGD[Condição de Carga],O$4,PrevisaoGD[Mês/Ano],O$5)</f>
        <v>0</v>
      </c>
      <c r="P8" s="116">
        <v>0</v>
      </c>
      <c r="Q8" s="115">
        <f>Q$1*SUMIFS(PrevisaoGD[Potência (MW)],PrevisaoGD[Nº Barra],$A8,PrevisaoGD[Condição de Carga],Q$4,PrevisaoGD[Mês/Ano],Q$5)</f>
        <v>0</v>
      </c>
      <c r="R8" s="116">
        <v>0</v>
      </c>
      <c r="S8" s="115">
        <f>S$1*SUMIFS(PrevisaoGD[Potência (MW)],PrevisaoGD[Nº Barra],$A8,PrevisaoGD[Condição de Carga],S$4,PrevisaoGD[Mês/Ano],S$5)</f>
        <v>0</v>
      </c>
      <c r="T8" s="116">
        <v>0</v>
      </c>
      <c r="U8" s="115">
        <f>U$1*SUMIFS(PrevisaoGD[Potência (MW)],PrevisaoGD[Nº Barra],$A8,PrevisaoGD[Condição de Carga],U$4,PrevisaoGD[Mês/Ano],U$5)</f>
        <v>0</v>
      </c>
      <c r="V8" s="116">
        <v>0</v>
      </c>
      <c r="W8" s="115">
        <f>W$1*SUMIFS(PrevisaoGD[Potência (MW)],PrevisaoGD[Nº Barra],$A8,PrevisaoGD[Condição de Carga],W$4,PrevisaoGD[Mês/Ano],W$5)</f>
        <v>0</v>
      </c>
      <c r="X8" s="116">
        <v>0</v>
      </c>
      <c r="Y8" s="115">
        <f>Y$1*SUMIFS(PrevisaoGD[Potência (MW)],PrevisaoGD[Nº Barra],$A8,PrevisaoGD[Condição de Carga],Y$4,PrevisaoGD[Mês/Ano],Y$5)</f>
        <v>0</v>
      </c>
      <c r="Z8" s="116">
        <v>0</v>
      </c>
      <c r="AA8" s="115">
        <f>AA$1*SUMIFS(PrevisaoGD[Potência (MW)],PrevisaoGD[Nº Barra],$A8,PrevisaoGD[Condição de Carga],AA$4,PrevisaoGD[Mês/Ano],AA$5)</f>
        <v>0</v>
      </c>
      <c r="AB8" s="117">
        <v>0</v>
      </c>
      <c r="AC8" s="115">
        <f>AC$1*SUMIFS(PrevisaoGD[Potência (MW)],PrevisaoGD[Nº Barra],$A8,PrevisaoGD[Condição de Carga],AC$4,PrevisaoGD[Mês/Ano],AC$5)</f>
        <v>9.0139092907130305</v>
      </c>
      <c r="AD8" s="116">
        <v>0</v>
      </c>
      <c r="AE8" s="115">
        <f>AE$1*SUMIFS(PrevisaoGD[Potência (MW)],PrevisaoGD[Nº Barra],$A8,PrevisaoGD[Condição de Carga],AE$4,PrevisaoGD[Mês/Ano],AE$5)</f>
        <v>9.4701387718932608</v>
      </c>
      <c r="AF8" s="116">
        <v>0</v>
      </c>
      <c r="AG8" s="115">
        <f>AG$1*SUMIFS(PrevisaoGD[Potência (MW)],PrevisaoGD[Nº Barra],$A8,PrevisaoGD[Condição de Carga],AG$4,PrevisaoGD[Mês/Ano],AG$5)</f>
        <v>10.056206182587577</v>
      </c>
      <c r="AH8" s="116">
        <v>0</v>
      </c>
      <c r="AI8" s="115">
        <f>AI$1*SUMIFS(PrevisaoGD[Potência (MW)],PrevisaoGD[Nº Barra],$A8,PrevisaoGD[Condição de Carga],AI$4,PrevisaoGD[Mês/Ano],AI$5)</f>
        <v>9.3680339191626647</v>
      </c>
      <c r="AJ8" s="116">
        <v>0</v>
      </c>
      <c r="AK8" s="115">
        <f>AK$1*SUMIFS(PrevisaoGD[Potência (MW)],PrevisaoGD[Nº Barra],$A8,PrevisaoGD[Condição de Carga],AK$4,PrevisaoGD[Mês/Ano],AK$5)</f>
        <v>8.5273615680308943</v>
      </c>
      <c r="AL8" s="116">
        <v>0</v>
      </c>
      <c r="AM8" s="115">
        <f>AM$1*SUMIFS(PrevisaoGD[Potência (MW)],PrevisaoGD[Nº Barra],$A8,PrevisaoGD[Condição de Carga],AM$4,PrevisaoGD[Mês/Ano],AM$5)</f>
        <v>8.4097167761383371</v>
      </c>
      <c r="AN8" s="116">
        <v>0</v>
      </c>
      <c r="AO8" s="115">
        <f>AO$1*SUMIFS(PrevisaoGD[Potência (MW)],PrevisaoGD[Nº Barra],$A8,PrevisaoGD[Condição de Carga],AO$4,PrevisaoGD[Mês/Ano],AO$5)</f>
        <v>8.8296223273167271</v>
      </c>
      <c r="AP8" s="116">
        <v>0</v>
      </c>
      <c r="AQ8" s="115">
        <f>AQ$1*SUMIFS(PrevisaoGD[Potência (MW)],PrevisaoGD[Nº Barra],$A8,PrevisaoGD[Condição de Carga],AQ$4,PrevisaoGD[Mês/Ano],AQ$5)</f>
        <v>10.082826306917301</v>
      </c>
      <c r="AR8" s="116">
        <v>0</v>
      </c>
      <c r="AS8" s="115">
        <f>AS$1*SUMIFS(PrevisaoGD[Potência (MW)],PrevisaoGD[Nº Barra],$A8,PrevisaoGD[Condição de Carga],AS$4,PrevisaoGD[Mês/Ano],AS$5)</f>
        <v>11.639562728571057</v>
      </c>
      <c r="AT8" s="116">
        <v>0</v>
      </c>
      <c r="AU8" s="115">
        <f>AU$1*SUMIFS(PrevisaoGD[Potência (MW)],PrevisaoGD[Nº Barra],$A8,PrevisaoGD[Condição de Carga],AU$4,PrevisaoGD[Mês/Ano],AU$5)</f>
        <v>12.200308106489521</v>
      </c>
      <c r="AV8" s="116">
        <v>0</v>
      </c>
      <c r="AW8" s="115">
        <f>AW$1*SUMIFS(PrevisaoGD[Potência (MW)],PrevisaoGD[Nº Barra],$A8,PrevisaoGD[Condição de Carga],AW$4,PrevisaoGD[Mês/Ano],AW$5)</f>
        <v>13.108088091752791</v>
      </c>
      <c r="AX8" s="116">
        <v>0</v>
      </c>
      <c r="AY8" s="115">
        <f>AY$1*SUMIFS(PrevisaoGD[Potência (MW)],PrevisaoGD[Nº Barra],$A8,PrevisaoGD[Condição de Carga],AY$4,PrevisaoGD[Mês/Ano],AY$5)</f>
        <v>13.480984703687858</v>
      </c>
      <c r="AZ8" s="117">
        <v>0</v>
      </c>
      <c r="BA8" s="115">
        <f>BA$1*SUMIFS(PrevisaoGD[Potência (MW)],PrevisaoGD[Nº Barra],$A8,PrevisaoGD[Condição de Carga],BA$4,PrevisaoGD[Mês/Ano],BA$5)</f>
        <v>0.91629553052179669</v>
      </c>
      <c r="BB8" s="116">
        <v>0</v>
      </c>
      <c r="BC8" s="115">
        <f>BC$1*SUMIFS(PrevisaoGD[Potência (MW)],PrevisaoGD[Nº Barra],$A8,PrevisaoGD[Condição de Carga],BC$4,PrevisaoGD[Mês/Ano],BC$5)</f>
        <v>0.93982283806822775</v>
      </c>
      <c r="BD8" s="116">
        <v>0</v>
      </c>
      <c r="BE8" s="115">
        <f>BE$1*SUMIFS(PrevisaoGD[Potência (MW)],PrevisaoGD[Nº Barra],$A8,PrevisaoGD[Condição de Carga],BE$4,PrevisaoGD[Mês/Ano],BE$5)</f>
        <v>1.031304352892203</v>
      </c>
      <c r="BF8" s="116">
        <v>0</v>
      </c>
      <c r="BG8" s="115">
        <f>BG$1*SUMIFS(PrevisaoGD[Potência (MW)],PrevisaoGD[Nº Barra],$A8,PrevisaoGD[Condição de Carga],BG$4,PrevisaoGD[Mês/Ano],BG$5)</f>
        <v>0.95377886633045195</v>
      </c>
      <c r="BH8" s="116">
        <v>0</v>
      </c>
      <c r="BI8" s="115">
        <f>BI$1*SUMIFS(PrevisaoGD[Potência (MW)],PrevisaoGD[Nº Barra],$A8,PrevisaoGD[Condição de Carga],BI$4,PrevisaoGD[Mês/Ano],BI$5)</f>
        <v>0.85279009533686145</v>
      </c>
      <c r="BJ8" s="116">
        <v>0</v>
      </c>
      <c r="BK8" s="115">
        <f>BK$1*SUMIFS(PrevisaoGD[Potência (MW)],PrevisaoGD[Nº Barra],$A8,PrevisaoGD[Condição de Carga],BK$4,PrevisaoGD[Mês/Ano],BK$5)</f>
        <v>0.86971569154179984</v>
      </c>
      <c r="BL8" s="116">
        <v>0</v>
      </c>
      <c r="BM8" s="115">
        <f>BM$1*SUMIFS(PrevisaoGD[Potência (MW)],PrevisaoGD[Nº Barra],$A8,PrevisaoGD[Condição de Carga],BM$4,PrevisaoGD[Mês/Ano],BM$5)</f>
        <v>0.94966976142598736</v>
      </c>
      <c r="BN8" s="116">
        <v>0</v>
      </c>
      <c r="BO8" s="115">
        <f>BO$1*SUMIFS(PrevisaoGD[Potência (MW)],PrevisaoGD[Nº Barra],$A8,PrevisaoGD[Condição de Carga],BO$4,PrevisaoGD[Mês/Ano],BO$5)</f>
        <v>1.0945319160709921</v>
      </c>
      <c r="BP8" s="116">
        <v>0</v>
      </c>
      <c r="BQ8" s="115">
        <f>BQ$1*SUMIFS(PrevisaoGD[Potência (MW)],PrevisaoGD[Nº Barra],$A8,PrevisaoGD[Condição de Carga],BQ$4,PrevisaoGD[Mês/Ano],BQ$5)</f>
        <v>1.2762540320233566</v>
      </c>
      <c r="BR8" s="116">
        <v>0</v>
      </c>
      <c r="BS8" s="115">
        <f>BS$1*SUMIFS(PrevisaoGD[Potência (MW)],PrevisaoGD[Nº Barra],$A8,PrevisaoGD[Condição de Carga],BS$4,PrevisaoGD[Mês/Ano],BS$5)</f>
        <v>1.3952773508217227</v>
      </c>
      <c r="BT8" s="116">
        <v>0</v>
      </c>
      <c r="BU8" s="115">
        <f>BU$1*SUMIFS(PrevisaoGD[Potência (MW)],PrevisaoGD[Nº Barra],$A8,PrevisaoGD[Condição de Carga],BU$4,PrevisaoGD[Mês/Ano],BU$5)</f>
        <v>1.5403455129560952</v>
      </c>
      <c r="BV8" s="116">
        <v>0</v>
      </c>
      <c r="BW8" s="115">
        <f>BW$1*SUMIFS(PrevisaoGD[Potência (MW)],PrevisaoGD[Nº Barra],$A8,PrevisaoGD[Condição de Carga],BW$4,PrevisaoGD[Mês/Ano],BW$5)</f>
        <v>1.414081840197932</v>
      </c>
      <c r="BX8" s="117">
        <v>0</v>
      </c>
      <c r="BY8" s="115">
        <f>BY$1*SUMIFS(PrevisaoGD[Potência (MW)],PrevisaoGD[Nº Barra],$A8,PrevisaoGD[Condição de Carga],BY$4,PrevisaoGD[Mês/Ano],BY$5)</f>
        <v>1.7237334904603245</v>
      </c>
      <c r="BZ8" s="116">
        <v>0</v>
      </c>
      <c r="CA8" s="115">
        <f>CA$1*SUMIFS(PrevisaoGD[Potência (MW)],PrevisaoGD[Nº Barra],$A8,PrevisaoGD[Condição de Carga],CA$4,PrevisaoGD[Mês/Ano],CA$5)</f>
        <v>1.7946932757211611</v>
      </c>
      <c r="CB8" s="116">
        <v>0</v>
      </c>
      <c r="CC8" s="115">
        <f>CC$1*SUMIFS(PrevisaoGD[Potência (MW)],PrevisaoGD[Nº Barra],$A8,PrevisaoGD[Condição de Carga],CC$4,PrevisaoGD[Mês/Ano],CC$5)</f>
        <v>1.9446152890696327</v>
      </c>
      <c r="CD8" s="116">
        <v>0</v>
      </c>
      <c r="CE8" s="115">
        <f>CE$1*SUMIFS(PrevisaoGD[Potência (MW)],PrevisaoGD[Nº Barra],$A8,PrevisaoGD[Condição de Carga],CE$4,PrevisaoGD[Mês/Ano],CE$5)</f>
        <v>1.8044421336756058</v>
      </c>
      <c r="CF8" s="116">
        <v>0</v>
      </c>
      <c r="CG8" s="115">
        <f>CG$1*SUMIFS(PrevisaoGD[Potência (MW)],PrevisaoGD[Nº Barra],$A8,PrevisaoGD[Condição de Carga],CG$4,PrevisaoGD[Mês/Ano],CG$5)</f>
        <v>1.6269311023251216</v>
      </c>
      <c r="CH8" s="116">
        <v>0</v>
      </c>
      <c r="CI8" s="115">
        <f>CI$1*SUMIFS(PrevisaoGD[Potência (MW)],PrevisaoGD[Nº Barra],$A8,PrevisaoGD[Condição de Carga],CI$4,PrevisaoGD[Mês/Ano],CI$5)</f>
        <v>1.6488610430669692</v>
      </c>
      <c r="CJ8" s="116">
        <v>0</v>
      </c>
      <c r="CK8" s="115">
        <f>CK$1*SUMIFS(PrevisaoGD[Potência (MW)],PrevisaoGD[Nº Barra],$A8,PrevisaoGD[Condição de Carga],CK$4,PrevisaoGD[Mês/Ano],CK$5)</f>
        <v>1.7686104634939008</v>
      </c>
      <c r="CL8" s="116">
        <v>0</v>
      </c>
      <c r="CM8" s="115">
        <f>CM$1*SUMIFS(PrevisaoGD[Potência (MW)],PrevisaoGD[Nº Barra],$A8,PrevisaoGD[Condição de Carga],CM$4,PrevisaoGD[Mês/Ano],CM$5)</f>
        <v>2.0284135820072189</v>
      </c>
      <c r="CN8" s="116">
        <v>0</v>
      </c>
      <c r="CO8" s="115">
        <f>CO$1*SUMIFS(PrevisaoGD[Potência (MW)],PrevisaoGD[Nº Barra],$A8,PrevisaoGD[Condição de Carga],CO$4,PrevisaoGD[Mês/Ano],CO$5)</f>
        <v>2.3478203984531616</v>
      </c>
      <c r="CP8" s="116">
        <v>0</v>
      </c>
      <c r="CQ8" s="115">
        <f>CQ$1*SUMIFS(PrevisaoGD[Potência (MW)],PrevisaoGD[Nº Barra],$A8,PrevisaoGD[Condição de Carga],CQ$4,PrevisaoGD[Mês/Ano],CQ$5)</f>
        <v>2.5198820866105525</v>
      </c>
      <c r="CR8" s="116">
        <v>0</v>
      </c>
      <c r="CS8" s="115">
        <f>CS$1*SUMIFS(PrevisaoGD[Potência (MW)],PrevisaoGD[Nº Barra],$A8,PrevisaoGD[Condição de Carga],CS$4,PrevisaoGD[Mês/Ano],CS$5)</f>
        <v>2.7506791060974201</v>
      </c>
      <c r="CT8" s="116">
        <v>0</v>
      </c>
      <c r="CU8" s="115">
        <f>CU$1*SUMIFS(PrevisaoGD[Potência (MW)],PrevisaoGD[Nº Barra],$A8,PrevisaoGD[Condição de Carga],CU$4,PrevisaoGD[Mês/Ano],CU$5)</f>
        <v>2.6343154265362254</v>
      </c>
      <c r="CV8" s="117">
        <v>0</v>
      </c>
      <c r="CW8" s="115">
        <f>CW$1*SUMIFS(PrevisaoGD[Potência (MW)],PrevisaoGD[Nº Barra],$A8,PrevisaoGD[Condição de Carga],CW$4,PrevisaoGD[Mês/Ano],CW$5)</f>
        <v>0</v>
      </c>
      <c r="CX8" s="116">
        <v>0</v>
      </c>
      <c r="CY8" s="115">
        <f>CY$1*SUMIFS(PrevisaoGD[Potência (MW)],PrevisaoGD[Nº Barra],$A8,PrevisaoGD[Condição de Carga],CY$4,PrevisaoGD[Mês/Ano],CY$5)</f>
        <v>0</v>
      </c>
      <c r="CZ8" s="116">
        <v>0</v>
      </c>
      <c r="DA8" s="115">
        <f>DA$1*SUMIFS(PrevisaoGD[Potência (MW)],PrevisaoGD[Nº Barra],$A8,PrevisaoGD[Condição de Carga],DA$4,PrevisaoGD[Mês/Ano],DA$5)</f>
        <v>0</v>
      </c>
      <c r="DB8" s="116">
        <v>0</v>
      </c>
      <c r="DC8" s="115">
        <f>DC$1*SUMIFS(PrevisaoGD[Potência (MW)],PrevisaoGD[Nº Barra],$A8,PrevisaoGD[Condição de Carga],DC$4,PrevisaoGD[Mês/Ano],DC$5)</f>
        <v>0</v>
      </c>
      <c r="DD8" s="116">
        <v>0</v>
      </c>
      <c r="DE8" s="115">
        <f>DE$1*SUMIFS(PrevisaoGD[Potência (MW)],PrevisaoGD[Nº Barra],$A8,PrevisaoGD[Condição de Carga],DE$4,PrevisaoGD[Mês/Ano],DE$5)</f>
        <v>0</v>
      </c>
      <c r="DF8" s="116">
        <v>0</v>
      </c>
      <c r="DG8" s="115">
        <f>DG$1*SUMIFS(PrevisaoGD[Potência (MW)],PrevisaoGD[Nº Barra],$A8,PrevisaoGD[Condição de Carga],DG$4,PrevisaoGD[Mês/Ano],DG$5)</f>
        <v>0</v>
      </c>
      <c r="DH8" s="116">
        <v>0</v>
      </c>
      <c r="DI8" s="115">
        <f>DI$1*SUMIFS(PrevisaoGD[Potência (MW)],PrevisaoGD[Nº Barra],$A8,PrevisaoGD[Condição de Carga],DI$4,PrevisaoGD[Mês/Ano],DI$5)</f>
        <v>0</v>
      </c>
      <c r="DJ8" s="116">
        <v>0</v>
      </c>
      <c r="DK8" s="115">
        <f>DK$1*SUMIFS(PrevisaoGD[Potência (MW)],PrevisaoGD[Nº Barra],$A8,PrevisaoGD[Condição de Carga],DK$4,PrevisaoGD[Mês/Ano],DK$5)</f>
        <v>0</v>
      </c>
      <c r="DL8" s="116">
        <v>0</v>
      </c>
      <c r="DM8" s="115">
        <f>DM$1*SUMIFS(PrevisaoGD[Potência (MW)],PrevisaoGD[Nº Barra],$A8,PrevisaoGD[Condição de Carga],DM$4,PrevisaoGD[Mês/Ano],DM$5)</f>
        <v>0</v>
      </c>
      <c r="DN8" s="116">
        <v>0</v>
      </c>
      <c r="DO8" s="115">
        <f>DO$1*SUMIFS(PrevisaoGD[Potência (MW)],PrevisaoGD[Nº Barra],$A8,PrevisaoGD[Condição de Carga],DO$4,PrevisaoGD[Mês/Ano],DO$5)</f>
        <v>0</v>
      </c>
      <c r="DP8" s="116">
        <v>0</v>
      </c>
      <c r="DQ8" s="115">
        <f>DQ$1*SUMIFS(PrevisaoGD[Potência (MW)],PrevisaoGD[Nº Barra],$A8,PrevisaoGD[Condição de Carga],DQ$4,PrevisaoGD[Mês/Ano],DQ$5)</f>
        <v>0</v>
      </c>
      <c r="DR8" s="116">
        <v>0</v>
      </c>
      <c r="DS8" s="115">
        <f>DS$1*SUMIFS(PrevisaoGD[Potência (MW)],PrevisaoGD[Nº Barra],$A8,PrevisaoGD[Condição de Carga],DS$4,PrevisaoGD[Mês/Ano],DS$5)</f>
        <v>0</v>
      </c>
      <c r="DT8" s="117">
        <v>0</v>
      </c>
      <c r="DU8" s="115">
        <f>DU$1*SUMIFS(PrevisaoGD[Potência (MW)],PrevisaoGD[Nº Barra],$A8,PrevisaoGD[Condição de Carga],DU$4,PrevisaoGD[Mês/Ano],DU$5)</f>
        <v>9.0139092907130305</v>
      </c>
      <c r="DV8" s="116">
        <v>0</v>
      </c>
      <c r="DW8" s="115">
        <f>DW$1*SUMIFS(PrevisaoGD[Potência (MW)],PrevisaoGD[Nº Barra],$A8,PrevisaoGD[Condição de Carga],DW$4,PrevisaoGD[Mês/Ano],DW$5)</f>
        <v>9.4701387718932608</v>
      </c>
      <c r="DX8" s="116">
        <v>0</v>
      </c>
      <c r="DY8" s="115">
        <f>DY$1*SUMIFS(PrevisaoGD[Potência (MW)],PrevisaoGD[Nº Barra],$A8,PrevisaoGD[Condição de Carga],DY$4,PrevisaoGD[Mês/Ano],DY$5)</f>
        <v>10.056206182587577</v>
      </c>
      <c r="DZ8" s="116">
        <v>0</v>
      </c>
      <c r="EA8" s="115">
        <f>EA$1*SUMIFS(PrevisaoGD[Potência (MW)],PrevisaoGD[Nº Barra],$A8,PrevisaoGD[Condição de Carga],EA$4,PrevisaoGD[Mês/Ano],EA$5)</f>
        <v>9.3680339191626647</v>
      </c>
      <c r="EB8" s="116">
        <v>0</v>
      </c>
      <c r="EC8" s="115">
        <f>EC$1*SUMIFS(PrevisaoGD[Potência (MW)],PrevisaoGD[Nº Barra],$A8,PrevisaoGD[Condição de Carga],EC$4,PrevisaoGD[Mês/Ano],EC$5)</f>
        <v>8.5273615680308943</v>
      </c>
      <c r="ED8" s="116">
        <v>0</v>
      </c>
      <c r="EE8" s="115">
        <f>EE$1*SUMIFS(PrevisaoGD[Potência (MW)],PrevisaoGD[Nº Barra],$A8,PrevisaoGD[Condição de Carga],EE$4,PrevisaoGD[Mês/Ano],EE$5)</f>
        <v>8.4097167761383371</v>
      </c>
      <c r="EF8" s="116">
        <v>0</v>
      </c>
      <c r="EG8" s="115">
        <f>EG$1*SUMIFS(PrevisaoGD[Potência (MW)],PrevisaoGD[Nº Barra],$A8,PrevisaoGD[Condição de Carga],EG$4,PrevisaoGD[Mês/Ano],EG$5)</f>
        <v>8.8296223273167271</v>
      </c>
      <c r="EH8" s="116">
        <v>0</v>
      </c>
      <c r="EI8" s="115">
        <f>EI$1*SUMIFS(PrevisaoGD[Potência (MW)],PrevisaoGD[Nº Barra],$A8,PrevisaoGD[Condição de Carga],EI$4,PrevisaoGD[Mês/Ano],EI$5)</f>
        <v>10.082826306917301</v>
      </c>
      <c r="EJ8" s="116">
        <v>0</v>
      </c>
      <c r="EK8" s="115">
        <f>EK$1*SUMIFS(PrevisaoGD[Potência (MW)],PrevisaoGD[Nº Barra],$A8,PrevisaoGD[Condição de Carga],EK$4,PrevisaoGD[Mês/Ano],EK$5)</f>
        <v>11.639562728571057</v>
      </c>
      <c r="EL8" s="116">
        <v>0</v>
      </c>
      <c r="EM8" s="115">
        <f>EM$1*SUMIFS(PrevisaoGD[Potência (MW)],PrevisaoGD[Nº Barra],$A8,PrevisaoGD[Condição de Carga],EM$4,PrevisaoGD[Mês/Ano],EM$5)</f>
        <v>12.200308106489521</v>
      </c>
      <c r="EN8" s="116">
        <v>0</v>
      </c>
      <c r="EO8" s="115">
        <f>EO$1*SUMIFS(PrevisaoGD[Potência (MW)],PrevisaoGD[Nº Barra],$A8,PrevisaoGD[Condição de Carga],EO$4,PrevisaoGD[Mês/Ano],EO$5)</f>
        <v>13.108088091752791</v>
      </c>
      <c r="EP8" s="116">
        <v>0</v>
      </c>
      <c r="EQ8" s="115">
        <f>EQ$1*SUMIFS(PrevisaoGD[Potência (MW)],PrevisaoGD[Nº Barra],$A8,PrevisaoGD[Condição de Carga],EQ$4,PrevisaoGD[Mês/Ano],EQ$5)</f>
        <v>13.480984703687858</v>
      </c>
      <c r="ER8" s="117">
        <v>0</v>
      </c>
      <c r="ES8" s="115">
        <f>ES$1*SUMIFS(PrevisaoGD[Potência (MW)],PrevisaoGD[Nº Barra],$A8,PrevisaoGD[Condição de Carga],ES$4,PrevisaoGD[Mês/Ano],ES$5)</f>
        <v>0</v>
      </c>
      <c r="ET8" s="116">
        <v>0</v>
      </c>
      <c r="EU8" s="115">
        <f>EU$1*SUMIFS(PrevisaoGD[Potência (MW)],PrevisaoGD[Nº Barra],$A8,PrevisaoGD[Condição de Carga],EU$4,PrevisaoGD[Mês/Ano],EU$5)</f>
        <v>0</v>
      </c>
      <c r="EV8" s="116">
        <v>0</v>
      </c>
      <c r="EW8" s="115">
        <f>EW$1*SUMIFS(PrevisaoGD[Potência (MW)],PrevisaoGD[Nº Barra],$A8,PrevisaoGD[Condição de Carga],EW$4,PrevisaoGD[Mês/Ano],EW$5)</f>
        <v>0</v>
      </c>
      <c r="EX8" s="116">
        <v>0</v>
      </c>
      <c r="EY8" s="115">
        <f>EY$1*SUMIFS(PrevisaoGD[Potência (MW)],PrevisaoGD[Nº Barra],$A8,PrevisaoGD[Condição de Carga],EY$4,PrevisaoGD[Mês/Ano],EY$5)</f>
        <v>0</v>
      </c>
      <c r="EZ8" s="116">
        <v>0</v>
      </c>
      <c r="FA8" s="115">
        <f>FA$1*SUMIFS(PrevisaoGD[Potência (MW)],PrevisaoGD[Nº Barra],$A8,PrevisaoGD[Condição de Carga],FA$4,PrevisaoGD[Mês/Ano],FA$5)</f>
        <v>0</v>
      </c>
      <c r="FB8" s="116">
        <v>0</v>
      </c>
      <c r="FC8" s="115">
        <f>FC$1*SUMIFS(PrevisaoGD[Potência (MW)],PrevisaoGD[Nº Barra],$A8,PrevisaoGD[Condição de Carga],FC$4,PrevisaoGD[Mês/Ano],FC$5)</f>
        <v>0</v>
      </c>
      <c r="FD8" s="116">
        <v>0</v>
      </c>
      <c r="FE8" s="115">
        <f>FE$1*SUMIFS(PrevisaoGD[Potência (MW)],PrevisaoGD[Nº Barra],$A8,PrevisaoGD[Condição de Carga],FE$4,PrevisaoGD[Mês/Ano],FE$5)</f>
        <v>0</v>
      </c>
      <c r="FF8" s="116">
        <v>0</v>
      </c>
      <c r="FG8" s="115">
        <f>FG$1*SUMIFS(PrevisaoGD[Potência (MW)],PrevisaoGD[Nº Barra],$A8,PrevisaoGD[Condição de Carga],FG$4,PrevisaoGD[Mês/Ano],FG$5)</f>
        <v>0</v>
      </c>
      <c r="FH8" s="116">
        <v>0</v>
      </c>
      <c r="FI8" s="115">
        <f>FI$1*SUMIFS(PrevisaoGD[Potência (MW)],PrevisaoGD[Nº Barra],$A8,PrevisaoGD[Condição de Carga],FI$4,PrevisaoGD[Mês/Ano],FI$5)</f>
        <v>0</v>
      </c>
      <c r="FJ8" s="116">
        <v>0</v>
      </c>
      <c r="FK8" s="115">
        <f>FK$1*SUMIFS(PrevisaoGD[Potência (MW)],PrevisaoGD[Nº Barra],$A8,PrevisaoGD[Condição de Carga],FK$4,PrevisaoGD[Mês/Ano],FK$5)</f>
        <v>0</v>
      </c>
      <c r="FL8" s="116">
        <v>0</v>
      </c>
      <c r="FM8" s="115">
        <f>FM$1*SUMIFS(PrevisaoGD[Potência (MW)],PrevisaoGD[Nº Barra],$A8,PrevisaoGD[Condição de Carga],FM$4,PrevisaoGD[Mês/Ano],FM$5)</f>
        <v>0</v>
      </c>
      <c r="FN8" s="116">
        <v>0</v>
      </c>
      <c r="FO8" s="115">
        <f>FO$1*SUMIFS(PrevisaoGD[Potência (MW)],PrevisaoGD[Nº Barra],$A8,PrevisaoGD[Condição de Carga],FO$4,PrevisaoGD[Mês/Ano],FO$5)</f>
        <v>0</v>
      </c>
      <c r="FP8" s="117">
        <v>0</v>
      </c>
      <c r="FQ8" s="115">
        <f>FQ$1*SUMIFS(PrevisaoGD[Potência (MW)],PrevisaoGD[Nº Barra],$A8,PrevisaoGD[Condição de Carga],FQ$4,PrevisaoGD[Mês/Ano],FQ$5)</f>
        <v>9.1177433058060906</v>
      </c>
      <c r="FR8" s="116">
        <v>0</v>
      </c>
      <c r="FS8" s="115">
        <f>FS$1*SUMIFS(PrevisaoGD[Potência (MW)],PrevisaoGD[Nº Barra],$A8,PrevisaoGD[Condição de Carga],FS$4,PrevisaoGD[Mês/Ano],FS$5)</f>
        <v>9.574699021261841</v>
      </c>
      <c r="FT8" s="116">
        <v>0</v>
      </c>
      <c r="FU8" s="115">
        <f>FU$1*SUMIFS(PrevisaoGD[Potência (MW)],PrevisaoGD[Nº Barra],$A8,PrevisaoGD[Condição de Carga],FU$4,PrevisaoGD[Mês/Ano],FU$5)</f>
        <v>10.156844108099889</v>
      </c>
      <c r="FV8" s="116">
        <v>0</v>
      </c>
      <c r="FW8" s="115">
        <f>FW$1*SUMIFS(PrevisaoGD[Potência (MW)],PrevisaoGD[Nº Barra],$A8,PrevisaoGD[Condição de Carga],FW$4,PrevisaoGD[Mês/Ano],FW$5)</f>
        <v>9.4628196250033945</v>
      </c>
      <c r="FX8" s="116">
        <v>0</v>
      </c>
      <c r="FY8" s="115">
        <f>FY$1*SUMIFS(PrevisaoGD[Potência (MW)],PrevisaoGD[Nº Barra],$A8,PrevisaoGD[Condição de Carga],FY$4,PrevisaoGD[Mês/Ano],FY$5)</f>
        <v>8.6157743692558579</v>
      </c>
      <c r="FZ8" s="116">
        <v>0</v>
      </c>
      <c r="GA8" s="115">
        <f>GA$1*SUMIFS(PrevisaoGD[Potência (MW)],PrevisaoGD[Nº Barra],$A8,PrevisaoGD[Condição de Carga],GA$4,PrevisaoGD[Mês/Ano],GA$5)</f>
        <v>8.4756783912470883</v>
      </c>
      <c r="GB8" s="116">
        <v>0</v>
      </c>
      <c r="GC8" s="115">
        <f>GC$1*SUMIFS(PrevisaoGD[Potência (MW)],PrevisaoGD[Nº Barra],$A8,PrevisaoGD[Condição de Carga],GC$4,PrevisaoGD[Mês/Ano],GC$5)</f>
        <v>8.8933081082266678</v>
      </c>
      <c r="GD8" s="116">
        <v>0</v>
      </c>
      <c r="GE8" s="115">
        <f>GE$1*SUMIFS(PrevisaoGD[Potência (MW)],PrevisaoGD[Nº Barra],$A8,PrevisaoGD[Condição de Carga],GE$4,PrevisaoGD[Mês/Ano],GE$5)</f>
        <v>10.155746231594835</v>
      </c>
      <c r="GF8" s="116">
        <v>0</v>
      </c>
      <c r="GG8" s="115">
        <f>GG$1*SUMIFS(PrevisaoGD[Potência (MW)],PrevisaoGD[Nº Barra],$A8,PrevisaoGD[Condição de Carga],GG$4,PrevisaoGD[Mês/Ano],GG$5)</f>
        <v>11.729464153405987</v>
      </c>
      <c r="GH8" s="116">
        <v>0</v>
      </c>
      <c r="GI8" s="115">
        <f>GI$1*SUMIFS(PrevisaoGD[Potência (MW)],PrevisaoGD[Nº Barra],$A8,PrevisaoGD[Condição de Carga],GI$4,PrevisaoGD[Mês/Ano],GI$5)</f>
        <v>12.285756623185563</v>
      </c>
      <c r="GJ8" s="116">
        <v>0</v>
      </c>
      <c r="GK8" s="115">
        <f>GK$1*SUMIFS(PrevisaoGD[Potência (MW)],PrevisaoGD[Nº Barra],$A8,PrevisaoGD[Condição de Carga],GK$4,PrevisaoGD[Mês/Ano],GK$5)</f>
        <v>13.192430621818387</v>
      </c>
      <c r="GL8" s="116">
        <v>0</v>
      </c>
      <c r="GM8" s="115">
        <f>GM$1*SUMIFS(PrevisaoGD[Potência (MW)],PrevisaoGD[Nº Barra],$A8,PrevisaoGD[Condição de Carga],GM$4,PrevisaoGD[Mês/Ano],GM$5)</f>
        <v>13.61658477699352</v>
      </c>
      <c r="GN8" s="117">
        <v>0</v>
      </c>
      <c r="GO8" s="115"/>
      <c r="GP8" s="116"/>
      <c r="GQ8" s="115"/>
      <c r="GR8" s="116"/>
      <c r="GS8" s="115"/>
      <c r="GT8" s="116"/>
      <c r="GU8" s="115"/>
      <c r="GV8" s="116"/>
      <c r="GW8" s="115"/>
      <c r="GX8" s="116"/>
      <c r="GY8" s="115"/>
      <c r="GZ8" s="116"/>
      <c r="HA8" s="115"/>
      <c r="HB8" s="116"/>
      <c r="HC8" s="115"/>
      <c r="HD8" s="116"/>
      <c r="HE8" s="115"/>
      <c r="HF8" s="116"/>
      <c r="HG8" s="115"/>
      <c r="HH8" s="116"/>
      <c r="HI8" s="115"/>
      <c r="HJ8" s="116"/>
      <c r="HK8" s="115"/>
      <c r="HL8" s="118"/>
      <c r="HM8" s="119"/>
      <c r="HN8" s="118"/>
      <c r="HO8" s="120" t="str">
        <f t="shared" ca="1" si="4"/>
        <v>N</v>
      </c>
      <c r="HP8" s="121" t="s">
        <v>98</v>
      </c>
      <c r="HQ8" s="122"/>
      <c r="HR8" s="122" t="s">
        <v>101</v>
      </c>
      <c r="HS8" s="123" t="s">
        <v>101</v>
      </c>
    </row>
    <row r="9" spans="1:228" s="48" customFormat="1" ht="13.7" customHeight="1" x14ac:dyDescent="0.25">
      <c r="A9" s="129">
        <v>5743</v>
      </c>
      <c r="B9" s="130" t="s">
        <v>97</v>
      </c>
      <c r="C9" s="131"/>
      <c r="D9" s="132"/>
      <c r="E9" s="115">
        <f>E$1*SUMIFS(PrevisaoGD[Potência (MW)],PrevisaoGD[Nº Barra],$A9,PrevisaoGD[Condição de Carga],E$4,PrevisaoGD[Mês/Ano],E$5)</f>
        <v>0</v>
      </c>
      <c r="F9" s="116">
        <v>0</v>
      </c>
      <c r="G9" s="115">
        <f>G$1*SUMIFS(PrevisaoGD[Potência (MW)],PrevisaoGD[Nº Barra],$A9,PrevisaoGD[Condição de Carga],G$4,PrevisaoGD[Mês/Ano],G$5)</f>
        <v>0</v>
      </c>
      <c r="H9" s="116">
        <v>0</v>
      </c>
      <c r="I9" s="115">
        <f>I$1*SUMIFS(PrevisaoGD[Potência (MW)],PrevisaoGD[Nº Barra],$A9,PrevisaoGD[Condição de Carga],I$4,PrevisaoGD[Mês/Ano],I$5)</f>
        <v>0</v>
      </c>
      <c r="J9" s="116">
        <v>0</v>
      </c>
      <c r="K9" s="115">
        <f>K$1*SUMIFS(PrevisaoGD[Potência (MW)],PrevisaoGD[Nº Barra],$A9,PrevisaoGD[Condição de Carga],K$4,PrevisaoGD[Mês/Ano],K$5)</f>
        <v>0</v>
      </c>
      <c r="L9" s="116">
        <v>0</v>
      </c>
      <c r="M9" s="115">
        <f>M$1*SUMIFS(PrevisaoGD[Potência (MW)],PrevisaoGD[Nº Barra],$A9,PrevisaoGD[Condição de Carga],M$4,PrevisaoGD[Mês/Ano],M$5)</f>
        <v>0</v>
      </c>
      <c r="N9" s="116">
        <v>0</v>
      </c>
      <c r="O9" s="115">
        <f>O$1*SUMIFS(PrevisaoGD[Potência (MW)],PrevisaoGD[Nº Barra],$A9,PrevisaoGD[Condição de Carga],O$4,PrevisaoGD[Mês/Ano],O$5)</f>
        <v>0</v>
      </c>
      <c r="P9" s="116">
        <v>0</v>
      </c>
      <c r="Q9" s="115">
        <f>Q$1*SUMIFS(PrevisaoGD[Potência (MW)],PrevisaoGD[Nº Barra],$A9,PrevisaoGD[Condição de Carga],Q$4,PrevisaoGD[Mês/Ano],Q$5)</f>
        <v>0</v>
      </c>
      <c r="R9" s="116">
        <v>0</v>
      </c>
      <c r="S9" s="115">
        <f>S$1*SUMIFS(PrevisaoGD[Potência (MW)],PrevisaoGD[Nº Barra],$A9,PrevisaoGD[Condição de Carga],S$4,PrevisaoGD[Mês/Ano],S$5)</f>
        <v>0</v>
      </c>
      <c r="T9" s="116">
        <v>0</v>
      </c>
      <c r="U9" s="115">
        <f>U$1*SUMIFS(PrevisaoGD[Potência (MW)],PrevisaoGD[Nº Barra],$A9,PrevisaoGD[Condição de Carga],U$4,PrevisaoGD[Mês/Ano],U$5)</f>
        <v>0</v>
      </c>
      <c r="V9" s="116">
        <v>0</v>
      </c>
      <c r="W9" s="115">
        <f>W$1*SUMIFS(PrevisaoGD[Potência (MW)],PrevisaoGD[Nº Barra],$A9,PrevisaoGD[Condição de Carga],W$4,PrevisaoGD[Mês/Ano],W$5)</f>
        <v>0</v>
      </c>
      <c r="X9" s="116">
        <v>0</v>
      </c>
      <c r="Y9" s="115">
        <f>Y$1*SUMIFS(PrevisaoGD[Potência (MW)],PrevisaoGD[Nº Barra],$A9,PrevisaoGD[Condição de Carga],Y$4,PrevisaoGD[Mês/Ano],Y$5)</f>
        <v>0</v>
      </c>
      <c r="Z9" s="116">
        <v>0</v>
      </c>
      <c r="AA9" s="115">
        <f>AA$1*SUMIFS(PrevisaoGD[Potência (MW)],PrevisaoGD[Nº Barra],$A9,PrevisaoGD[Condição de Carga],AA$4,PrevisaoGD[Mês/Ano],AA$5)</f>
        <v>0</v>
      </c>
      <c r="AB9" s="117">
        <v>0</v>
      </c>
      <c r="AC9" s="115">
        <f>AC$1*SUMIFS(PrevisaoGD[Potência (MW)],PrevisaoGD[Nº Barra],$A9,PrevisaoGD[Condição de Carga],AC$4,PrevisaoGD[Mês/Ano],AC$5)</f>
        <v>6.5955433834485593</v>
      </c>
      <c r="AD9" s="116">
        <v>0</v>
      </c>
      <c r="AE9" s="115">
        <f>AE$1*SUMIFS(PrevisaoGD[Potência (MW)],PrevisaoGD[Nº Barra],$A9,PrevisaoGD[Condição de Carga],AE$4,PrevisaoGD[Mês/Ano],AE$5)</f>
        <v>6.9293698330926299</v>
      </c>
      <c r="AF9" s="116">
        <v>0</v>
      </c>
      <c r="AG9" s="115">
        <f>AG$1*SUMIFS(PrevisaoGD[Potência (MW)],PrevisaoGD[Nº Barra],$A9,PrevisaoGD[Condição de Carga],AG$4,PrevisaoGD[Mês/Ano],AG$5)</f>
        <v>7.3581996457957883</v>
      </c>
      <c r="AH9" s="116">
        <v>0</v>
      </c>
      <c r="AI9" s="115">
        <f>AI$1*SUMIFS(PrevisaoGD[Potência (MW)],PrevisaoGD[Nº Barra],$A9,PrevisaoGD[Condição de Carga],AI$4,PrevisaoGD[Mês/Ano],AI$5)</f>
        <v>6.8546589652409748</v>
      </c>
      <c r="AJ9" s="116">
        <v>0</v>
      </c>
      <c r="AK9" s="115">
        <f>AK$1*SUMIFS(PrevisaoGD[Potência (MW)],PrevisaoGD[Nº Barra],$A9,PrevisaoGD[Condição de Carga],AK$4,PrevisaoGD[Mês/Ano],AK$5)</f>
        <v>6.2395328546567521</v>
      </c>
      <c r="AL9" s="116">
        <v>0</v>
      </c>
      <c r="AM9" s="115">
        <f>AM$1*SUMIFS(PrevisaoGD[Potência (MW)],PrevisaoGD[Nº Barra],$A9,PrevisaoGD[Condição de Carga],AM$4,PrevisaoGD[Mês/Ano],AM$5)</f>
        <v>6.1534512996134181</v>
      </c>
      <c r="AN9" s="116">
        <v>0</v>
      </c>
      <c r="AO9" s="115">
        <f>AO$1*SUMIFS(PrevisaoGD[Potência (MW)],PrevisaoGD[Nº Barra],$A9,PrevisaoGD[Condição de Carga],AO$4,PrevisaoGD[Mês/Ano],AO$5)</f>
        <v>6.4606992638902891</v>
      </c>
      <c r="AP9" s="116">
        <v>0</v>
      </c>
      <c r="AQ9" s="115">
        <f>AQ$1*SUMIFS(PrevisaoGD[Potência (MW)],PrevisaoGD[Nº Barra],$A9,PrevisaoGD[Condição de Carga],AQ$4,PrevisaoGD[Mês/Ano],AQ$5)</f>
        <v>7.3776777855492455</v>
      </c>
      <c r="AR9" s="116">
        <v>0</v>
      </c>
      <c r="AS9" s="115">
        <f>AS$1*SUMIFS(PrevisaoGD[Potência (MW)],PrevisaoGD[Nº Barra],$A9,PrevisaoGD[Condição de Carga],AS$4,PrevisaoGD[Mês/Ano],AS$5)</f>
        <v>8.5167532160276025</v>
      </c>
      <c r="AT9" s="116">
        <v>0</v>
      </c>
      <c r="AU9" s="115">
        <f>AU$1*SUMIFS(PrevisaoGD[Potência (MW)],PrevisaoGD[Nº Barra],$A9,PrevisaoGD[Condição de Carga],AU$4,PrevisaoGD[Mês/Ano],AU$5)</f>
        <v>8.9270547120655035</v>
      </c>
      <c r="AV9" s="116">
        <v>0</v>
      </c>
      <c r="AW9" s="115">
        <f>AW$1*SUMIFS(PrevisaoGD[Potência (MW)],PrevisaoGD[Nº Barra],$A9,PrevisaoGD[Condição de Carga],AW$4,PrevisaoGD[Mês/Ano],AW$5)</f>
        <v>9.5912839695752119</v>
      </c>
      <c r="AX9" s="116">
        <v>0</v>
      </c>
      <c r="AY9" s="115">
        <f>AY$1*SUMIFS(PrevisaoGD[Potência (MW)],PrevisaoGD[Nº Barra],$A9,PrevisaoGD[Condição de Carga],AY$4,PrevisaoGD[Mês/Ano],AY$5)</f>
        <v>9.8641351490398961</v>
      </c>
      <c r="AZ9" s="117">
        <v>0</v>
      </c>
      <c r="BA9" s="115">
        <f>BA$1*SUMIFS(PrevisaoGD[Potência (MW)],PrevisaoGD[Nº Barra],$A9,PrevisaoGD[Condição de Carga],BA$4,PrevisaoGD[Mês/Ano],BA$5)</f>
        <v>0.6704601442842415</v>
      </c>
      <c r="BB9" s="116">
        <v>0</v>
      </c>
      <c r="BC9" s="115">
        <f>BC$1*SUMIFS(PrevisaoGD[Potência (MW)],PrevisaoGD[Nº Barra],$A9,PrevisaoGD[Condição de Carga],BC$4,PrevisaoGD[Mês/Ano],BC$5)</f>
        <v>0.68767524736699592</v>
      </c>
      <c r="BD9" s="116">
        <v>0</v>
      </c>
      <c r="BE9" s="115">
        <f>BE$1*SUMIFS(PrevisaoGD[Potência (MW)],PrevisaoGD[Nº Barra],$A9,PrevisaoGD[Condição de Carga],BE$4,PrevisaoGD[Mês/Ano],BE$5)</f>
        <v>0.75461294114063648</v>
      </c>
      <c r="BF9" s="116">
        <v>0</v>
      </c>
      <c r="BG9" s="115">
        <f>BG$1*SUMIFS(PrevisaoGD[Potência (MW)],PrevisaoGD[Nº Barra],$A9,PrevisaoGD[Condição de Carga],BG$4,PrevisaoGD[Mês/Ano],BG$5)</f>
        <v>0.69788697536374533</v>
      </c>
      <c r="BH9" s="116">
        <v>0</v>
      </c>
      <c r="BI9" s="115">
        <f>BI$1*SUMIFS(PrevisaoGD[Potência (MW)],PrevisaoGD[Nº Barra],$A9,PrevisaoGD[Condição de Carga],BI$4,PrevisaoGD[Mês/Ano],BI$5)</f>
        <v>0.62399275268550836</v>
      </c>
      <c r="BJ9" s="116">
        <v>0</v>
      </c>
      <c r="BK9" s="115">
        <f>BK$1*SUMIFS(PrevisaoGD[Potência (MW)],PrevisaoGD[Nº Barra],$A9,PrevisaoGD[Condição de Carga],BK$4,PrevisaoGD[Mês/Ano],BK$5)</f>
        <v>0.6363773352744877</v>
      </c>
      <c r="BL9" s="116">
        <v>0</v>
      </c>
      <c r="BM9" s="115">
        <f>BM$1*SUMIFS(PrevisaoGD[Potência (MW)],PrevisaoGD[Nº Barra],$A9,PrevisaoGD[Condição de Carga],BM$4,PrevisaoGD[Mês/Ano],BM$5)</f>
        <v>0.69488031323852739</v>
      </c>
      <c r="BN9" s="116">
        <v>0</v>
      </c>
      <c r="BO9" s="115">
        <f>BO$1*SUMIFS(PrevisaoGD[Potência (MW)],PrevisaoGD[Nº Barra],$A9,PrevisaoGD[Condição de Carga],BO$4,PrevisaoGD[Mês/Ano],BO$5)</f>
        <v>0.80087701175926262</v>
      </c>
      <c r="BP9" s="116">
        <v>0</v>
      </c>
      <c r="BQ9" s="115">
        <f>BQ$1*SUMIFS(PrevisaoGD[Potência (MW)],PrevisaoGD[Nº Barra],$A9,PrevisaoGD[Condição de Carga],BQ$4,PrevisaoGD[Mês/Ano],BQ$5)</f>
        <v>0.93384441367562676</v>
      </c>
      <c r="BR9" s="116">
        <v>0</v>
      </c>
      <c r="BS9" s="115">
        <f>BS$1*SUMIFS(PrevisaoGD[Potência (MW)],PrevisaoGD[Nº Barra],$A9,PrevisaoGD[Condição de Carga],BS$4,PrevisaoGD[Mês/Ano],BS$5)</f>
        <v>1.0209346469427238</v>
      </c>
      <c r="BT9" s="116">
        <v>0</v>
      </c>
      <c r="BU9" s="115">
        <f>BU$1*SUMIFS(PrevisaoGD[Potência (MW)],PrevisaoGD[Nº Barra],$A9,PrevisaoGD[Condição de Carga],BU$4,PrevisaoGD[Mês/Ano],BU$5)</f>
        <v>1.1270820826508012</v>
      </c>
      <c r="BV9" s="116">
        <v>0</v>
      </c>
      <c r="BW9" s="115">
        <f>BW$1*SUMIFS(PrevisaoGD[Potência (MW)],PrevisaoGD[Nº Barra],$A9,PrevisaoGD[Condição de Carga],BW$4,PrevisaoGD[Mês/Ano],BW$5)</f>
        <v>1.0346940294131211</v>
      </c>
      <c r="BX9" s="117">
        <v>0</v>
      </c>
      <c r="BY9" s="115">
        <f>BY$1*SUMIFS(PrevisaoGD[Potência (MW)],PrevisaoGD[Nº Barra],$A9,PrevisaoGD[Condição de Carga],BY$4,PrevisaoGD[Mês/Ano],BY$5)</f>
        <v>1.2612684076538963</v>
      </c>
      <c r="BZ9" s="116">
        <v>0</v>
      </c>
      <c r="CA9" s="115">
        <f>CA$1*SUMIFS(PrevisaoGD[Potência (MW)],PrevisaoGD[Nº Barra],$A9,PrevisaoGD[Condição de Carga],CA$4,PrevisaoGD[Mês/Ano],CA$5)</f>
        <v>1.313190201747191</v>
      </c>
      <c r="CB9" s="116">
        <v>0</v>
      </c>
      <c r="CC9" s="115">
        <f>CC$1*SUMIFS(PrevisaoGD[Potência (MW)],PrevisaoGD[Nº Barra],$A9,PrevisaoGD[Condição de Carga],CC$4,PrevisaoGD[Mês/Ano],CC$5)</f>
        <v>1.4228892359046093</v>
      </c>
      <c r="CD9" s="116">
        <v>0</v>
      </c>
      <c r="CE9" s="115">
        <f>CE$1*SUMIFS(PrevisaoGD[Potência (MW)],PrevisaoGD[Nº Barra],$A9,PrevisaoGD[Condição de Carga],CE$4,PrevisaoGD[Mês/Ano],CE$5)</f>
        <v>1.3203235124455652</v>
      </c>
      <c r="CF9" s="116">
        <v>0</v>
      </c>
      <c r="CG9" s="115">
        <f>CG$1*SUMIFS(PrevisaoGD[Potência (MW)],PrevisaoGD[Nº Barra],$A9,PrevisaoGD[Condição de Carga],CG$4,PrevisaoGD[Mês/Ano],CG$5)</f>
        <v>1.1904373919452109</v>
      </c>
      <c r="CH9" s="116">
        <v>0</v>
      </c>
      <c r="CI9" s="115">
        <f>CI$1*SUMIFS(PrevisaoGD[Potência (MW)],PrevisaoGD[Nº Barra],$A9,PrevisaoGD[Condição de Carga],CI$4,PrevisaoGD[Mês/Ano],CI$5)</f>
        <v>1.2064836900490019</v>
      </c>
      <c r="CJ9" s="116">
        <v>0</v>
      </c>
      <c r="CK9" s="115">
        <f>CK$1*SUMIFS(PrevisaoGD[Potência (MW)],PrevisaoGD[Nº Barra],$A9,PrevisaoGD[Condição de Carga],CK$4,PrevisaoGD[Mês/Ano],CK$5)</f>
        <v>1.2941052171906591</v>
      </c>
      <c r="CL9" s="116">
        <v>0</v>
      </c>
      <c r="CM9" s="115">
        <f>CM$1*SUMIFS(PrevisaoGD[Potência (MW)],PrevisaoGD[Nº Barra],$A9,PrevisaoGD[Condição de Carga],CM$4,PrevisaoGD[Mês/Ano],CM$5)</f>
        <v>1.4842050600052823</v>
      </c>
      <c r="CN9" s="116">
        <v>0</v>
      </c>
      <c r="CO9" s="115">
        <f>CO$1*SUMIFS(PrevisaoGD[Potência (MW)],PrevisaoGD[Nº Barra],$A9,PrevisaoGD[Condição de Carga],CO$4,PrevisaoGD[Mês/Ano],CO$5)</f>
        <v>1.7179173647218258</v>
      </c>
      <c r="CP9" s="116">
        <v>0</v>
      </c>
      <c r="CQ9" s="115">
        <f>CQ$1*SUMIFS(PrevisaoGD[Potência (MW)],PrevisaoGD[Nº Barra],$A9,PrevisaoGD[Condição de Carga],CQ$4,PrevisaoGD[Mês/Ano],CQ$5)</f>
        <v>1.8438161609345505</v>
      </c>
      <c r="CR9" s="116">
        <v>0</v>
      </c>
      <c r="CS9" s="115">
        <f>CS$1*SUMIFS(PrevisaoGD[Potência (MW)],PrevisaoGD[Nº Barra],$A9,PrevisaoGD[Condição de Carga],CS$4,PrevisaoGD[Mês/Ano],CS$5)</f>
        <v>2.0126920288517707</v>
      </c>
      <c r="CT9" s="116">
        <v>0</v>
      </c>
      <c r="CU9" s="115">
        <f>CU$1*SUMIFS(PrevisaoGD[Potência (MW)],PrevisaoGD[Nº Barra],$A9,PrevisaoGD[Condição de Carga],CU$4,PrevisaoGD[Mês/Ano],CU$5)</f>
        <v>1.9275478730752869</v>
      </c>
      <c r="CV9" s="117">
        <v>0</v>
      </c>
      <c r="CW9" s="115">
        <f>CW$1*SUMIFS(PrevisaoGD[Potência (MW)],PrevisaoGD[Nº Barra],$A9,PrevisaoGD[Condição de Carga],CW$4,PrevisaoGD[Mês/Ano],CW$5)</f>
        <v>0</v>
      </c>
      <c r="CX9" s="116">
        <v>0</v>
      </c>
      <c r="CY9" s="115">
        <f>CY$1*SUMIFS(PrevisaoGD[Potência (MW)],PrevisaoGD[Nº Barra],$A9,PrevisaoGD[Condição de Carga],CY$4,PrevisaoGD[Mês/Ano],CY$5)</f>
        <v>0</v>
      </c>
      <c r="CZ9" s="116">
        <v>0</v>
      </c>
      <c r="DA9" s="115">
        <f>DA$1*SUMIFS(PrevisaoGD[Potência (MW)],PrevisaoGD[Nº Barra],$A9,PrevisaoGD[Condição de Carga],DA$4,PrevisaoGD[Mês/Ano],DA$5)</f>
        <v>0</v>
      </c>
      <c r="DB9" s="116">
        <v>0</v>
      </c>
      <c r="DC9" s="115">
        <f>DC$1*SUMIFS(PrevisaoGD[Potência (MW)],PrevisaoGD[Nº Barra],$A9,PrevisaoGD[Condição de Carga],DC$4,PrevisaoGD[Mês/Ano],DC$5)</f>
        <v>0</v>
      </c>
      <c r="DD9" s="116">
        <v>0</v>
      </c>
      <c r="DE9" s="115">
        <f>DE$1*SUMIFS(PrevisaoGD[Potência (MW)],PrevisaoGD[Nº Barra],$A9,PrevisaoGD[Condição de Carga],DE$4,PrevisaoGD[Mês/Ano],DE$5)</f>
        <v>0</v>
      </c>
      <c r="DF9" s="116">
        <v>0</v>
      </c>
      <c r="DG9" s="115">
        <f>DG$1*SUMIFS(PrevisaoGD[Potência (MW)],PrevisaoGD[Nº Barra],$A9,PrevisaoGD[Condição de Carga],DG$4,PrevisaoGD[Mês/Ano],DG$5)</f>
        <v>0</v>
      </c>
      <c r="DH9" s="116">
        <v>0</v>
      </c>
      <c r="DI9" s="115">
        <f>DI$1*SUMIFS(PrevisaoGD[Potência (MW)],PrevisaoGD[Nº Barra],$A9,PrevisaoGD[Condição de Carga],DI$4,PrevisaoGD[Mês/Ano],DI$5)</f>
        <v>0</v>
      </c>
      <c r="DJ9" s="116">
        <v>0</v>
      </c>
      <c r="DK9" s="115">
        <f>DK$1*SUMIFS(PrevisaoGD[Potência (MW)],PrevisaoGD[Nº Barra],$A9,PrevisaoGD[Condição de Carga],DK$4,PrevisaoGD[Mês/Ano],DK$5)</f>
        <v>0</v>
      </c>
      <c r="DL9" s="116">
        <v>0</v>
      </c>
      <c r="DM9" s="115">
        <f>DM$1*SUMIFS(PrevisaoGD[Potência (MW)],PrevisaoGD[Nº Barra],$A9,PrevisaoGD[Condição de Carga],DM$4,PrevisaoGD[Mês/Ano],DM$5)</f>
        <v>0</v>
      </c>
      <c r="DN9" s="116">
        <v>0</v>
      </c>
      <c r="DO9" s="115">
        <f>DO$1*SUMIFS(PrevisaoGD[Potência (MW)],PrevisaoGD[Nº Barra],$A9,PrevisaoGD[Condição de Carga],DO$4,PrevisaoGD[Mês/Ano],DO$5)</f>
        <v>0</v>
      </c>
      <c r="DP9" s="116">
        <v>0</v>
      </c>
      <c r="DQ9" s="115">
        <f>DQ$1*SUMIFS(PrevisaoGD[Potência (MW)],PrevisaoGD[Nº Barra],$A9,PrevisaoGD[Condição de Carga],DQ$4,PrevisaoGD[Mês/Ano],DQ$5)</f>
        <v>0</v>
      </c>
      <c r="DR9" s="116">
        <v>0</v>
      </c>
      <c r="DS9" s="115">
        <f>DS$1*SUMIFS(PrevisaoGD[Potência (MW)],PrevisaoGD[Nº Barra],$A9,PrevisaoGD[Condição de Carga],DS$4,PrevisaoGD[Mês/Ano],DS$5)</f>
        <v>0</v>
      </c>
      <c r="DT9" s="117">
        <v>0</v>
      </c>
      <c r="DU9" s="115">
        <f>DU$1*SUMIFS(PrevisaoGD[Potência (MW)],PrevisaoGD[Nº Barra],$A9,PrevisaoGD[Condição de Carga],DU$4,PrevisaoGD[Mês/Ano],DU$5)</f>
        <v>6.5955433834485593</v>
      </c>
      <c r="DV9" s="116">
        <v>0</v>
      </c>
      <c r="DW9" s="115">
        <f>DW$1*SUMIFS(PrevisaoGD[Potência (MW)],PrevisaoGD[Nº Barra],$A9,PrevisaoGD[Condição de Carga],DW$4,PrevisaoGD[Mês/Ano],DW$5)</f>
        <v>6.9293698330926299</v>
      </c>
      <c r="DX9" s="116">
        <v>0</v>
      </c>
      <c r="DY9" s="115">
        <f>DY$1*SUMIFS(PrevisaoGD[Potência (MW)],PrevisaoGD[Nº Barra],$A9,PrevisaoGD[Condição de Carga],DY$4,PrevisaoGD[Mês/Ano],DY$5)</f>
        <v>7.3581996457957883</v>
      </c>
      <c r="DZ9" s="116">
        <v>0</v>
      </c>
      <c r="EA9" s="115">
        <f>EA$1*SUMIFS(PrevisaoGD[Potência (MW)],PrevisaoGD[Nº Barra],$A9,PrevisaoGD[Condição de Carga],EA$4,PrevisaoGD[Mês/Ano],EA$5)</f>
        <v>6.8546589652409748</v>
      </c>
      <c r="EB9" s="116">
        <v>0</v>
      </c>
      <c r="EC9" s="115">
        <f>EC$1*SUMIFS(PrevisaoGD[Potência (MW)],PrevisaoGD[Nº Barra],$A9,PrevisaoGD[Condição de Carga],EC$4,PrevisaoGD[Mês/Ano],EC$5)</f>
        <v>6.2395328546567521</v>
      </c>
      <c r="ED9" s="116">
        <v>0</v>
      </c>
      <c r="EE9" s="115">
        <f>EE$1*SUMIFS(PrevisaoGD[Potência (MW)],PrevisaoGD[Nº Barra],$A9,PrevisaoGD[Condição de Carga],EE$4,PrevisaoGD[Mês/Ano],EE$5)</f>
        <v>6.1534512996134181</v>
      </c>
      <c r="EF9" s="116">
        <v>0</v>
      </c>
      <c r="EG9" s="115">
        <f>EG$1*SUMIFS(PrevisaoGD[Potência (MW)],PrevisaoGD[Nº Barra],$A9,PrevisaoGD[Condição de Carga],EG$4,PrevisaoGD[Mês/Ano],EG$5)</f>
        <v>6.4606992638902891</v>
      </c>
      <c r="EH9" s="116">
        <v>0</v>
      </c>
      <c r="EI9" s="115">
        <f>EI$1*SUMIFS(PrevisaoGD[Potência (MW)],PrevisaoGD[Nº Barra],$A9,PrevisaoGD[Condição de Carga],EI$4,PrevisaoGD[Mês/Ano],EI$5)</f>
        <v>7.3776777855492455</v>
      </c>
      <c r="EJ9" s="116">
        <v>0</v>
      </c>
      <c r="EK9" s="115">
        <f>EK$1*SUMIFS(PrevisaoGD[Potência (MW)],PrevisaoGD[Nº Barra],$A9,PrevisaoGD[Condição de Carga],EK$4,PrevisaoGD[Mês/Ano],EK$5)</f>
        <v>8.5167532160276025</v>
      </c>
      <c r="EL9" s="116">
        <v>0</v>
      </c>
      <c r="EM9" s="115">
        <f>EM$1*SUMIFS(PrevisaoGD[Potência (MW)],PrevisaoGD[Nº Barra],$A9,PrevisaoGD[Condição de Carga],EM$4,PrevisaoGD[Mês/Ano],EM$5)</f>
        <v>8.9270547120655035</v>
      </c>
      <c r="EN9" s="116">
        <v>0</v>
      </c>
      <c r="EO9" s="115">
        <f>EO$1*SUMIFS(PrevisaoGD[Potência (MW)],PrevisaoGD[Nº Barra],$A9,PrevisaoGD[Condição de Carga],EO$4,PrevisaoGD[Mês/Ano],EO$5)</f>
        <v>9.5912839695752119</v>
      </c>
      <c r="EP9" s="116">
        <v>0</v>
      </c>
      <c r="EQ9" s="115">
        <f>EQ$1*SUMIFS(PrevisaoGD[Potência (MW)],PrevisaoGD[Nº Barra],$A9,PrevisaoGD[Condição de Carga],EQ$4,PrevisaoGD[Mês/Ano],EQ$5)</f>
        <v>9.8641351490398961</v>
      </c>
      <c r="ER9" s="117">
        <v>0</v>
      </c>
      <c r="ES9" s="115">
        <f>ES$1*SUMIFS(PrevisaoGD[Potência (MW)],PrevisaoGD[Nº Barra],$A9,PrevisaoGD[Condição de Carga],ES$4,PrevisaoGD[Mês/Ano],ES$5)</f>
        <v>0</v>
      </c>
      <c r="ET9" s="116">
        <v>0</v>
      </c>
      <c r="EU9" s="115">
        <f>EU$1*SUMIFS(PrevisaoGD[Potência (MW)],PrevisaoGD[Nº Barra],$A9,PrevisaoGD[Condição de Carga],EU$4,PrevisaoGD[Mês/Ano],EU$5)</f>
        <v>0</v>
      </c>
      <c r="EV9" s="116">
        <v>0</v>
      </c>
      <c r="EW9" s="115">
        <f>EW$1*SUMIFS(PrevisaoGD[Potência (MW)],PrevisaoGD[Nº Barra],$A9,PrevisaoGD[Condição de Carga],EW$4,PrevisaoGD[Mês/Ano],EW$5)</f>
        <v>0</v>
      </c>
      <c r="EX9" s="116">
        <v>0</v>
      </c>
      <c r="EY9" s="115">
        <f>EY$1*SUMIFS(PrevisaoGD[Potência (MW)],PrevisaoGD[Nº Barra],$A9,PrevisaoGD[Condição de Carga],EY$4,PrevisaoGD[Mês/Ano],EY$5)</f>
        <v>0</v>
      </c>
      <c r="EZ9" s="116">
        <v>0</v>
      </c>
      <c r="FA9" s="115">
        <f>FA$1*SUMIFS(PrevisaoGD[Potência (MW)],PrevisaoGD[Nº Barra],$A9,PrevisaoGD[Condição de Carga],FA$4,PrevisaoGD[Mês/Ano],FA$5)</f>
        <v>0</v>
      </c>
      <c r="FB9" s="116">
        <v>0</v>
      </c>
      <c r="FC9" s="115">
        <f>FC$1*SUMIFS(PrevisaoGD[Potência (MW)],PrevisaoGD[Nº Barra],$A9,PrevisaoGD[Condição de Carga],FC$4,PrevisaoGD[Mês/Ano],FC$5)</f>
        <v>0</v>
      </c>
      <c r="FD9" s="116">
        <v>0</v>
      </c>
      <c r="FE9" s="115">
        <f>FE$1*SUMIFS(PrevisaoGD[Potência (MW)],PrevisaoGD[Nº Barra],$A9,PrevisaoGD[Condição de Carga],FE$4,PrevisaoGD[Mês/Ano],FE$5)</f>
        <v>0</v>
      </c>
      <c r="FF9" s="116">
        <v>0</v>
      </c>
      <c r="FG9" s="115">
        <f>FG$1*SUMIFS(PrevisaoGD[Potência (MW)],PrevisaoGD[Nº Barra],$A9,PrevisaoGD[Condição de Carga],FG$4,PrevisaoGD[Mês/Ano],FG$5)</f>
        <v>0</v>
      </c>
      <c r="FH9" s="116">
        <v>0</v>
      </c>
      <c r="FI9" s="115">
        <f>FI$1*SUMIFS(PrevisaoGD[Potência (MW)],PrevisaoGD[Nº Barra],$A9,PrevisaoGD[Condição de Carga],FI$4,PrevisaoGD[Mês/Ano],FI$5)</f>
        <v>0</v>
      </c>
      <c r="FJ9" s="116">
        <v>0</v>
      </c>
      <c r="FK9" s="115">
        <f>FK$1*SUMIFS(PrevisaoGD[Potência (MW)],PrevisaoGD[Nº Barra],$A9,PrevisaoGD[Condição de Carga],FK$4,PrevisaoGD[Mês/Ano],FK$5)</f>
        <v>0</v>
      </c>
      <c r="FL9" s="116">
        <v>0</v>
      </c>
      <c r="FM9" s="115">
        <f>FM$1*SUMIFS(PrevisaoGD[Potência (MW)],PrevisaoGD[Nº Barra],$A9,PrevisaoGD[Condição de Carga],FM$4,PrevisaoGD[Mês/Ano],FM$5)</f>
        <v>0</v>
      </c>
      <c r="FN9" s="116">
        <v>0</v>
      </c>
      <c r="FO9" s="115">
        <f>FO$1*SUMIFS(PrevisaoGD[Potência (MW)],PrevisaoGD[Nº Barra],$A9,PrevisaoGD[Condição de Carga],FO$4,PrevisaoGD[Mês/Ano],FO$5)</f>
        <v>0</v>
      </c>
      <c r="FP9" s="117">
        <v>0</v>
      </c>
      <c r="FQ9" s="115">
        <f>FQ$1*SUMIFS(PrevisaoGD[Potência (MW)],PrevisaoGD[Nº Barra],$A9,PrevisaoGD[Condição de Carga],FQ$4,PrevisaoGD[Mês/Ano],FQ$5)</f>
        <v>6.6715194920532372</v>
      </c>
      <c r="FR9" s="116">
        <v>0</v>
      </c>
      <c r="FS9" s="115">
        <f>FS$1*SUMIFS(PrevisaoGD[Potência (MW)],PrevisaoGD[Nº Barra],$A9,PrevisaoGD[Condição de Carga],FS$4,PrevisaoGD[Mês/Ano],FS$5)</f>
        <v>7.0058773326306154</v>
      </c>
      <c r="FT9" s="116">
        <v>0</v>
      </c>
      <c r="FU9" s="115">
        <f>FU$1*SUMIFS(PrevisaoGD[Potência (MW)],PrevisaoGD[Nº Barra],$A9,PrevisaoGD[Condição de Carga],FU$4,PrevisaoGD[Mês/Ano],FU$5)</f>
        <v>7.431837152268213</v>
      </c>
      <c r="FV9" s="116">
        <v>0</v>
      </c>
      <c r="FW9" s="115">
        <f>FW$1*SUMIFS(PrevisaoGD[Potência (MW)],PrevisaoGD[Nº Barra],$A9,PrevisaoGD[Condição de Carga],FW$4,PrevisaoGD[Mês/Ano],FW$5)</f>
        <v>6.9240143597585817</v>
      </c>
      <c r="FX9" s="116">
        <v>0</v>
      </c>
      <c r="FY9" s="115">
        <f>FY$1*SUMIFS(PrevisaoGD[Potência (MW)],PrevisaoGD[Nº Barra],$A9,PrevisaoGD[Condição de Carga],FY$4,PrevisaoGD[Mês/Ano],FY$5)</f>
        <v>6.3042251482359939</v>
      </c>
      <c r="FZ9" s="116">
        <v>0</v>
      </c>
      <c r="GA9" s="115">
        <f>GA$1*SUMIFS(PrevisaoGD[Potência (MW)],PrevisaoGD[Nº Barra],$A9,PrevisaoGD[Condição de Carga],GA$4,PrevisaoGD[Mês/Ano],GA$5)</f>
        <v>6.2017158960344556</v>
      </c>
      <c r="GB9" s="116">
        <v>0</v>
      </c>
      <c r="GC9" s="115">
        <f>GC$1*SUMIFS(PrevisaoGD[Potência (MW)],PrevisaoGD[Nº Barra],$A9,PrevisaoGD[Condição de Carga],GC$4,PrevisaoGD[Mês/Ano],GC$5)</f>
        <v>6.5072986157756105</v>
      </c>
      <c r="GD9" s="116">
        <v>0</v>
      </c>
      <c r="GE9" s="115">
        <f>GE$1*SUMIFS(PrevisaoGD[Potência (MW)],PrevisaoGD[Nº Barra],$A9,PrevisaoGD[Condição de Carga],GE$4,PrevisaoGD[Mês/Ano],GE$5)</f>
        <v>7.431033827996222</v>
      </c>
      <c r="GF9" s="116">
        <v>0</v>
      </c>
      <c r="GG9" s="115">
        <f>GG$1*SUMIFS(PrevisaoGD[Potência (MW)],PrevisaoGD[Nº Barra],$A9,PrevisaoGD[Condição de Carga],GG$4,PrevisaoGD[Mês/Ano],GG$5)</f>
        <v>8.5825347463946251</v>
      </c>
      <c r="GH9" s="116">
        <v>0</v>
      </c>
      <c r="GI9" s="115">
        <f>GI$1*SUMIFS(PrevisaoGD[Potência (MW)],PrevisaoGD[Nº Barra],$A9,PrevisaoGD[Condição de Carga],GI$4,PrevisaoGD[Mês/Ano],GI$5)</f>
        <v>8.9895780169650461</v>
      </c>
      <c r="GJ9" s="116">
        <v>0</v>
      </c>
      <c r="GK9" s="115">
        <f>GK$1*SUMIFS(PrevisaoGD[Potência (MW)],PrevisaoGD[Nº Barra],$A9,PrevisaoGD[Condição de Carga],GK$4,PrevisaoGD[Mês/Ano],GK$5)</f>
        <v>9.6529980159646716</v>
      </c>
      <c r="GL9" s="116">
        <v>0</v>
      </c>
      <c r="GM9" s="115">
        <f>GM$1*SUMIFS(PrevisaoGD[Potência (MW)],PrevisaoGD[Nº Barra],$A9,PrevisaoGD[Condição de Carga],GM$4,PrevisaoGD[Mês/Ano],GM$5)</f>
        <v>9.9633547148733079</v>
      </c>
      <c r="GN9" s="117">
        <v>0</v>
      </c>
      <c r="GO9" s="115"/>
      <c r="GP9" s="116"/>
      <c r="GQ9" s="115"/>
      <c r="GR9" s="116"/>
      <c r="GS9" s="115"/>
      <c r="GT9" s="116"/>
      <c r="GU9" s="115"/>
      <c r="GV9" s="116"/>
      <c r="GW9" s="115"/>
      <c r="GX9" s="116"/>
      <c r="GY9" s="115"/>
      <c r="GZ9" s="116"/>
      <c r="HA9" s="115"/>
      <c r="HB9" s="116"/>
      <c r="HC9" s="115"/>
      <c r="HD9" s="116"/>
      <c r="HE9" s="115"/>
      <c r="HF9" s="116"/>
      <c r="HG9" s="115"/>
      <c r="HH9" s="116"/>
      <c r="HI9" s="115"/>
      <c r="HJ9" s="116"/>
      <c r="HK9" s="115"/>
      <c r="HL9" s="118"/>
      <c r="HM9" s="119"/>
      <c r="HN9" s="118"/>
      <c r="HO9" s="120" t="str">
        <f t="shared" ca="1" si="4"/>
        <v>N</v>
      </c>
      <c r="HP9" s="121" t="s">
        <v>98</v>
      </c>
      <c r="HQ9" s="122"/>
      <c r="HR9" s="122" t="s">
        <v>101</v>
      </c>
      <c r="HS9" s="123" t="s">
        <v>101</v>
      </c>
    </row>
    <row r="10" spans="1:228" s="48" customFormat="1" ht="13.7" customHeight="1" x14ac:dyDescent="0.25">
      <c r="A10" s="129">
        <v>8033</v>
      </c>
      <c r="B10" s="130" t="s">
        <v>97</v>
      </c>
      <c r="C10" s="131"/>
      <c r="D10" s="132"/>
      <c r="E10" s="115">
        <f>E$1*SUMIFS(PrevisaoGD[Potência (MW)],PrevisaoGD[Nº Barra],$A10,PrevisaoGD[Condição de Carga],E$4,PrevisaoGD[Mês/Ano],E$5)</f>
        <v>0</v>
      </c>
      <c r="F10" s="116">
        <v>0</v>
      </c>
      <c r="G10" s="115">
        <f>G$1*SUMIFS(PrevisaoGD[Potência (MW)],PrevisaoGD[Nº Barra],$A10,PrevisaoGD[Condição de Carga],G$4,PrevisaoGD[Mês/Ano],G$5)</f>
        <v>0</v>
      </c>
      <c r="H10" s="116">
        <v>0</v>
      </c>
      <c r="I10" s="115">
        <f>I$1*SUMIFS(PrevisaoGD[Potência (MW)],PrevisaoGD[Nº Barra],$A10,PrevisaoGD[Condição de Carga],I$4,PrevisaoGD[Mês/Ano],I$5)</f>
        <v>0</v>
      </c>
      <c r="J10" s="116">
        <v>0</v>
      </c>
      <c r="K10" s="115">
        <f>K$1*SUMIFS(PrevisaoGD[Potência (MW)],PrevisaoGD[Nº Barra],$A10,PrevisaoGD[Condição de Carga],K$4,PrevisaoGD[Mês/Ano],K$5)</f>
        <v>0</v>
      </c>
      <c r="L10" s="116">
        <v>0</v>
      </c>
      <c r="M10" s="115">
        <f>M$1*SUMIFS(PrevisaoGD[Potência (MW)],PrevisaoGD[Nº Barra],$A10,PrevisaoGD[Condição de Carga],M$4,PrevisaoGD[Mês/Ano],M$5)</f>
        <v>0</v>
      </c>
      <c r="N10" s="116">
        <v>0</v>
      </c>
      <c r="O10" s="115">
        <f>O$1*SUMIFS(PrevisaoGD[Potência (MW)],PrevisaoGD[Nº Barra],$A10,PrevisaoGD[Condição de Carga],O$4,PrevisaoGD[Mês/Ano],O$5)</f>
        <v>0</v>
      </c>
      <c r="P10" s="116">
        <v>0</v>
      </c>
      <c r="Q10" s="115">
        <f>Q$1*SUMIFS(PrevisaoGD[Potência (MW)],PrevisaoGD[Nº Barra],$A10,PrevisaoGD[Condição de Carga],Q$4,PrevisaoGD[Mês/Ano],Q$5)</f>
        <v>0</v>
      </c>
      <c r="R10" s="116">
        <v>0</v>
      </c>
      <c r="S10" s="115">
        <f>S$1*SUMIFS(PrevisaoGD[Potência (MW)],PrevisaoGD[Nº Barra],$A10,PrevisaoGD[Condição de Carga],S$4,PrevisaoGD[Mês/Ano],S$5)</f>
        <v>0</v>
      </c>
      <c r="T10" s="116">
        <v>0</v>
      </c>
      <c r="U10" s="115">
        <f>U$1*SUMIFS(PrevisaoGD[Potência (MW)],PrevisaoGD[Nº Barra],$A10,PrevisaoGD[Condição de Carga],U$4,PrevisaoGD[Mês/Ano],U$5)</f>
        <v>0</v>
      </c>
      <c r="V10" s="116">
        <v>0</v>
      </c>
      <c r="W10" s="115">
        <f>W$1*SUMIFS(PrevisaoGD[Potência (MW)],PrevisaoGD[Nº Barra],$A10,PrevisaoGD[Condição de Carga],W$4,PrevisaoGD[Mês/Ano],W$5)</f>
        <v>0</v>
      </c>
      <c r="X10" s="116">
        <v>0</v>
      </c>
      <c r="Y10" s="115">
        <f>Y$1*SUMIFS(PrevisaoGD[Potência (MW)],PrevisaoGD[Nº Barra],$A10,PrevisaoGD[Condição de Carga],Y$4,PrevisaoGD[Mês/Ano],Y$5)</f>
        <v>0</v>
      </c>
      <c r="Z10" s="116">
        <v>0</v>
      </c>
      <c r="AA10" s="115">
        <f>AA$1*SUMIFS(PrevisaoGD[Potência (MW)],PrevisaoGD[Nº Barra],$A10,PrevisaoGD[Condição de Carga],AA$4,PrevisaoGD[Mês/Ano],AA$5)</f>
        <v>0</v>
      </c>
      <c r="AB10" s="117">
        <v>0</v>
      </c>
      <c r="AC10" s="115">
        <f>AC$1*SUMIFS(PrevisaoGD[Potência (MW)],PrevisaoGD[Nº Barra],$A10,PrevisaoGD[Condição de Carga],AC$4,PrevisaoGD[Mês/Ano],AC$5)</f>
        <v>0.219851446114952</v>
      </c>
      <c r="AD10" s="116">
        <v>0</v>
      </c>
      <c r="AE10" s="115">
        <f>AE$1*SUMIFS(PrevisaoGD[Potência (MW)],PrevisaoGD[Nº Barra],$A10,PrevisaoGD[Condição de Carga],AE$4,PrevisaoGD[Mês/Ano],AE$5)</f>
        <v>0.230978994436421</v>
      </c>
      <c r="AF10" s="116">
        <v>0</v>
      </c>
      <c r="AG10" s="115">
        <f>AG$1*SUMIFS(PrevisaoGD[Potência (MW)],PrevisaoGD[Nº Barra],$A10,PrevisaoGD[Condição de Carga],AG$4,PrevisaoGD[Mês/Ano],AG$5)</f>
        <v>0.24527332152652628</v>
      </c>
      <c r="AH10" s="116">
        <v>0</v>
      </c>
      <c r="AI10" s="115">
        <f>AI$1*SUMIFS(PrevisaoGD[Potência (MW)],PrevisaoGD[Nº Barra],$A10,PrevisaoGD[Condição de Carga],AI$4,PrevisaoGD[Mês/Ano],AI$5)</f>
        <v>0.22848863217469914</v>
      </c>
      <c r="AJ10" s="116">
        <v>0</v>
      </c>
      <c r="AK10" s="115">
        <f>AK$1*SUMIFS(PrevisaoGD[Potência (MW)],PrevisaoGD[Nº Barra],$A10,PrevisaoGD[Condição de Carga],AK$4,PrevisaoGD[Mês/Ano],AK$5)</f>
        <v>0.20798442848855841</v>
      </c>
      <c r="AL10" s="116">
        <v>0</v>
      </c>
      <c r="AM10" s="115">
        <f>AM$1*SUMIFS(PrevisaoGD[Potência (MW)],PrevisaoGD[Nº Barra],$A10,PrevisaoGD[Condição de Carga],AM$4,PrevisaoGD[Mês/Ano],AM$5)</f>
        <v>0.20511504332044725</v>
      </c>
      <c r="AN10" s="116">
        <v>0</v>
      </c>
      <c r="AO10" s="115">
        <f>AO$1*SUMIFS(PrevisaoGD[Potência (MW)],PrevisaoGD[Nº Barra],$A10,PrevisaoGD[Condição de Carga],AO$4,PrevisaoGD[Mês/Ano],AO$5)</f>
        <v>0.21535664212967628</v>
      </c>
      <c r="AP10" s="116">
        <v>0</v>
      </c>
      <c r="AQ10" s="115">
        <f>AQ$1*SUMIFS(PrevisaoGD[Potência (MW)],PrevisaoGD[Nº Barra],$A10,PrevisaoGD[Condição de Carga],AQ$4,PrevisaoGD[Mês/Ano],AQ$5)</f>
        <v>0.24592259285164153</v>
      </c>
      <c r="AR10" s="116">
        <v>0</v>
      </c>
      <c r="AS10" s="115">
        <f>AS$1*SUMIFS(PrevisaoGD[Potência (MW)],PrevisaoGD[Nº Barra],$A10,PrevisaoGD[Condição de Carga],AS$4,PrevisaoGD[Mês/Ano],AS$5)</f>
        <v>0.28389177386758674</v>
      </c>
      <c r="AT10" s="116">
        <v>0</v>
      </c>
      <c r="AU10" s="115">
        <f>AU$1*SUMIFS(PrevisaoGD[Potência (MW)],PrevisaoGD[Nº Barra],$A10,PrevisaoGD[Condição de Carga],AU$4,PrevisaoGD[Mês/Ano],AU$5)</f>
        <v>0.29756849040218342</v>
      </c>
      <c r="AV10" s="116">
        <v>0</v>
      </c>
      <c r="AW10" s="115">
        <f>AW$1*SUMIFS(PrevisaoGD[Potência (MW)],PrevisaoGD[Nº Barra],$A10,PrevisaoGD[Condição de Carga],AW$4,PrevisaoGD[Mês/Ano],AW$5)</f>
        <v>0.31970946565250707</v>
      </c>
      <c r="AX10" s="116">
        <v>0</v>
      </c>
      <c r="AY10" s="115">
        <f>AY$1*SUMIFS(PrevisaoGD[Potência (MW)],PrevisaoGD[Nº Barra],$A10,PrevisaoGD[Condição de Carga],AY$4,PrevisaoGD[Mês/Ano],AY$5)</f>
        <v>0.32880450496799657</v>
      </c>
      <c r="AZ10" s="117">
        <v>0</v>
      </c>
      <c r="BA10" s="115">
        <f>BA$1*SUMIFS(PrevisaoGD[Potência (MW)],PrevisaoGD[Nº Barra],$A10,PrevisaoGD[Condição de Carga],BA$4,PrevisaoGD[Mês/Ano],BA$5)</f>
        <v>2.2348671476141387E-2</v>
      </c>
      <c r="BB10" s="116">
        <v>0</v>
      </c>
      <c r="BC10" s="115">
        <f>BC$1*SUMIFS(PrevisaoGD[Potência (MW)],PrevisaoGD[Nº Barra],$A10,PrevisaoGD[Condição de Carga],BC$4,PrevisaoGD[Mês/Ano],BC$5)</f>
        <v>2.2922508245566534E-2</v>
      </c>
      <c r="BD10" s="116">
        <v>0</v>
      </c>
      <c r="BE10" s="115">
        <f>BE$1*SUMIFS(PrevisaoGD[Potência (MW)],PrevisaoGD[Nº Barra],$A10,PrevisaoGD[Condição de Carga],BE$4,PrevisaoGD[Mês/Ano],BE$5)</f>
        <v>2.5153764704687883E-2</v>
      </c>
      <c r="BF10" s="116">
        <v>0</v>
      </c>
      <c r="BG10" s="115">
        <f>BG$1*SUMIFS(PrevisaoGD[Potência (MW)],PrevisaoGD[Nº Barra],$A10,PrevisaoGD[Condição de Carga],BG$4,PrevisaoGD[Mês/Ano],BG$5)</f>
        <v>2.3262899178791509E-2</v>
      </c>
      <c r="BH10" s="116">
        <v>0</v>
      </c>
      <c r="BI10" s="115">
        <f>BI$1*SUMIFS(PrevisaoGD[Potência (MW)],PrevisaoGD[Nº Barra],$A10,PrevisaoGD[Condição de Carga],BI$4,PrevisaoGD[Mês/Ano],BI$5)</f>
        <v>2.0799758422850281E-2</v>
      </c>
      <c r="BJ10" s="116">
        <v>0</v>
      </c>
      <c r="BK10" s="115">
        <f>BK$1*SUMIFS(PrevisaoGD[Potência (MW)],PrevisaoGD[Nº Barra],$A10,PrevisaoGD[Condição de Carga],BK$4,PrevisaoGD[Mês/Ano],BK$5)</f>
        <v>2.1212577842482924E-2</v>
      </c>
      <c r="BL10" s="116">
        <v>0</v>
      </c>
      <c r="BM10" s="115">
        <f>BM$1*SUMIFS(PrevisaoGD[Potência (MW)],PrevisaoGD[Nº Barra],$A10,PrevisaoGD[Condição de Carga],BM$4,PrevisaoGD[Mês/Ano],BM$5)</f>
        <v>2.3162677107950912E-2</v>
      </c>
      <c r="BN10" s="116">
        <v>0</v>
      </c>
      <c r="BO10" s="115">
        <f>BO$1*SUMIFS(PrevisaoGD[Potência (MW)],PrevisaoGD[Nº Barra],$A10,PrevisaoGD[Condição de Carga],BO$4,PrevisaoGD[Mês/Ano],BO$5)</f>
        <v>2.6695900391975422E-2</v>
      </c>
      <c r="BP10" s="116">
        <v>0</v>
      </c>
      <c r="BQ10" s="115">
        <f>BQ$1*SUMIFS(PrevisaoGD[Potência (MW)],PrevisaoGD[Nº Barra],$A10,PrevisaoGD[Condição de Carga],BQ$4,PrevisaoGD[Mês/Ano],BQ$5)</f>
        <v>3.1128147122520891E-2</v>
      </c>
      <c r="BR10" s="116">
        <v>0</v>
      </c>
      <c r="BS10" s="115">
        <f>BS$1*SUMIFS(PrevisaoGD[Potência (MW)],PrevisaoGD[Nº Barra],$A10,PrevisaoGD[Condição de Carga],BS$4,PrevisaoGD[Mês/Ano],BS$5)</f>
        <v>3.4031154898090797E-2</v>
      </c>
      <c r="BT10" s="116">
        <v>0</v>
      </c>
      <c r="BU10" s="115">
        <f>BU$1*SUMIFS(PrevisaoGD[Potência (MW)],PrevisaoGD[Nº Barra],$A10,PrevisaoGD[Condição de Carga],BU$4,PrevisaoGD[Mês/Ano],BU$5)</f>
        <v>3.7569402755026717E-2</v>
      </c>
      <c r="BV10" s="116">
        <v>0</v>
      </c>
      <c r="BW10" s="115">
        <f>BW$1*SUMIFS(PrevisaoGD[Potência (MW)],PrevisaoGD[Nº Barra],$A10,PrevisaoGD[Condição de Carga],BW$4,PrevisaoGD[Mês/Ano],BW$5)</f>
        <v>3.4489800980437371E-2</v>
      </c>
      <c r="BX10" s="117">
        <v>0</v>
      </c>
      <c r="BY10" s="115">
        <f>BY$1*SUMIFS(PrevisaoGD[Potência (MW)],PrevisaoGD[Nº Barra],$A10,PrevisaoGD[Condição de Carga],BY$4,PrevisaoGD[Mês/Ano],BY$5)</f>
        <v>4.2042280255129877E-2</v>
      </c>
      <c r="BZ10" s="116">
        <v>0</v>
      </c>
      <c r="CA10" s="115">
        <f>CA$1*SUMIFS(PrevisaoGD[Potência (MW)],PrevisaoGD[Nº Barra],$A10,PrevisaoGD[Condição de Carga],CA$4,PrevisaoGD[Mês/Ano],CA$5)</f>
        <v>4.3773006724906374E-2</v>
      </c>
      <c r="CB10" s="116">
        <v>0</v>
      </c>
      <c r="CC10" s="115">
        <f>CC$1*SUMIFS(PrevisaoGD[Potência (MW)],PrevisaoGD[Nº Barra],$A10,PrevisaoGD[Condição de Carga],CC$4,PrevisaoGD[Mês/Ano],CC$5)</f>
        <v>4.7429641196820312E-2</v>
      </c>
      <c r="CD10" s="116">
        <v>0</v>
      </c>
      <c r="CE10" s="115">
        <f>CE$1*SUMIFS(PrevisaoGD[Potência (MW)],PrevisaoGD[Nº Barra],$A10,PrevisaoGD[Condição de Carga],CE$4,PrevisaoGD[Mês/Ano],CE$5)</f>
        <v>4.4010783748185504E-2</v>
      </c>
      <c r="CF10" s="116">
        <v>0</v>
      </c>
      <c r="CG10" s="115">
        <f>CG$1*SUMIFS(PrevisaoGD[Potência (MW)],PrevisaoGD[Nº Barra],$A10,PrevisaoGD[Condição de Carga],CG$4,PrevisaoGD[Mês/Ano],CG$5)</f>
        <v>3.9681246398173699E-2</v>
      </c>
      <c r="CH10" s="116">
        <v>0</v>
      </c>
      <c r="CI10" s="115">
        <f>CI$1*SUMIFS(PrevisaoGD[Potência (MW)],PrevisaoGD[Nº Barra],$A10,PrevisaoGD[Condição de Carga],CI$4,PrevisaoGD[Mês/Ano],CI$5)</f>
        <v>4.0216123001633394E-2</v>
      </c>
      <c r="CJ10" s="116">
        <v>0</v>
      </c>
      <c r="CK10" s="115">
        <f>CK$1*SUMIFS(PrevisaoGD[Potência (MW)],PrevisaoGD[Nº Barra],$A10,PrevisaoGD[Condição de Carga],CK$4,PrevisaoGD[Mês/Ano],CK$5)</f>
        <v>4.3136840573021973E-2</v>
      </c>
      <c r="CL10" s="116">
        <v>0</v>
      </c>
      <c r="CM10" s="115">
        <f>CM$1*SUMIFS(PrevisaoGD[Potência (MW)],PrevisaoGD[Nº Barra],$A10,PrevisaoGD[Condição de Carga],CM$4,PrevisaoGD[Mês/Ano],CM$5)</f>
        <v>4.9473502000176084E-2</v>
      </c>
      <c r="CN10" s="116">
        <v>0</v>
      </c>
      <c r="CO10" s="115">
        <f>CO$1*SUMIFS(PrevisaoGD[Potência (MW)],PrevisaoGD[Nº Barra],$A10,PrevisaoGD[Condição de Carga],CO$4,PrevisaoGD[Mês/Ano],CO$5)</f>
        <v>5.7263912157394195E-2</v>
      </c>
      <c r="CP10" s="116">
        <v>0</v>
      </c>
      <c r="CQ10" s="115">
        <f>CQ$1*SUMIFS(PrevisaoGD[Potência (MW)],PrevisaoGD[Nº Barra],$A10,PrevisaoGD[Condição de Carga],CQ$4,PrevisaoGD[Mês/Ano],CQ$5)</f>
        <v>6.1460538697818347E-2</v>
      </c>
      <c r="CR10" s="116">
        <v>0</v>
      </c>
      <c r="CS10" s="115">
        <f>CS$1*SUMIFS(PrevisaoGD[Potência (MW)],PrevisaoGD[Nº Barra],$A10,PrevisaoGD[Condição de Carga],CS$4,PrevisaoGD[Mês/Ano],CS$5)</f>
        <v>6.7089734295059031E-2</v>
      </c>
      <c r="CT10" s="116">
        <v>0</v>
      </c>
      <c r="CU10" s="115">
        <f>CU$1*SUMIFS(PrevisaoGD[Potência (MW)],PrevisaoGD[Nº Barra],$A10,PrevisaoGD[Condição de Carga],CU$4,PrevisaoGD[Mês/Ano],CU$5)</f>
        <v>6.4251595769176231E-2</v>
      </c>
      <c r="CV10" s="117">
        <v>0</v>
      </c>
      <c r="CW10" s="115">
        <f>CW$1*SUMIFS(PrevisaoGD[Potência (MW)],PrevisaoGD[Nº Barra],$A10,PrevisaoGD[Condição de Carga],CW$4,PrevisaoGD[Mês/Ano],CW$5)</f>
        <v>0</v>
      </c>
      <c r="CX10" s="116">
        <v>0</v>
      </c>
      <c r="CY10" s="115">
        <f>CY$1*SUMIFS(PrevisaoGD[Potência (MW)],PrevisaoGD[Nº Barra],$A10,PrevisaoGD[Condição de Carga],CY$4,PrevisaoGD[Mês/Ano],CY$5)</f>
        <v>0</v>
      </c>
      <c r="CZ10" s="116">
        <v>0</v>
      </c>
      <c r="DA10" s="115">
        <f>DA$1*SUMIFS(PrevisaoGD[Potência (MW)],PrevisaoGD[Nº Barra],$A10,PrevisaoGD[Condição de Carga],DA$4,PrevisaoGD[Mês/Ano],DA$5)</f>
        <v>0</v>
      </c>
      <c r="DB10" s="116">
        <v>0</v>
      </c>
      <c r="DC10" s="115">
        <f>DC$1*SUMIFS(PrevisaoGD[Potência (MW)],PrevisaoGD[Nº Barra],$A10,PrevisaoGD[Condição de Carga],DC$4,PrevisaoGD[Mês/Ano],DC$5)</f>
        <v>0</v>
      </c>
      <c r="DD10" s="116">
        <v>0</v>
      </c>
      <c r="DE10" s="115">
        <f>DE$1*SUMIFS(PrevisaoGD[Potência (MW)],PrevisaoGD[Nº Barra],$A10,PrevisaoGD[Condição de Carga],DE$4,PrevisaoGD[Mês/Ano],DE$5)</f>
        <v>0</v>
      </c>
      <c r="DF10" s="116">
        <v>0</v>
      </c>
      <c r="DG10" s="115">
        <f>DG$1*SUMIFS(PrevisaoGD[Potência (MW)],PrevisaoGD[Nº Barra],$A10,PrevisaoGD[Condição de Carga],DG$4,PrevisaoGD[Mês/Ano],DG$5)</f>
        <v>0</v>
      </c>
      <c r="DH10" s="116">
        <v>0</v>
      </c>
      <c r="DI10" s="115">
        <f>DI$1*SUMIFS(PrevisaoGD[Potência (MW)],PrevisaoGD[Nº Barra],$A10,PrevisaoGD[Condição de Carga],DI$4,PrevisaoGD[Mês/Ano],DI$5)</f>
        <v>0</v>
      </c>
      <c r="DJ10" s="116">
        <v>0</v>
      </c>
      <c r="DK10" s="115">
        <f>DK$1*SUMIFS(PrevisaoGD[Potência (MW)],PrevisaoGD[Nº Barra],$A10,PrevisaoGD[Condição de Carga],DK$4,PrevisaoGD[Mês/Ano],DK$5)</f>
        <v>0</v>
      </c>
      <c r="DL10" s="116">
        <v>0</v>
      </c>
      <c r="DM10" s="115">
        <f>DM$1*SUMIFS(PrevisaoGD[Potência (MW)],PrevisaoGD[Nº Barra],$A10,PrevisaoGD[Condição de Carga],DM$4,PrevisaoGD[Mês/Ano],DM$5)</f>
        <v>0</v>
      </c>
      <c r="DN10" s="116">
        <v>0</v>
      </c>
      <c r="DO10" s="115">
        <f>DO$1*SUMIFS(PrevisaoGD[Potência (MW)],PrevisaoGD[Nº Barra],$A10,PrevisaoGD[Condição de Carga],DO$4,PrevisaoGD[Mês/Ano],DO$5)</f>
        <v>0</v>
      </c>
      <c r="DP10" s="116">
        <v>0</v>
      </c>
      <c r="DQ10" s="115">
        <f>DQ$1*SUMIFS(PrevisaoGD[Potência (MW)],PrevisaoGD[Nº Barra],$A10,PrevisaoGD[Condição de Carga],DQ$4,PrevisaoGD[Mês/Ano],DQ$5)</f>
        <v>0</v>
      </c>
      <c r="DR10" s="116">
        <v>0</v>
      </c>
      <c r="DS10" s="115">
        <f>DS$1*SUMIFS(PrevisaoGD[Potência (MW)],PrevisaoGD[Nº Barra],$A10,PrevisaoGD[Condição de Carga],DS$4,PrevisaoGD[Mês/Ano],DS$5)</f>
        <v>0</v>
      </c>
      <c r="DT10" s="117">
        <v>0</v>
      </c>
      <c r="DU10" s="115">
        <f>DU$1*SUMIFS(PrevisaoGD[Potência (MW)],PrevisaoGD[Nº Barra],$A10,PrevisaoGD[Condição de Carga],DU$4,PrevisaoGD[Mês/Ano],DU$5)</f>
        <v>0.219851446114952</v>
      </c>
      <c r="DV10" s="116">
        <v>0</v>
      </c>
      <c r="DW10" s="115">
        <f>DW$1*SUMIFS(PrevisaoGD[Potência (MW)],PrevisaoGD[Nº Barra],$A10,PrevisaoGD[Condição de Carga],DW$4,PrevisaoGD[Mês/Ano],DW$5)</f>
        <v>0.230978994436421</v>
      </c>
      <c r="DX10" s="116">
        <v>0</v>
      </c>
      <c r="DY10" s="115">
        <f>DY$1*SUMIFS(PrevisaoGD[Potência (MW)],PrevisaoGD[Nº Barra],$A10,PrevisaoGD[Condição de Carga],DY$4,PrevisaoGD[Mês/Ano],DY$5)</f>
        <v>0.24527332152652628</v>
      </c>
      <c r="DZ10" s="116">
        <v>0</v>
      </c>
      <c r="EA10" s="115">
        <f>EA$1*SUMIFS(PrevisaoGD[Potência (MW)],PrevisaoGD[Nº Barra],$A10,PrevisaoGD[Condição de Carga],EA$4,PrevisaoGD[Mês/Ano],EA$5)</f>
        <v>0.22848863217469914</v>
      </c>
      <c r="EB10" s="116">
        <v>0</v>
      </c>
      <c r="EC10" s="115">
        <f>EC$1*SUMIFS(PrevisaoGD[Potência (MW)],PrevisaoGD[Nº Barra],$A10,PrevisaoGD[Condição de Carga],EC$4,PrevisaoGD[Mês/Ano],EC$5)</f>
        <v>0.20798442848855841</v>
      </c>
      <c r="ED10" s="116">
        <v>0</v>
      </c>
      <c r="EE10" s="115">
        <f>EE$1*SUMIFS(PrevisaoGD[Potência (MW)],PrevisaoGD[Nº Barra],$A10,PrevisaoGD[Condição de Carga],EE$4,PrevisaoGD[Mês/Ano],EE$5)</f>
        <v>0.20511504332044725</v>
      </c>
      <c r="EF10" s="116">
        <v>0</v>
      </c>
      <c r="EG10" s="115">
        <f>EG$1*SUMIFS(PrevisaoGD[Potência (MW)],PrevisaoGD[Nº Barra],$A10,PrevisaoGD[Condição de Carga],EG$4,PrevisaoGD[Mês/Ano],EG$5)</f>
        <v>0.21535664212967628</v>
      </c>
      <c r="EH10" s="116">
        <v>0</v>
      </c>
      <c r="EI10" s="115">
        <f>EI$1*SUMIFS(PrevisaoGD[Potência (MW)],PrevisaoGD[Nº Barra],$A10,PrevisaoGD[Condição de Carga],EI$4,PrevisaoGD[Mês/Ano],EI$5)</f>
        <v>0.24592259285164153</v>
      </c>
      <c r="EJ10" s="116">
        <v>0</v>
      </c>
      <c r="EK10" s="115">
        <f>EK$1*SUMIFS(PrevisaoGD[Potência (MW)],PrevisaoGD[Nº Barra],$A10,PrevisaoGD[Condição de Carga],EK$4,PrevisaoGD[Mês/Ano],EK$5)</f>
        <v>0.28389177386758674</v>
      </c>
      <c r="EL10" s="116">
        <v>0</v>
      </c>
      <c r="EM10" s="115">
        <f>EM$1*SUMIFS(PrevisaoGD[Potência (MW)],PrevisaoGD[Nº Barra],$A10,PrevisaoGD[Condição de Carga],EM$4,PrevisaoGD[Mês/Ano],EM$5)</f>
        <v>0.29756849040218342</v>
      </c>
      <c r="EN10" s="116">
        <v>0</v>
      </c>
      <c r="EO10" s="115">
        <f>EO$1*SUMIFS(PrevisaoGD[Potência (MW)],PrevisaoGD[Nº Barra],$A10,PrevisaoGD[Condição de Carga],EO$4,PrevisaoGD[Mês/Ano],EO$5)</f>
        <v>0.31970946565250707</v>
      </c>
      <c r="EP10" s="116">
        <v>0</v>
      </c>
      <c r="EQ10" s="115">
        <f>EQ$1*SUMIFS(PrevisaoGD[Potência (MW)],PrevisaoGD[Nº Barra],$A10,PrevisaoGD[Condição de Carga],EQ$4,PrevisaoGD[Mês/Ano],EQ$5)</f>
        <v>0.32880450496799657</v>
      </c>
      <c r="ER10" s="117">
        <v>0</v>
      </c>
      <c r="ES10" s="115">
        <f>ES$1*SUMIFS(PrevisaoGD[Potência (MW)],PrevisaoGD[Nº Barra],$A10,PrevisaoGD[Condição de Carga],ES$4,PrevisaoGD[Mês/Ano],ES$5)</f>
        <v>0</v>
      </c>
      <c r="ET10" s="116">
        <v>0</v>
      </c>
      <c r="EU10" s="115">
        <f>EU$1*SUMIFS(PrevisaoGD[Potência (MW)],PrevisaoGD[Nº Barra],$A10,PrevisaoGD[Condição de Carga],EU$4,PrevisaoGD[Mês/Ano],EU$5)</f>
        <v>0</v>
      </c>
      <c r="EV10" s="116">
        <v>0</v>
      </c>
      <c r="EW10" s="115">
        <f>EW$1*SUMIFS(PrevisaoGD[Potência (MW)],PrevisaoGD[Nº Barra],$A10,PrevisaoGD[Condição de Carga],EW$4,PrevisaoGD[Mês/Ano],EW$5)</f>
        <v>0</v>
      </c>
      <c r="EX10" s="116">
        <v>0</v>
      </c>
      <c r="EY10" s="115">
        <f>EY$1*SUMIFS(PrevisaoGD[Potência (MW)],PrevisaoGD[Nº Barra],$A10,PrevisaoGD[Condição de Carga],EY$4,PrevisaoGD[Mês/Ano],EY$5)</f>
        <v>0</v>
      </c>
      <c r="EZ10" s="116">
        <v>0</v>
      </c>
      <c r="FA10" s="115">
        <f>FA$1*SUMIFS(PrevisaoGD[Potência (MW)],PrevisaoGD[Nº Barra],$A10,PrevisaoGD[Condição de Carga],FA$4,PrevisaoGD[Mês/Ano],FA$5)</f>
        <v>0</v>
      </c>
      <c r="FB10" s="116">
        <v>0</v>
      </c>
      <c r="FC10" s="115">
        <f>FC$1*SUMIFS(PrevisaoGD[Potência (MW)],PrevisaoGD[Nº Barra],$A10,PrevisaoGD[Condição de Carga],FC$4,PrevisaoGD[Mês/Ano],FC$5)</f>
        <v>0</v>
      </c>
      <c r="FD10" s="116">
        <v>0</v>
      </c>
      <c r="FE10" s="115">
        <f>FE$1*SUMIFS(PrevisaoGD[Potência (MW)],PrevisaoGD[Nº Barra],$A10,PrevisaoGD[Condição de Carga],FE$4,PrevisaoGD[Mês/Ano],FE$5)</f>
        <v>0</v>
      </c>
      <c r="FF10" s="116">
        <v>0</v>
      </c>
      <c r="FG10" s="115">
        <f>FG$1*SUMIFS(PrevisaoGD[Potência (MW)],PrevisaoGD[Nº Barra],$A10,PrevisaoGD[Condição de Carga],FG$4,PrevisaoGD[Mês/Ano],FG$5)</f>
        <v>0</v>
      </c>
      <c r="FH10" s="116">
        <v>0</v>
      </c>
      <c r="FI10" s="115">
        <f>FI$1*SUMIFS(PrevisaoGD[Potência (MW)],PrevisaoGD[Nº Barra],$A10,PrevisaoGD[Condição de Carga],FI$4,PrevisaoGD[Mês/Ano],FI$5)</f>
        <v>0</v>
      </c>
      <c r="FJ10" s="116">
        <v>0</v>
      </c>
      <c r="FK10" s="115">
        <f>FK$1*SUMIFS(PrevisaoGD[Potência (MW)],PrevisaoGD[Nº Barra],$A10,PrevisaoGD[Condição de Carga],FK$4,PrevisaoGD[Mês/Ano],FK$5)</f>
        <v>0</v>
      </c>
      <c r="FL10" s="116">
        <v>0</v>
      </c>
      <c r="FM10" s="115">
        <f>FM$1*SUMIFS(PrevisaoGD[Potência (MW)],PrevisaoGD[Nº Barra],$A10,PrevisaoGD[Condição de Carga],FM$4,PrevisaoGD[Mês/Ano],FM$5)</f>
        <v>0</v>
      </c>
      <c r="FN10" s="116">
        <v>0</v>
      </c>
      <c r="FO10" s="115">
        <f>FO$1*SUMIFS(PrevisaoGD[Potência (MW)],PrevisaoGD[Nº Barra],$A10,PrevisaoGD[Condição de Carga],FO$4,PrevisaoGD[Mês/Ano],FO$5)</f>
        <v>0</v>
      </c>
      <c r="FP10" s="117">
        <v>0</v>
      </c>
      <c r="FQ10" s="115">
        <f>FQ$1*SUMIFS(PrevisaoGD[Potência (MW)],PrevisaoGD[Nº Barra],$A10,PrevisaoGD[Condição de Carga],FQ$4,PrevisaoGD[Mês/Ano],FQ$5)</f>
        <v>0.22238398306844129</v>
      </c>
      <c r="FR10" s="116">
        <v>0</v>
      </c>
      <c r="FS10" s="115">
        <f>FS$1*SUMIFS(PrevisaoGD[Potência (MW)],PrevisaoGD[Nº Barra],$A10,PrevisaoGD[Condição de Carga],FS$4,PrevisaoGD[Mês/Ano],FS$5)</f>
        <v>0.23352924442102052</v>
      </c>
      <c r="FT10" s="116">
        <v>0</v>
      </c>
      <c r="FU10" s="115">
        <f>FU$1*SUMIFS(PrevisaoGD[Potência (MW)],PrevisaoGD[Nº Barra],$A10,PrevisaoGD[Condição de Carga],FU$4,PrevisaoGD[Mês/Ano],FU$5)</f>
        <v>0.2477279050756071</v>
      </c>
      <c r="FV10" s="116">
        <v>0</v>
      </c>
      <c r="FW10" s="115">
        <f>FW$1*SUMIFS(PrevisaoGD[Potência (MW)],PrevisaoGD[Nº Barra],$A10,PrevisaoGD[Condição de Carga],FW$4,PrevisaoGD[Mês/Ano],FW$5)</f>
        <v>0.23080047865861938</v>
      </c>
      <c r="FX10" s="116">
        <v>0</v>
      </c>
      <c r="FY10" s="115">
        <f>FY$1*SUMIFS(PrevisaoGD[Potência (MW)],PrevisaoGD[Nº Barra],$A10,PrevisaoGD[Condição de Carga],FY$4,PrevisaoGD[Mês/Ano],FY$5)</f>
        <v>0.21014083827453314</v>
      </c>
      <c r="FZ10" s="116">
        <v>0</v>
      </c>
      <c r="GA10" s="115">
        <f>GA$1*SUMIFS(PrevisaoGD[Potência (MW)],PrevisaoGD[Nº Barra],$A10,PrevisaoGD[Condição de Carga],GA$4,PrevisaoGD[Mês/Ano],GA$5)</f>
        <v>0.20672386320114849</v>
      </c>
      <c r="GB10" s="116">
        <v>0</v>
      </c>
      <c r="GC10" s="115">
        <f>GC$1*SUMIFS(PrevisaoGD[Potência (MW)],PrevisaoGD[Nº Barra],$A10,PrevisaoGD[Condição de Carga],GC$4,PrevisaoGD[Mês/Ano],GC$5)</f>
        <v>0.21690995385918702</v>
      </c>
      <c r="GD10" s="116">
        <v>0</v>
      </c>
      <c r="GE10" s="115">
        <f>GE$1*SUMIFS(PrevisaoGD[Potência (MW)],PrevisaoGD[Nº Barra],$A10,PrevisaoGD[Condição de Carga],GE$4,PrevisaoGD[Mês/Ano],GE$5)</f>
        <v>0.24770112759987409</v>
      </c>
      <c r="GF10" s="116">
        <v>0</v>
      </c>
      <c r="GG10" s="115">
        <f>GG$1*SUMIFS(PrevisaoGD[Potência (MW)],PrevisaoGD[Nº Barra],$A10,PrevisaoGD[Condição de Carga],GG$4,PrevisaoGD[Mês/Ano],GG$5)</f>
        <v>0.28608449154648752</v>
      </c>
      <c r="GH10" s="116">
        <v>0</v>
      </c>
      <c r="GI10" s="115">
        <f>GI$1*SUMIFS(PrevisaoGD[Potência (MW)],PrevisaoGD[Nº Barra],$A10,PrevisaoGD[Condição de Carga],GI$4,PrevisaoGD[Mês/Ano],GI$5)</f>
        <v>0.29965260056550153</v>
      </c>
      <c r="GJ10" s="116">
        <v>0</v>
      </c>
      <c r="GK10" s="115">
        <f>GK$1*SUMIFS(PrevisaoGD[Potência (MW)],PrevisaoGD[Nº Barra],$A10,PrevisaoGD[Condição de Carga],GK$4,PrevisaoGD[Mês/Ano],GK$5)</f>
        <v>0.32176660053215578</v>
      </c>
      <c r="GL10" s="116">
        <v>0</v>
      </c>
      <c r="GM10" s="115">
        <f>GM$1*SUMIFS(PrevisaoGD[Potência (MW)],PrevisaoGD[Nº Barra],$A10,PrevisaoGD[Condição de Carga],GM$4,PrevisaoGD[Mês/Ano],GM$5)</f>
        <v>0.33211182382911025</v>
      </c>
      <c r="GN10" s="117">
        <v>0</v>
      </c>
      <c r="GO10" s="115"/>
      <c r="GP10" s="116"/>
      <c r="GQ10" s="115"/>
      <c r="GR10" s="116"/>
      <c r="GS10" s="115"/>
      <c r="GT10" s="116"/>
      <c r="GU10" s="115"/>
      <c r="GV10" s="116"/>
      <c r="GW10" s="115"/>
      <c r="GX10" s="116"/>
      <c r="GY10" s="115"/>
      <c r="GZ10" s="116"/>
      <c r="HA10" s="115"/>
      <c r="HB10" s="116"/>
      <c r="HC10" s="115"/>
      <c r="HD10" s="116"/>
      <c r="HE10" s="115"/>
      <c r="HF10" s="116"/>
      <c r="HG10" s="115"/>
      <c r="HH10" s="116"/>
      <c r="HI10" s="115"/>
      <c r="HJ10" s="116"/>
      <c r="HK10" s="115"/>
      <c r="HL10" s="118"/>
      <c r="HM10" s="119"/>
      <c r="HN10" s="118"/>
      <c r="HO10" s="120" t="str">
        <f t="shared" ca="1" si="4"/>
        <v>N</v>
      </c>
      <c r="HP10" s="121" t="s">
        <v>98</v>
      </c>
      <c r="HQ10" s="122"/>
      <c r="HR10" s="122" t="s">
        <v>101</v>
      </c>
      <c r="HS10" s="123" t="s">
        <v>101</v>
      </c>
    </row>
    <row r="11" spans="1:228" s="48" customFormat="1" ht="13.7" customHeight="1" x14ac:dyDescent="0.25">
      <c r="A11" s="129">
        <v>8710</v>
      </c>
      <c r="B11" s="130" t="s">
        <v>97</v>
      </c>
      <c r="C11" s="131"/>
      <c r="D11" s="132"/>
      <c r="E11" s="115">
        <f>E$1*SUMIFS(PrevisaoGD[Potência (MW)],PrevisaoGD[Nº Barra],$A11,PrevisaoGD[Condição de Carga],E$4,PrevisaoGD[Mês/Ano],E$5)</f>
        <v>0</v>
      </c>
      <c r="F11" s="116">
        <v>0</v>
      </c>
      <c r="G11" s="115">
        <f>G$1*SUMIFS(PrevisaoGD[Potência (MW)],PrevisaoGD[Nº Barra],$A11,PrevisaoGD[Condição de Carga],G$4,PrevisaoGD[Mês/Ano],G$5)</f>
        <v>0</v>
      </c>
      <c r="H11" s="116">
        <v>0</v>
      </c>
      <c r="I11" s="115">
        <f>I$1*SUMIFS(PrevisaoGD[Potência (MW)],PrevisaoGD[Nº Barra],$A11,PrevisaoGD[Condição de Carga],I$4,PrevisaoGD[Mês/Ano],I$5)</f>
        <v>0</v>
      </c>
      <c r="J11" s="116">
        <v>0</v>
      </c>
      <c r="K11" s="115">
        <f>K$1*SUMIFS(PrevisaoGD[Potência (MW)],PrevisaoGD[Nº Barra],$A11,PrevisaoGD[Condição de Carga],K$4,PrevisaoGD[Mês/Ano],K$5)</f>
        <v>0</v>
      </c>
      <c r="L11" s="116">
        <v>0</v>
      </c>
      <c r="M11" s="115">
        <f>M$1*SUMIFS(PrevisaoGD[Potência (MW)],PrevisaoGD[Nº Barra],$A11,PrevisaoGD[Condição de Carga],M$4,PrevisaoGD[Mês/Ano],M$5)</f>
        <v>0</v>
      </c>
      <c r="N11" s="116">
        <v>0</v>
      </c>
      <c r="O11" s="115">
        <f>O$1*SUMIFS(PrevisaoGD[Potência (MW)],PrevisaoGD[Nº Barra],$A11,PrevisaoGD[Condição de Carga],O$4,PrevisaoGD[Mês/Ano],O$5)</f>
        <v>0</v>
      </c>
      <c r="P11" s="116">
        <v>0</v>
      </c>
      <c r="Q11" s="115">
        <f>Q$1*SUMIFS(PrevisaoGD[Potência (MW)],PrevisaoGD[Nº Barra],$A11,PrevisaoGD[Condição de Carga],Q$4,PrevisaoGD[Mês/Ano],Q$5)</f>
        <v>0</v>
      </c>
      <c r="R11" s="116">
        <v>0</v>
      </c>
      <c r="S11" s="115">
        <f>S$1*SUMIFS(PrevisaoGD[Potência (MW)],PrevisaoGD[Nº Barra],$A11,PrevisaoGD[Condição de Carga],S$4,PrevisaoGD[Mês/Ano],S$5)</f>
        <v>0</v>
      </c>
      <c r="T11" s="116">
        <v>0</v>
      </c>
      <c r="U11" s="115">
        <f>U$1*SUMIFS(PrevisaoGD[Potência (MW)],PrevisaoGD[Nº Barra],$A11,PrevisaoGD[Condição de Carga],U$4,PrevisaoGD[Mês/Ano],U$5)</f>
        <v>0</v>
      </c>
      <c r="V11" s="116">
        <v>0</v>
      </c>
      <c r="W11" s="115">
        <f>W$1*SUMIFS(PrevisaoGD[Potência (MW)],PrevisaoGD[Nº Barra],$A11,PrevisaoGD[Condição de Carga],W$4,PrevisaoGD[Mês/Ano],W$5)</f>
        <v>0</v>
      </c>
      <c r="X11" s="116">
        <v>0</v>
      </c>
      <c r="Y11" s="115">
        <f>Y$1*SUMIFS(PrevisaoGD[Potência (MW)],PrevisaoGD[Nº Barra],$A11,PrevisaoGD[Condição de Carga],Y$4,PrevisaoGD[Mês/Ano],Y$5)</f>
        <v>0</v>
      </c>
      <c r="Z11" s="116">
        <v>0</v>
      </c>
      <c r="AA11" s="115">
        <f>AA$1*SUMIFS(PrevisaoGD[Potência (MW)],PrevisaoGD[Nº Barra],$A11,PrevisaoGD[Condição de Carga],AA$4,PrevisaoGD[Mês/Ano],AA$5)</f>
        <v>0</v>
      </c>
      <c r="AB11" s="117">
        <v>0</v>
      </c>
      <c r="AC11" s="115">
        <f>AC$1*SUMIFS(PrevisaoGD[Potência (MW)],PrevisaoGD[Nº Barra],$A11,PrevisaoGD[Condição de Carga],AC$4,PrevisaoGD[Mês/Ano],AC$5)</f>
        <v>0.219851446114952</v>
      </c>
      <c r="AD11" s="116">
        <v>0</v>
      </c>
      <c r="AE11" s="115">
        <f>AE$1*SUMIFS(PrevisaoGD[Potência (MW)],PrevisaoGD[Nº Barra],$A11,PrevisaoGD[Condição de Carga],AE$4,PrevisaoGD[Mês/Ano],AE$5)</f>
        <v>0.230978994436421</v>
      </c>
      <c r="AF11" s="116">
        <v>0</v>
      </c>
      <c r="AG11" s="115">
        <f>AG$1*SUMIFS(PrevisaoGD[Potência (MW)],PrevisaoGD[Nº Barra],$A11,PrevisaoGD[Condição de Carga],AG$4,PrevisaoGD[Mês/Ano],AG$5)</f>
        <v>0.24527332152652628</v>
      </c>
      <c r="AH11" s="116">
        <v>0</v>
      </c>
      <c r="AI11" s="115">
        <f>AI$1*SUMIFS(PrevisaoGD[Potência (MW)],PrevisaoGD[Nº Barra],$A11,PrevisaoGD[Condição de Carga],AI$4,PrevisaoGD[Mês/Ano],AI$5)</f>
        <v>0.22848863217469914</v>
      </c>
      <c r="AJ11" s="116">
        <v>0</v>
      </c>
      <c r="AK11" s="115">
        <f>AK$1*SUMIFS(PrevisaoGD[Potência (MW)],PrevisaoGD[Nº Barra],$A11,PrevisaoGD[Condição de Carga],AK$4,PrevisaoGD[Mês/Ano],AK$5)</f>
        <v>0.20798442848855841</v>
      </c>
      <c r="AL11" s="116">
        <v>0</v>
      </c>
      <c r="AM11" s="115">
        <f>AM$1*SUMIFS(PrevisaoGD[Potência (MW)],PrevisaoGD[Nº Barra],$A11,PrevisaoGD[Condição de Carga],AM$4,PrevisaoGD[Mês/Ano],AM$5)</f>
        <v>0.20511504332044725</v>
      </c>
      <c r="AN11" s="116">
        <v>0</v>
      </c>
      <c r="AO11" s="115">
        <f>AO$1*SUMIFS(PrevisaoGD[Potência (MW)],PrevisaoGD[Nº Barra],$A11,PrevisaoGD[Condição de Carga],AO$4,PrevisaoGD[Mês/Ano],AO$5)</f>
        <v>0.21535664212967628</v>
      </c>
      <c r="AP11" s="116">
        <v>0</v>
      </c>
      <c r="AQ11" s="115">
        <f>AQ$1*SUMIFS(PrevisaoGD[Potência (MW)],PrevisaoGD[Nº Barra],$A11,PrevisaoGD[Condição de Carga],AQ$4,PrevisaoGD[Mês/Ano],AQ$5)</f>
        <v>0.24592259285164153</v>
      </c>
      <c r="AR11" s="116">
        <v>0</v>
      </c>
      <c r="AS11" s="115">
        <f>AS$1*SUMIFS(PrevisaoGD[Potência (MW)],PrevisaoGD[Nº Barra],$A11,PrevisaoGD[Condição de Carga],AS$4,PrevisaoGD[Mês/Ano],AS$5)</f>
        <v>0.28389177386758674</v>
      </c>
      <c r="AT11" s="116">
        <v>0</v>
      </c>
      <c r="AU11" s="115">
        <f>AU$1*SUMIFS(PrevisaoGD[Potência (MW)],PrevisaoGD[Nº Barra],$A11,PrevisaoGD[Condição de Carga],AU$4,PrevisaoGD[Mês/Ano],AU$5)</f>
        <v>0.29756849040218342</v>
      </c>
      <c r="AV11" s="116">
        <v>0</v>
      </c>
      <c r="AW11" s="115">
        <f>AW$1*SUMIFS(PrevisaoGD[Potência (MW)],PrevisaoGD[Nº Barra],$A11,PrevisaoGD[Condição de Carga],AW$4,PrevisaoGD[Mês/Ano],AW$5)</f>
        <v>0.31970946565250707</v>
      </c>
      <c r="AX11" s="116">
        <v>0</v>
      </c>
      <c r="AY11" s="115">
        <f>AY$1*SUMIFS(PrevisaoGD[Potência (MW)],PrevisaoGD[Nº Barra],$A11,PrevisaoGD[Condição de Carga],AY$4,PrevisaoGD[Mês/Ano],AY$5)</f>
        <v>0.32880450496799657</v>
      </c>
      <c r="AZ11" s="117">
        <v>0</v>
      </c>
      <c r="BA11" s="115">
        <f>BA$1*SUMIFS(PrevisaoGD[Potência (MW)],PrevisaoGD[Nº Barra],$A11,PrevisaoGD[Condição de Carga],BA$4,PrevisaoGD[Mês/Ano],BA$5)</f>
        <v>2.2348671476141387E-2</v>
      </c>
      <c r="BB11" s="116">
        <v>0</v>
      </c>
      <c r="BC11" s="115">
        <f>BC$1*SUMIFS(PrevisaoGD[Potência (MW)],PrevisaoGD[Nº Barra],$A11,PrevisaoGD[Condição de Carga],BC$4,PrevisaoGD[Mês/Ano],BC$5)</f>
        <v>2.2922508245566534E-2</v>
      </c>
      <c r="BD11" s="116">
        <v>0</v>
      </c>
      <c r="BE11" s="115">
        <f>BE$1*SUMIFS(PrevisaoGD[Potência (MW)],PrevisaoGD[Nº Barra],$A11,PrevisaoGD[Condição de Carga],BE$4,PrevisaoGD[Mês/Ano],BE$5)</f>
        <v>2.5153764704687883E-2</v>
      </c>
      <c r="BF11" s="116">
        <v>0</v>
      </c>
      <c r="BG11" s="115">
        <f>BG$1*SUMIFS(PrevisaoGD[Potência (MW)],PrevisaoGD[Nº Barra],$A11,PrevisaoGD[Condição de Carga],BG$4,PrevisaoGD[Mês/Ano],BG$5)</f>
        <v>2.3262899178791509E-2</v>
      </c>
      <c r="BH11" s="116">
        <v>0</v>
      </c>
      <c r="BI11" s="115">
        <f>BI$1*SUMIFS(PrevisaoGD[Potência (MW)],PrevisaoGD[Nº Barra],$A11,PrevisaoGD[Condição de Carga],BI$4,PrevisaoGD[Mês/Ano],BI$5)</f>
        <v>2.0799758422850281E-2</v>
      </c>
      <c r="BJ11" s="116">
        <v>0</v>
      </c>
      <c r="BK11" s="115">
        <f>BK$1*SUMIFS(PrevisaoGD[Potência (MW)],PrevisaoGD[Nº Barra],$A11,PrevisaoGD[Condição de Carga],BK$4,PrevisaoGD[Mês/Ano],BK$5)</f>
        <v>2.1212577842482924E-2</v>
      </c>
      <c r="BL11" s="116">
        <v>0</v>
      </c>
      <c r="BM11" s="115">
        <f>BM$1*SUMIFS(PrevisaoGD[Potência (MW)],PrevisaoGD[Nº Barra],$A11,PrevisaoGD[Condição de Carga],BM$4,PrevisaoGD[Mês/Ano],BM$5)</f>
        <v>2.3162677107950912E-2</v>
      </c>
      <c r="BN11" s="116">
        <v>0</v>
      </c>
      <c r="BO11" s="115">
        <f>BO$1*SUMIFS(PrevisaoGD[Potência (MW)],PrevisaoGD[Nº Barra],$A11,PrevisaoGD[Condição de Carga],BO$4,PrevisaoGD[Mês/Ano],BO$5)</f>
        <v>2.6695900391975422E-2</v>
      </c>
      <c r="BP11" s="116">
        <v>0</v>
      </c>
      <c r="BQ11" s="115">
        <f>BQ$1*SUMIFS(PrevisaoGD[Potência (MW)],PrevisaoGD[Nº Barra],$A11,PrevisaoGD[Condição de Carga],BQ$4,PrevisaoGD[Mês/Ano],BQ$5)</f>
        <v>3.1128147122520891E-2</v>
      </c>
      <c r="BR11" s="116">
        <v>0</v>
      </c>
      <c r="BS11" s="115">
        <f>BS$1*SUMIFS(PrevisaoGD[Potência (MW)],PrevisaoGD[Nº Barra],$A11,PrevisaoGD[Condição de Carga],BS$4,PrevisaoGD[Mês/Ano],BS$5)</f>
        <v>3.4031154898090797E-2</v>
      </c>
      <c r="BT11" s="116">
        <v>0</v>
      </c>
      <c r="BU11" s="115">
        <f>BU$1*SUMIFS(PrevisaoGD[Potência (MW)],PrevisaoGD[Nº Barra],$A11,PrevisaoGD[Condição de Carga],BU$4,PrevisaoGD[Mês/Ano],BU$5)</f>
        <v>3.7569402755026717E-2</v>
      </c>
      <c r="BV11" s="116">
        <v>0</v>
      </c>
      <c r="BW11" s="115">
        <f>BW$1*SUMIFS(PrevisaoGD[Potência (MW)],PrevisaoGD[Nº Barra],$A11,PrevisaoGD[Condição de Carga],BW$4,PrevisaoGD[Mês/Ano],BW$5)</f>
        <v>3.4489800980437371E-2</v>
      </c>
      <c r="BX11" s="117">
        <v>0</v>
      </c>
      <c r="BY11" s="115">
        <f>BY$1*SUMIFS(PrevisaoGD[Potência (MW)],PrevisaoGD[Nº Barra],$A11,PrevisaoGD[Condição de Carga],BY$4,PrevisaoGD[Mês/Ano],BY$5)</f>
        <v>4.2042280255129877E-2</v>
      </c>
      <c r="BZ11" s="116">
        <v>0</v>
      </c>
      <c r="CA11" s="115">
        <f>CA$1*SUMIFS(PrevisaoGD[Potência (MW)],PrevisaoGD[Nº Barra],$A11,PrevisaoGD[Condição de Carga],CA$4,PrevisaoGD[Mês/Ano],CA$5)</f>
        <v>4.3773006724906374E-2</v>
      </c>
      <c r="CB11" s="116">
        <v>0</v>
      </c>
      <c r="CC11" s="115">
        <f>CC$1*SUMIFS(PrevisaoGD[Potência (MW)],PrevisaoGD[Nº Barra],$A11,PrevisaoGD[Condição de Carga],CC$4,PrevisaoGD[Mês/Ano],CC$5)</f>
        <v>4.7429641196820312E-2</v>
      </c>
      <c r="CD11" s="116">
        <v>0</v>
      </c>
      <c r="CE11" s="115">
        <f>CE$1*SUMIFS(PrevisaoGD[Potência (MW)],PrevisaoGD[Nº Barra],$A11,PrevisaoGD[Condição de Carga],CE$4,PrevisaoGD[Mês/Ano],CE$5)</f>
        <v>4.4010783748185504E-2</v>
      </c>
      <c r="CF11" s="116">
        <v>0</v>
      </c>
      <c r="CG11" s="115">
        <f>CG$1*SUMIFS(PrevisaoGD[Potência (MW)],PrevisaoGD[Nº Barra],$A11,PrevisaoGD[Condição de Carga],CG$4,PrevisaoGD[Mês/Ano],CG$5)</f>
        <v>3.9681246398173699E-2</v>
      </c>
      <c r="CH11" s="116">
        <v>0</v>
      </c>
      <c r="CI11" s="115">
        <f>CI$1*SUMIFS(PrevisaoGD[Potência (MW)],PrevisaoGD[Nº Barra],$A11,PrevisaoGD[Condição de Carga],CI$4,PrevisaoGD[Mês/Ano],CI$5)</f>
        <v>4.0216123001633394E-2</v>
      </c>
      <c r="CJ11" s="116">
        <v>0</v>
      </c>
      <c r="CK11" s="115">
        <f>CK$1*SUMIFS(PrevisaoGD[Potência (MW)],PrevisaoGD[Nº Barra],$A11,PrevisaoGD[Condição de Carga],CK$4,PrevisaoGD[Mês/Ano],CK$5)</f>
        <v>4.3136840573021973E-2</v>
      </c>
      <c r="CL11" s="116">
        <v>0</v>
      </c>
      <c r="CM11" s="115">
        <f>CM$1*SUMIFS(PrevisaoGD[Potência (MW)],PrevisaoGD[Nº Barra],$A11,PrevisaoGD[Condição de Carga],CM$4,PrevisaoGD[Mês/Ano],CM$5)</f>
        <v>4.9473502000176084E-2</v>
      </c>
      <c r="CN11" s="116">
        <v>0</v>
      </c>
      <c r="CO11" s="115">
        <f>CO$1*SUMIFS(PrevisaoGD[Potência (MW)],PrevisaoGD[Nº Barra],$A11,PrevisaoGD[Condição de Carga],CO$4,PrevisaoGD[Mês/Ano],CO$5)</f>
        <v>5.7263912157394195E-2</v>
      </c>
      <c r="CP11" s="116">
        <v>0</v>
      </c>
      <c r="CQ11" s="115">
        <f>CQ$1*SUMIFS(PrevisaoGD[Potência (MW)],PrevisaoGD[Nº Barra],$A11,PrevisaoGD[Condição de Carga],CQ$4,PrevisaoGD[Mês/Ano],CQ$5)</f>
        <v>6.1460538697818347E-2</v>
      </c>
      <c r="CR11" s="116">
        <v>0</v>
      </c>
      <c r="CS11" s="115">
        <f>CS$1*SUMIFS(PrevisaoGD[Potência (MW)],PrevisaoGD[Nº Barra],$A11,PrevisaoGD[Condição de Carga],CS$4,PrevisaoGD[Mês/Ano],CS$5)</f>
        <v>6.7089734295059031E-2</v>
      </c>
      <c r="CT11" s="116">
        <v>0</v>
      </c>
      <c r="CU11" s="115">
        <f>CU$1*SUMIFS(PrevisaoGD[Potência (MW)],PrevisaoGD[Nº Barra],$A11,PrevisaoGD[Condição de Carga],CU$4,PrevisaoGD[Mês/Ano],CU$5)</f>
        <v>6.4251595769176231E-2</v>
      </c>
      <c r="CV11" s="117">
        <v>0</v>
      </c>
      <c r="CW11" s="115">
        <f>CW$1*SUMIFS(PrevisaoGD[Potência (MW)],PrevisaoGD[Nº Barra],$A11,PrevisaoGD[Condição de Carga],CW$4,PrevisaoGD[Mês/Ano],CW$5)</f>
        <v>0</v>
      </c>
      <c r="CX11" s="116">
        <v>0</v>
      </c>
      <c r="CY11" s="115">
        <f>CY$1*SUMIFS(PrevisaoGD[Potência (MW)],PrevisaoGD[Nº Barra],$A11,PrevisaoGD[Condição de Carga],CY$4,PrevisaoGD[Mês/Ano],CY$5)</f>
        <v>0</v>
      </c>
      <c r="CZ11" s="116">
        <v>0</v>
      </c>
      <c r="DA11" s="115">
        <f>DA$1*SUMIFS(PrevisaoGD[Potência (MW)],PrevisaoGD[Nº Barra],$A11,PrevisaoGD[Condição de Carga],DA$4,PrevisaoGD[Mês/Ano],DA$5)</f>
        <v>0</v>
      </c>
      <c r="DB11" s="116">
        <v>0</v>
      </c>
      <c r="DC11" s="115">
        <f>DC$1*SUMIFS(PrevisaoGD[Potência (MW)],PrevisaoGD[Nº Barra],$A11,PrevisaoGD[Condição de Carga],DC$4,PrevisaoGD[Mês/Ano],DC$5)</f>
        <v>0</v>
      </c>
      <c r="DD11" s="116">
        <v>0</v>
      </c>
      <c r="DE11" s="115">
        <f>DE$1*SUMIFS(PrevisaoGD[Potência (MW)],PrevisaoGD[Nº Barra],$A11,PrevisaoGD[Condição de Carga],DE$4,PrevisaoGD[Mês/Ano],DE$5)</f>
        <v>0</v>
      </c>
      <c r="DF11" s="116">
        <v>0</v>
      </c>
      <c r="DG11" s="115">
        <f>DG$1*SUMIFS(PrevisaoGD[Potência (MW)],PrevisaoGD[Nº Barra],$A11,PrevisaoGD[Condição de Carga],DG$4,PrevisaoGD[Mês/Ano],DG$5)</f>
        <v>0</v>
      </c>
      <c r="DH11" s="116">
        <v>0</v>
      </c>
      <c r="DI11" s="115">
        <f>DI$1*SUMIFS(PrevisaoGD[Potência (MW)],PrevisaoGD[Nº Barra],$A11,PrevisaoGD[Condição de Carga],DI$4,PrevisaoGD[Mês/Ano],DI$5)</f>
        <v>0</v>
      </c>
      <c r="DJ11" s="116">
        <v>0</v>
      </c>
      <c r="DK11" s="115">
        <f>DK$1*SUMIFS(PrevisaoGD[Potência (MW)],PrevisaoGD[Nº Barra],$A11,PrevisaoGD[Condição de Carga],DK$4,PrevisaoGD[Mês/Ano],DK$5)</f>
        <v>0</v>
      </c>
      <c r="DL11" s="116">
        <v>0</v>
      </c>
      <c r="DM11" s="115">
        <f>DM$1*SUMIFS(PrevisaoGD[Potência (MW)],PrevisaoGD[Nº Barra],$A11,PrevisaoGD[Condição de Carga],DM$4,PrevisaoGD[Mês/Ano],DM$5)</f>
        <v>0</v>
      </c>
      <c r="DN11" s="116">
        <v>0</v>
      </c>
      <c r="DO11" s="115">
        <f>DO$1*SUMIFS(PrevisaoGD[Potência (MW)],PrevisaoGD[Nº Barra],$A11,PrevisaoGD[Condição de Carga],DO$4,PrevisaoGD[Mês/Ano],DO$5)</f>
        <v>0</v>
      </c>
      <c r="DP11" s="116">
        <v>0</v>
      </c>
      <c r="DQ11" s="115">
        <f>DQ$1*SUMIFS(PrevisaoGD[Potência (MW)],PrevisaoGD[Nº Barra],$A11,PrevisaoGD[Condição de Carga],DQ$4,PrevisaoGD[Mês/Ano],DQ$5)</f>
        <v>0</v>
      </c>
      <c r="DR11" s="116">
        <v>0</v>
      </c>
      <c r="DS11" s="115">
        <f>DS$1*SUMIFS(PrevisaoGD[Potência (MW)],PrevisaoGD[Nº Barra],$A11,PrevisaoGD[Condição de Carga],DS$4,PrevisaoGD[Mês/Ano],DS$5)</f>
        <v>0</v>
      </c>
      <c r="DT11" s="117">
        <v>0</v>
      </c>
      <c r="DU11" s="115">
        <f>DU$1*SUMIFS(PrevisaoGD[Potência (MW)],PrevisaoGD[Nº Barra],$A11,PrevisaoGD[Condição de Carga],DU$4,PrevisaoGD[Mês/Ano],DU$5)</f>
        <v>0.219851446114952</v>
      </c>
      <c r="DV11" s="116">
        <v>0</v>
      </c>
      <c r="DW11" s="115">
        <f>DW$1*SUMIFS(PrevisaoGD[Potência (MW)],PrevisaoGD[Nº Barra],$A11,PrevisaoGD[Condição de Carga],DW$4,PrevisaoGD[Mês/Ano],DW$5)</f>
        <v>0.230978994436421</v>
      </c>
      <c r="DX11" s="116">
        <v>0</v>
      </c>
      <c r="DY11" s="115">
        <f>DY$1*SUMIFS(PrevisaoGD[Potência (MW)],PrevisaoGD[Nº Barra],$A11,PrevisaoGD[Condição de Carga],DY$4,PrevisaoGD[Mês/Ano],DY$5)</f>
        <v>0.24527332152652628</v>
      </c>
      <c r="DZ11" s="116">
        <v>0</v>
      </c>
      <c r="EA11" s="115">
        <f>EA$1*SUMIFS(PrevisaoGD[Potência (MW)],PrevisaoGD[Nº Barra],$A11,PrevisaoGD[Condição de Carga],EA$4,PrevisaoGD[Mês/Ano],EA$5)</f>
        <v>0.22848863217469914</v>
      </c>
      <c r="EB11" s="116">
        <v>0</v>
      </c>
      <c r="EC11" s="115">
        <f>EC$1*SUMIFS(PrevisaoGD[Potência (MW)],PrevisaoGD[Nº Barra],$A11,PrevisaoGD[Condição de Carga],EC$4,PrevisaoGD[Mês/Ano],EC$5)</f>
        <v>0.20798442848855841</v>
      </c>
      <c r="ED11" s="116">
        <v>0</v>
      </c>
      <c r="EE11" s="115">
        <f>EE$1*SUMIFS(PrevisaoGD[Potência (MW)],PrevisaoGD[Nº Barra],$A11,PrevisaoGD[Condição de Carga],EE$4,PrevisaoGD[Mês/Ano],EE$5)</f>
        <v>0.20511504332044725</v>
      </c>
      <c r="EF11" s="116">
        <v>0</v>
      </c>
      <c r="EG11" s="115">
        <f>EG$1*SUMIFS(PrevisaoGD[Potência (MW)],PrevisaoGD[Nº Barra],$A11,PrevisaoGD[Condição de Carga],EG$4,PrevisaoGD[Mês/Ano],EG$5)</f>
        <v>0.21535664212967628</v>
      </c>
      <c r="EH11" s="116">
        <v>0</v>
      </c>
      <c r="EI11" s="115">
        <f>EI$1*SUMIFS(PrevisaoGD[Potência (MW)],PrevisaoGD[Nº Barra],$A11,PrevisaoGD[Condição de Carga],EI$4,PrevisaoGD[Mês/Ano],EI$5)</f>
        <v>0.24592259285164153</v>
      </c>
      <c r="EJ11" s="116">
        <v>0</v>
      </c>
      <c r="EK11" s="115">
        <f>EK$1*SUMIFS(PrevisaoGD[Potência (MW)],PrevisaoGD[Nº Barra],$A11,PrevisaoGD[Condição de Carga],EK$4,PrevisaoGD[Mês/Ano],EK$5)</f>
        <v>0.28389177386758674</v>
      </c>
      <c r="EL11" s="116">
        <v>0</v>
      </c>
      <c r="EM11" s="115">
        <f>EM$1*SUMIFS(PrevisaoGD[Potência (MW)],PrevisaoGD[Nº Barra],$A11,PrevisaoGD[Condição de Carga],EM$4,PrevisaoGD[Mês/Ano],EM$5)</f>
        <v>0.29756849040218342</v>
      </c>
      <c r="EN11" s="116">
        <v>0</v>
      </c>
      <c r="EO11" s="115">
        <f>EO$1*SUMIFS(PrevisaoGD[Potência (MW)],PrevisaoGD[Nº Barra],$A11,PrevisaoGD[Condição de Carga],EO$4,PrevisaoGD[Mês/Ano],EO$5)</f>
        <v>0.31970946565250707</v>
      </c>
      <c r="EP11" s="116">
        <v>0</v>
      </c>
      <c r="EQ11" s="115">
        <f>EQ$1*SUMIFS(PrevisaoGD[Potência (MW)],PrevisaoGD[Nº Barra],$A11,PrevisaoGD[Condição de Carga],EQ$4,PrevisaoGD[Mês/Ano],EQ$5)</f>
        <v>0.32880450496799657</v>
      </c>
      <c r="ER11" s="117">
        <v>0</v>
      </c>
      <c r="ES11" s="115">
        <f>ES$1*SUMIFS(PrevisaoGD[Potência (MW)],PrevisaoGD[Nº Barra],$A11,PrevisaoGD[Condição de Carga],ES$4,PrevisaoGD[Mês/Ano],ES$5)</f>
        <v>0</v>
      </c>
      <c r="ET11" s="116">
        <v>0</v>
      </c>
      <c r="EU11" s="115">
        <f>EU$1*SUMIFS(PrevisaoGD[Potência (MW)],PrevisaoGD[Nº Barra],$A11,PrevisaoGD[Condição de Carga],EU$4,PrevisaoGD[Mês/Ano],EU$5)</f>
        <v>0</v>
      </c>
      <c r="EV11" s="116">
        <v>0</v>
      </c>
      <c r="EW11" s="115">
        <f>EW$1*SUMIFS(PrevisaoGD[Potência (MW)],PrevisaoGD[Nº Barra],$A11,PrevisaoGD[Condição de Carga],EW$4,PrevisaoGD[Mês/Ano],EW$5)</f>
        <v>0</v>
      </c>
      <c r="EX11" s="116">
        <v>0</v>
      </c>
      <c r="EY11" s="115">
        <f>EY$1*SUMIFS(PrevisaoGD[Potência (MW)],PrevisaoGD[Nº Barra],$A11,PrevisaoGD[Condição de Carga],EY$4,PrevisaoGD[Mês/Ano],EY$5)</f>
        <v>0</v>
      </c>
      <c r="EZ11" s="116">
        <v>0</v>
      </c>
      <c r="FA11" s="115">
        <f>FA$1*SUMIFS(PrevisaoGD[Potência (MW)],PrevisaoGD[Nº Barra],$A11,PrevisaoGD[Condição de Carga],FA$4,PrevisaoGD[Mês/Ano],FA$5)</f>
        <v>0</v>
      </c>
      <c r="FB11" s="116">
        <v>0</v>
      </c>
      <c r="FC11" s="115">
        <f>FC$1*SUMIFS(PrevisaoGD[Potência (MW)],PrevisaoGD[Nº Barra],$A11,PrevisaoGD[Condição de Carga],FC$4,PrevisaoGD[Mês/Ano],FC$5)</f>
        <v>0</v>
      </c>
      <c r="FD11" s="116">
        <v>0</v>
      </c>
      <c r="FE11" s="115">
        <f>FE$1*SUMIFS(PrevisaoGD[Potência (MW)],PrevisaoGD[Nº Barra],$A11,PrevisaoGD[Condição de Carga],FE$4,PrevisaoGD[Mês/Ano],FE$5)</f>
        <v>0</v>
      </c>
      <c r="FF11" s="116">
        <v>0</v>
      </c>
      <c r="FG11" s="115">
        <f>FG$1*SUMIFS(PrevisaoGD[Potência (MW)],PrevisaoGD[Nº Barra],$A11,PrevisaoGD[Condição de Carga],FG$4,PrevisaoGD[Mês/Ano],FG$5)</f>
        <v>0</v>
      </c>
      <c r="FH11" s="116">
        <v>0</v>
      </c>
      <c r="FI11" s="115">
        <f>FI$1*SUMIFS(PrevisaoGD[Potência (MW)],PrevisaoGD[Nº Barra],$A11,PrevisaoGD[Condição de Carga],FI$4,PrevisaoGD[Mês/Ano],FI$5)</f>
        <v>0</v>
      </c>
      <c r="FJ11" s="116">
        <v>0</v>
      </c>
      <c r="FK11" s="115">
        <f>FK$1*SUMIFS(PrevisaoGD[Potência (MW)],PrevisaoGD[Nº Barra],$A11,PrevisaoGD[Condição de Carga],FK$4,PrevisaoGD[Mês/Ano],FK$5)</f>
        <v>0</v>
      </c>
      <c r="FL11" s="116">
        <v>0</v>
      </c>
      <c r="FM11" s="115">
        <f>FM$1*SUMIFS(PrevisaoGD[Potência (MW)],PrevisaoGD[Nº Barra],$A11,PrevisaoGD[Condição de Carga],FM$4,PrevisaoGD[Mês/Ano],FM$5)</f>
        <v>0</v>
      </c>
      <c r="FN11" s="116">
        <v>0</v>
      </c>
      <c r="FO11" s="115">
        <f>FO$1*SUMIFS(PrevisaoGD[Potência (MW)],PrevisaoGD[Nº Barra],$A11,PrevisaoGD[Condição de Carga],FO$4,PrevisaoGD[Mês/Ano],FO$5)</f>
        <v>0</v>
      </c>
      <c r="FP11" s="117">
        <v>0</v>
      </c>
      <c r="FQ11" s="115">
        <f>FQ$1*SUMIFS(PrevisaoGD[Potência (MW)],PrevisaoGD[Nº Barra],$A11,PrevisaoGD[Condição de Carga],FQ$4,PrevisaoGD[Mês/Ano],FQ$5)</f>
        <v>0.22238398306844129</v>
      </c>
      <c r="FR11" s="116">
        <v>0</v>
      </c>
      <c r="FS11" s="115">
        <f>FS$1*SUMIFS(PrevisaoGD[Potência (MW)],PrevisaoGD[Nº Barra],$A11,PrevisaoGD[Condição de Carga],FS$4,PrevisaoGD[Mês/Ano],FS$5)</f>
        <v>0.23352924442102052</v>
      </c>
      <c r="FT11" s="116">
        <v>0</v>
      </c>
      <c r="FU11" s="115">
        <f>FU$1*SUMIFS(PrevisaoGD[Potência (MW)],PrevisaoGD[Nº Barra],$A11,PrevisaoGD[Condição de Carga],FU$4,PrevisaoGD[Mês/Ano],FU$5)</f>
        <v>0.2477279050756071</v>
      </c>
      <c r="FV11" s="116">
        <v>0</v>
      </c>
      <c r="FW11" s="115">
        <f>FW$1*SUMIFS(PrevisaoGD[Potência (MW)],PrevisaoGD[Nº Barra],$A11,PrevisaoGD[Condição de Carga],FW$4,PrevisaoGD[Mês/Ano],FW$5)</f>
        <v>0.23080047865861938</v>
      </c>
      <c r="FX11" s="116">
        <v>0</v>
      </c>
      <c r="FY11" s="115">
        <f>FY$1*SUMIFS(PrevisaoGD[Potência (MW)],PrevisaoGD[Nº Barra],$A11,PrevisaoGD[Condição de Carga],FY$4,PrevisaoGD[Mês/Ano],FY$5)</f>
        <v>0.21014083827453314</v>
      </c>
      <c r="FZ11" s="116">
        <v>0</v>
      </c>
      <c r="GA11" s="115">
        <f>GA$1*SUMIFS(PrevisaoGD[Potência (MW)],PrevisaoGD[Nº Barra],$A11,PrevisaoGD[Condição de Carga],GA$4,PrevisaoGD[Mês/Ano],GA$5)</f>
        <v>0.20672386320114849</v>
      </c>
      <c r="GB11" s="116">
        <v>0</v>
      </c>
      <c r="GC11" s="115">
        <f>GC$1*SUMIFS(PrevisaoGD[Potência (MW)],PrevisaoGD[Nº Barra],$A11,PrevisaoGD[Condição de Carga],GC$4,PrevisaoGD[Mês/Ano],GC$5)</f>
        <v>0.21690995385918702</v>
      </c>
      <c r="GD11" s="116">
        <v>0</v>
      </c>
      <c r="GE11" s="115">
        <f>GE$1*SUMIFS(PrevisaoGD[Potência (MW)],PrevisaoGD[Nº Barra],$A11,PrevisaoGD[Condição de Carga],GE$4,PrevisaoGD[Mês/Ano],GE$5)</f>
        <v>0.24770112759987409</v>
      </c>
      <c r="GF11" s="116">
        <v>0</v>
      </c>
      <c r="GG11" s="115">
        <f>GG$1*SUMIFS(PrevisaoGD[Potência (MW)],PrevisaoGD[Nº Barra],$A11,PrevisaoGD[Condição de Carga],GG$4,PrevisaoGD[Mês/Ano],GG$5)</f>
        <v>0.28608449154648752</v>
      </c>
      <c r="GH11" s="116">
        <v>0</v>
      </c>
      <c r="GI11" s="115">
        <f>GI$1*SUMIFS(PrevisaoGD[Potência (MW)],PrevisaoGD[Nº Barra],$A11,PrevisaoGD[Condição de Carga],GI$4,PrevisaoGD[Mês/Ano],GI$5)</f>
        <v>0.29965260056550153</v>
      </c>
      <c r="GJ11" s="116">
        <v>0</v>
      </c>
      <c r="GK11" s="115">
        <f>GK$1*SUMIFS(PrevisaoGD[Potência (MW)],PrevisaoGD[Nº Barra],$A11,PrevisaoGD[Condição de Carga],GK$4,PrevisaoGD[Mês/Ano],GK$5)</f>
        <v>0.32176660053215578</v>
      </c>
      <c r="GL11" s="116">
        <v>0</v>
      </c>
      <c r="GM11" s="115">
        <f>GM$1*SUMIFS(PrevisaoGD[Potência (MW)],PrevisaoGD[Nº Barra],$A11,PrevisaoGD[Condição de Carga],GM$4,PrevisaoGD[Mês/Ano],GM$5)</f>
        <v>0.33211182382911025</v>
      </c>
      <c r="GN11" s="117">
        <v>0</v>
      </c>
      <c r="GO11" s="115"/>
      <c r="GP11" s="116"/>
      <c r="GQ11" s="115"/>
      <c r="GR11" s="116"/>
      <c r="GS11" s="115"/>
      <c r="GT11" s="116"/>
      <c r="GU11" s="115"/>
      <c r="GV11" s="116"/>
      <c r="GW11" s="115"/>
      <c r="GX11" s="116"/>
      <c r="GY11" s="115"/>
      <c r="GZ11" s="116"/>
      <c r="HA11" s="115"/>
      <c r="HB11" s="116"/>
      <c r="HC11" s="115"/>
      <c r="HD11" s="116"/>
      <c r="HE11" s="115"/>
      <c r="HF11" s="116"/>
      <c r="HG11" s="115"/>
      <c r="HH11" s="116"/>
      <c r="HI11" s="115"/>
      <c r="HJ11" s="116"/>
      <c r="HK11" s="115"/>
      <c r="HL11" s="118"/>
      <c r="HM11" s="119"/>
      <c r="HN11" s="118"/>
      <c r="HO11" s="120" t="str">
        <f t="shared" ca="1" si="4"/>
        <v>N</v>
      </c>
      <c r="HP11" s="121" t="s">
        <v>98</v>
      </c>
      <c r="HQ11" s="122"/>
      <c r="HR11" s="122" t="s">
        <v>101</v>
      </c>
      <c r="HS11" s="123" t="s">
        <v>101</v>
      </c>
    </row>
    <row r="15" spans="1:228" x14ac:dyDescent="0.25">
      <c r="E15" s="261"/>
    </row>
    <row r="16" spans="1:228" x14ac:dyDescent="0.25">
      <c r="E16" s="261"/>
    </row>
    <row r="17" spans="5:5" x14ac:dyDescent="0.25">
      <c r="E17" s="261"/>
    </row>
  </sheetData>
  <mergeCells count="4">
    <mergeCell ref="A4:B5"/>
    <mergeCell ref="C4:D5"/>
    <mergeCell ref="HO4:HO6"/>
    <mergeCell ref="HP4:HS5"/>
  </mergeCells>
  <conditionalFormatting sqref="E7:HL7">
    <cfRule type="cellIs" dxfId="527" priority="124" operator="equal">
      <formula>""</formula>
    </cfRule>
    <cfRule type="cellIs" dxfId="526" priority="125" operator="equal">
      <formula>0</formula>
    </cfRule>
  </conditionalFormatting>
  <conditionalFormatting sqref="GP7 GR7 GT7 GV7 GX7 GZ7 HB7 HD7 HF7 HH7 HJ7 HL7 F7 H7 J7 L7 N7 P7 R7 T7 V7 X7 Z7 AB7 FR7 FT7 FV7 FX7 FZ7 GB7 GD7 GF7 GH7 GJ7 GL7 GN7 ET7 EV7 EX7 EZ7 FB7 FD7 FF7 FH7 FJ7 FL7 FN7 FP7 CX7 CZ7 DB7 DD7 DF7 DH7 DJ7 DL7 DN7 DP7 DR7 DT7 BZ7 CB7 CD7 CF7 CH7 CJ7 CL7 CN7 CP7 CR7 CT7 CV7 BB7 BD7 BF7 BH7 BJ7 BL7 BN7 BP7 BR7 BT7 BV7 BX7 AD7 AF7 AH7 AJ7 AL7 AN7 AP7 AR7 AT7 AV7 AX7 AZ7 DV7 DX7 DZ7 EB7 ED7 EF7 EH7 EJ7 EL7 EN7 EP7 ER7">
    <cfRule type="expression" dxfId="525" priority="126">
      <formula>F7&gt;=E7</formula>
    </cfRule>
  </conditionalFormatting>
  <conditionalFormatting sqref="HM7:HN7">
    <cfRule type="cellIs" dxfId="524" priority="97" operator="equal">
      <formula>""</formula>
    </cfRule>
    <cfRule type="cellIs" dxfId="523" priority="98" operator="equal">
      <formula>0</formula>
    </cfRule>
  </conditionalFormatting>
  <conditionalFormatting sqref="HN7">
    <cfRule type="expression" dxfId="522" priority="99">
      <formula>HN7&gt;=HM7</formula>
    </cfRule>
  </conditionalFormatting>
  <conditionalFormatting sqref="GO8:HL8">
    <cfRule type="cellIs" dxfId="521" priority="58" operator="equal">
      <formula>""</formula>
    </cfRule>
    <cfRule type="cellIs" dxfId="520" priority="59" operator="equal">
      <formula>0</formula>
    </cfRule>
  </conditionalFormatting>
  <conditionalFormatting sqref="GP8 GR8 GT8 GV8 GX8 GZ8 HB8 HD8 HF8 HH8 HJ8 HL8">
    <cfRule type="expression" dxfId="519" priority="60">
      <formula>GP8&gt;=GO8</formula>
    </cfRule>
  </conditionalFormatting>
  <conditionalFormatting sqref="E8:AB8">
    <cfRule type="cellIs" dxfId="518" priority="55" operator="equal">
      <formula>""</formula>
    </cfRule>
    <cfRule type="cellIs" dxfId="517" priority="56" operator="equal">
      <formula>0</formula>
    </cfRule>
  </conditionalFormatting>
  <conditionalFormatting sqref="F8 H8 J8 L8 N8 P8 R8 T8 V8 X8 Z8 AB8">
    <cfRule type="expression" dxfId="516" priority="57">
      <formula>F8&gt;=E8</formula>
    </cfRule>
  </conditionalFormatting>
  <conditionalFormatting sqref="FQ8:GN8">
    <cfRule type="cellIs" dxfId="515" priority="52" operator="equal">
      <formula>""</formula>
    </cfRule>
    <cfRule type="cellIs" dxfId="514" priority="53" operator="equal">
      <formula>0</formula>
    </cfRule>
  </conditionalFormatting>
  <conditionalFormatting sqref="FR8 FT8 FV8 FX8 FZ8 GB8 GD8 GF8 GH8 GJ8 GL8 GN8">
    <cfRule type="expression" dxfId="513" priority="54">
      <formula>FR8&gt;=FQ8</formula>
    </cfRule>
  </conditionalFormatting>
  <conditionalFormatting sqref="ES8:FP8">
    <cfRule type="cellIs" dxfId="512" priority="49" operator="equal">
      <formula>""</formula>
    </cfRule>
    <cfRule type="cellIs" dxfId="511" priority="50" operator="equal">
      <formula>0</formula>
    </cfRule>
  </conditionalFormatting>
  <conditionalFormatting sqref="ET8 EV8 EX8 EZ8 FB8 FD8 FF8 FH8 FJ8 FL8 FN8 FP8">
    <cfRule type="expression" dxfId="510" priority="51">
      <formula>ET8&gt;=ES8</formula>
    </cfRule>
  </conditionalFormatting>
  <conditionalFormatting sqref="DU8:ER8">
    <cfRule type="cellIs" dxfId="509" priority="46" operator="equal">
      <formula>""</formula>
    </cfRule>
    <cfRule type="cellIs" dxfId="508" priority="47" operator="equal">
      <formula>0</formula>
    </cfRule>
  </conditionalFormatting>
  <conditionalFormatting sqref="DV8 DX8 DZ8 EB8 ED8 EF8 EH8 EJ8 EL8 EN8 EP8 ER8">
    <cfRule type="expression" dxfId="507" priority="48">
      <formula>DV8&gt;=DU8</formula>
    </cfRule>
  </conditionalFormatting>
  <conditionalFormatting sqref="CW8:DT8">
    <cfRule type="cellIs" dxfId="506" priority="43" operator="equal">
      <formula>""</formula>
    </cfRule>
    <cfRule type="cellIs" dxfId="505" priority="44" operator="equal">
      <formula>0</formula>
    </cfRule>
  </conditionalFormatting>
  <conditionalFormatting sqref="CX8 CZ8 DB8 DD8 DF8 DH8 DJ8 DL8 DN8 DP8 DR8 DT8">
    <cfRule type="expression" dxfId="504" priority="45">
      <formula>CX8&gt;=CW8</formula>
    </cfRule>
  </conditionalFormatting>
  <conditionalFormatting sqref="BY8:CV8">
    <cfRule type="cellIs" dxfId="503" priority="40" operator="equal">
      <formula>""</formula>
    </cfRule>
    <cfRule type="cellIs" dxfId="502" priority="41" operator="equal">
      <formula>0</formula>
    </cfRule>
  </conditionalFormatting>
  <conditionalFormatting sqref="BZ8 CB8 CD8 CF8 CH8 CJ8 CL8 CN8 CP8 CR8 CT8 CV8">
    <cfRule type="expression" dxfId="501" priority="42">
      <formula>BZ8&gt;=BY8</formula>
    </cfRule>
  </conditionalFormatting>
  <conditionalFormatting sqref="BA8:BX8">
    <cfRule type="cellIs" dxfId="500" priority="37" operator="equal">
      <formula>""</formula>
    </cfRule>
    <cfRule type="cellIs" dxfId="499" priority="38" operator="equal">
      <formula>0</formula>
    </cfRule>
  </conditionalFormatting>
  <conditionalFormatting sqref="BB8 BD8 BF8 BH8 BJ8 BL8 BN8 BP8 BR8 BT8 BV8 BX8">
    <cfRule type="expression" dxfId="498" priority="39">
      <formula>BB8&gt;=BA8</formula>
    </cfRule>
  </conditionalFormatting>
  <conditionalFormatting sqref="AC8:AZ8">
    <cfRule type="cellIs" dxfId="497" priority="34" operator="equal">
      <formula>""</formula>
    </cfRule>
    <cfRule type="cellIs" dxfId="496" priority="35" operator="equal">
      <formula>0</formula>
    </cfRule>
  </conditionalFormatting>
  <conditionalFormatting sqref="AD8 AF8 AH8 AJ8 AL8 AN8 AP8 AR8 AT8 AV8 AX8 AZ8">
    <cfRule type="expression" dxfId="495" priority="36">
      <formula>AD8&gt;=AC8</formula>
    </cfRule>
  </conditionalFormatting>
  <conditionalFormatting sqref="HM8:HN8">
    <cfRule type="cellIs" dxfId="494" priority="31" operator="equal">
      <formula>""</formula>
    </cfRule>
    <cfRule type="cellIs" dxfId="493" priority="32" operator="equal">
      <formula>0</formula>
    </cfRule>
  </conditionalFormatting>
  <conditionalFormatting sqref="HN8">
    <cfRule type="expression" dxfId="492" priority="33">
      <formula>HN8&gt;=HM8</formula>
    </cfRule>
  </conditionalFormatting>
  <conditionalFormatting sqref="GO9:HL11">
    <cfRule type="cellIs" dxfId="491" priority="28" operator="equal">
      <formula>""</formula>
    </cfRule>
    <cfRule type="cellIs" dxfId="490" priority="29" operator="equal">
      <formula>0</formula>
    </cfRule>
  </conditionalFormatting>
  <conditionalFormatting sqref="GP9:GP11 GR9:GR11 GT9:GT11 GV9:GV11 GX9:GX11 GZ9:GZ11 HB9:HB11 HD9:HD11 HF9:HF11 HH9:HH11 HJ9:HJ11 HL9:HL11">
    <cfRule type="expression" dxfId="489" priority="30">
      <formula>GP9&gt;=GO9</formula>
    </cfRule>
  </conditionalFormatting>
  <conditionalFormatting sqref="E9:AB11">
    <cfRule type="cellIs" dxfId="488" priority="25" operator="equal">
      <formula>""</formula>
    </cfRule>
    <cfRule type="cellIs" dxfId="487" priority="26" operator="equal">
      <formula>0</formula>
    </cfRule>
  </conditionalFormatting>
  <conditionalFormatting sqref="F9:F11 H9:H11 J9:J11 L9:L11 N9:N11 P9:P11 R9:R11 T9:T11 V9:V11 X9:X11 Z9:Z11 AB9:AB11">
    <cfRule type="expression" dxfId="486" priority="27">
      <formula>F9&gt;=E9</formula>
    </cfRule>
  </conditionalFormatting>
  <conditionalFormatting sqref="FQ9:GN11">
    <cfRule type="cellIs" dxfId="485" priority="22" operator="equal">
      <formula>""</formula>
    </cfRule>
    <cfRule type="cellIs" dxfId="484" priority="23" operator="equal">
      <formula>0</formula>
    </cfRule>
  </conditionalFormatting>
  <conditionalFormatting sqref="FR9:FR11 FT9:FT11 FV9:FV11 FX9:FX11 FZ9:FZ11 GB9:GB11 GD9:GD11 GF9:GF11 GH9:GH11 GJ9:GJ11 GL9:GL11 GN9:GN11">
    <cfRule type="expression" dxfId="483" priority="24">
      <formula>FR9&gt;=FQ9</formula>
    </cfRule>
  </conditionalFormatting>
  <conditionalFormatting sqref="ES9:FP11">
    <cfRule type="cellIs" dxfId="482" priority="19" operator="equal">
      <formula>""</formula>
    </cfRule>
    <cfRule type="cellIs" dxfId="481" priority="20" operator="equal">
      <formula>0</formula>
    </cfRule>
  </conditionalFormatting>
  <conditionalFormatting sqref="ET9:ET11 EV9:EV11 EX9:EX11 EZ9:EZ11 FB9:FB11 FD9:FD11 FF9:FF11 FH9:FH11 FJ9:FJ11 FL9:FL11 FN9:FN11 FP9:FP11">
    <cfRule type="expression" dxfId="480" priority="21">
      <formula>ET9&gt;=ES9</formula>
    </cfRule>
  </conditionalFormatting>
  <conditionalFormatting sqref="DU9:ER11">
    <cfRule type="cellIs" dxfId="479" priority="16" operator="equal">
      <formula>""</formula>
    </cfRule>
    <cfRule type="cellIs" dxfId="478" priority="17" operator="equal">
      <formula>0</formula>
    </cfRule>
  </conditionalFormatting>
  <conditionalFormatting sqref="DV9:DV11 DX9:DX11 DZ9:DZ11 EB9:EB11 ED9:ED11 EF9:EF11 EH9:EH11 EJ9:EJ11 EL9:EL11 EN9:EN11 EP9:EP11 ER9:ER11">
    <cfRule type="expression" dxfId="477" priority="18">
      <formula>DV9&gt;=DU9</formula>
    </cfRule>
  </conditionalFormatting>
  <conditionalFormatting sqref="CW9:DT11">
    <cfRule type="cellIs" dxfId="476" priority="13" operator="equal">
      <formula>""</formula>
    </cfRule>
    <cfRule type="cellIs" dxfId="475" priority="14" operator="equal">
      <formula>0</formula>
    </cfRule>
  </conditionalFormatting>
  <conditionalFormatting sqref="CX9:CX11 CZ9:CZ11 DB9:DB11 DD9:DD11 DF9:DF11 DH9:DH11 DJ9:DJ11 DL9:DL11 DN9:DN11 DP9:DP11 DR9:DR11 DT9:DT11">
    <cfRule type="expression" dxfId="474" priority="15">
      <formula>CX9&gt;=CW9</formula>
    </cfRule>
  </conditionalFormatting>
  <conditionalFormatting sqref="BY9:CV11">
    <cfRule type="cellIs" dxfId="473" priority="10" operator="equal">
      <formula>""</formula>
    </cfRule>
    <cfRule type="cellIs" dxfId="472" priority="11" operator="equal">
      <formula>0</formula>
    </cfRule>
  </conditionalFormatting>
  <conditionalFormatting sqref="BZ9:BZ11 CB9:CB11 CD9:CD11 CF9:CF11 CH9:CH11 CJ9:CJ11 CL9:CL11 CN9:CN11 CP9:CP11 CR9:CR11 CT9:CT11 CV9:CV11">
    <cfRule type="expression" dxfId="471" priority="12">
      <formula>BZ9&gt;=BY9</formula>
    </cfRule>
  </conditionalFormatting>
  <conditionalFormatting sqref="BA9:BX11">
    <cfRule type="cellIs" dxfId="470" priority="7" operator="equal">
      <formula>""</formula>
    </cfRule>
    <cfRule type="cellIs" dxfId="469" priority="8" operator="equal">
      <formula>0</formula>
    </cfRule>
  </conditionalFormatting>
  <conditionalFormatting sqref="BB9:BB11 BD9:BD11 BF9:BF11 BH9:BH11 BJ9:BJ11 BL9:BL11 BN9:BN11 BP9:BP11 BR9:BR11 BT9:BT11 BV9:BV11 BX9:BX11">
    <cfRule type="expression" dxfId="468" priority="9">
      <formula>BB9&gt;=BA9</formula>
    </cfRule>
  </conditionalFormatting>
  <conditionalFormatting sqref="AC9:AZ11">
    <cfRule type="cellIs" dxfId="467" priority="4" operator="equal">
      <formula>""</formula>
    </cfRule>
    <cfRule type="cellIs" dxfId="466" priority="5" operator="equal">
      <formula>0</formula>
    </cfRule>
  </conditionalFormatting>
  <conditionalFormatting sqref="AD9:AD11 AF9:AF11 AH9:AH11 AJ9:AJ11 AL9:AL11 AN9:AN11 AP9:AP11 AR9:AR11 AT9:AT11 AV9:AV11 AX9:AX11 AZ9:AZ11">
    <cfRule type="expression" dxfId="465" priority="6">
      <formula>AD9&gt;=AC9</formula>
    </cfRule>
  </conditionalFormatting>
  <conditionalFormatting sqref="HM9:HN11">
    <cfRule type="cellIs" dxfId="464" priority="1" operator="equal">
      <formula>""</formula>
    </cfRule>
    <cfRule type="cellIs" dxfId="463" priority="2" operator="equal">
      <formula>0</formula>
    </cfRule>
  </conditionalFormatting>
  <conditionalFormatting sqref="HN9:HN11">
    <cfRule type="expression" dxfId="462" priority="3">
      <formula>HN9&gt;=HM9</formula>
    </cfRule>
  </conditionalFormatting>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10126-DEA9-4F22-BFC2-F60C4A5CA35B}">
  <dimension ref="A1:HT11"/>
  <sheetViews>
    <sheetView zoomScale="90" zoomScaleNormal="90" workbookViewId="0">
      <selection activeCell="E7" sqref="E7"/>
    </sheetView>
  </sheetViews>
  <sheetFormatPr defaultRowHeight="15" x14ac:dyDescent="0.25"/>
  <cols>
    <col min="1" max="1" width="7.7109375" style="261" customWidth="1"/>
    <col min="2" max="2" width="16.140625" style="261" bestFit="1" customWidth="1"/>
    <col min="3" max="3" width="8.28515625" style="261" customWidth="1"/>
    <col min="4" max="4" width="22.7109375" style="261" customWidth="1"/>
    <col min="5" max="28" width="12.5703125" style="261" customWidth="1"/>
    <col min="29" max="52" width="10.85546875" style="261" customWidth="1"/>
    <col min="53" max="76" width="11.85546875" style="261" customWidth="1"/>
    <col min="77" max="100" width="13.7109375" style="261" customWidth="1"/>
    <col min="101" max="124" width="11.140625" style="261" customWidth="1"/>
    <col min="125" max="148" width="11.5703125" style="261" customWidth="1"/>
    <col min="149" max="196" width="12.28515625" style="261" customWidth="1"/>
    <col min="197" max="220" width="17.140625" style="261" customWidth="1"/>
    <col min="221" max="223" width="9.140625" style="261" customWidth="1"/>
    <col min="224" max="224" width="12.140625" style="261" bestFit="1" customWidth="1"/>
    <col min="225" max="225" width="6.85546875" style="261" customWidth="1"/>
    <col min="226" max="226" width="7" style="261" customWidth="1"/>
    <col min="227" max="227" width="5.42578125" style="261" customWidth="1"/>
    <col min="228" max="16384" width="9.140625" style="261"/>
  </cols>
  <sheetData>
    <row r="1" spans="1:228" s="264" customFormat="1" ht="13.5" customHeight="1" x14ac:dyDescent="0.25">
      <c r="A1" s="262" t="str">
        <f>'Curva Tipica'!B1</f>
        <v>XXXXX</v>
      </c>
      <c r="B1" s="263"/>
      <c r="C1" s="124" t="s">
        <v>89</v>
      </c>
      <c r="D1" s="235" t="s">
        <v>104</v>
      </c>
      <c r="E1" s="237">
        <f>'Curva Tipica'!$B$36</f>
        <v>0</v>
      </c>
      <c r="F1" s="237">
        <v>0</v>
      </c>
      <c r="G1" s="237">
        <f>'Curva Tipica'!$C$36</f>
        <v>0</v>
      </c>
      <c r="H1" s="237">
        <v>0</v>
      </c>
      <c r="I1" s="237">
        <f>'Curva Tipica'!$D$36</f>
        <v>0</v>
      </c>
      <c r="J1" s="237">
        <v>0</v>
      </c>
      <c r="K1" s="237">
        <f>'Curva Tipica'!$E$36</f>
        <v>0</v>
      </c>
      <c r="L1" s="237">
        <v>0</v>
      </c>
      <c r="M1" s="237">
        <f>'Curva Tipica'!$F$36</f>
        <v>0</v>
      </c>
      <c r="N1" s="237">
        <v>0</v>
      </c>
      <c r="O1" s="237">
        <f>'Curva Tipica'!$G$36</f>
        <v>0</v>
      </c>
      <c r="P1" s="237">
        <v>0</v>
      </c>
      <c r="Q1" s="237">
        <f>'Curva Tipica'!$H$36</f>
        <v>0</v>
      </c>
      <c r="R1" s="237">
        <v>0</v>
      </c>
      <c r="S1" s="237">
        <f>'Curva Tipica'!$I$36</f>
        <v>0</v>
      </c>
      <c r="T1" s="237">
        <v>0</v>
      </c>
      <c r="U1" s="237">
        <f>'Curva Tipica'!$J$36</f>
        <v>0</v>
      </c>
      <c r="V1" s="237">
        <v>0</v>
      </c>
      <c r="W1" s="237">
        <f>'Curva Tipica'!$K$36</f>
        <v>0</v>
      </c>
      <c r="X1" s="237">
        <v>0</v>
      </c>
      <c r="Y1" s="237">
        <f>'Curva Tipica'!$L$36</f>
        <v>0</v>
      </c>
      <c r="Z1" s="237">
        <v>0</v>
      </c>
      <c r="AA1" s="237">
        <f>'Curva Tipica'!$M$36</f>
        <v>0</v>
      </c>
      <c r="AB1" s="237">
        <v>0</v>
      </c>
      <c r="AC1" s="237">
        <f>'Curva Tipica'!$B$38</f>
        <v>0.43901669195201509</v>
      </c>
      <c r="AD1" s="237">
        <v>0</v>
      </c>
      <c r="AE1" s="237">
        <f>'Curva Tipica'!$C$38</f>
        <v>0.44182733539108954</v>
      </c>
      <c r="AF1" s="237">
        <v>0</v>
      </c>
      <c r="AG1" s="237">
        <f>'Curva Tipica'!$D$38</f>
        <v>0.45006048878540372</v>
      </c>
      <c r="AH1" s="237">
        <v>0</v>
      </c>
      <c r="AI1" s="237">
        <f>'Curva Tipica'!$E$38</f>
        <v>0.40273197758011303</v>
      </c>
      <c r="AJ1" s="237">
        <v>0</v>
      </c>
      <c r="AK1" s="237">
        <f>'Curva Tipica'!$F$38</f>
        <v>0.35158625957417505</v>
      </c>
      <c r="AL1" s="237">
        <v>0</v>
      </c>
      <c r="AM1" s="237">
        <f>'Curva Tipica'!$G$38</f>
        <v>0.33337526012376789</v>
      </c>
      <c r="AN1" s="237">
        <v>0</v>
      </c>
      <c r="AO1" s="237">
        <f>'Curva Tipica'!$H$38</f>
        <v>0.33765707756026753</v>
      </c>
      <c r="AP1" s="237">
        <v>0</v>
      </c>
      <c r="AQ1" s="237">
        <f>'Curva Tipica'!$I$38</f>
        <v>0.3727509711514263</v>
      </c>
      <c r="AR1" s="237">
        <v>0</v>
      </c>
      <c r="AS1" s="237">
        <f>'Curva Tipica'!$J$38</f>
        <v>0.41650563174316441</v>
      </c>
      <c r="AT1" s="237">
        <v>0</v>
      </c>
      <c r="AU1" s="237">
        <f>'Curva Tipica'!$K$38</f>
        <v>0.42365581696450261</v>
      </c>
      <c r="AV1" s="237">
        <v>0</v>
      </c>
      <c r="AW1" s="237">
        <f>'Curva Tipica'!$L$38</f>
        <v>0.44209725097495811</v>
      </c>
      <c r="AX1" s="237">
        <v>0</v>
      </c>
      <c r="AY1" s="237">
        <f>'Curva Tipica'!$M$38</f>
        <v>0.44138647818505528</v>
      </c>
      <c r="AZ1" s="237">
        <v>0</v>
      </c>
      <c r="BA1" s="237">
        <f>'Curva Tipica'!$B$40</f>
        <v>4.4627588284536092E-2</v>
      </c>
      <c r="BB1" s="237">
        <v>0</v>
      </c>
      <c r="BC1" s="237">
        <f>'Curva Tipica'!$C$40</f>
        <v>4.3847237119246804E-2</v>
      </c>
      <c r="BD1" s="237">
        <v>0</v>
      </c>
      <c r="BE1" s="237">
        <f>'Curva Tipica'!$D$40</f>
        <v>4.6155511603656128E-2</v>
      </c>
      <c r="BF1" s="237">
        <v>0</v>
      </c>
      <c r="BG1" s="237">
        <f>'Curva Tipica'!$E$40</f>
        <v>4.1002973764394143E-2</v>
      </c>
      <c r="BH1" s="237">
        <v>0</v>
      </c>
      <c r="BI1" s="237">
        <f>'Curva Tipica'!$F$40</f>
        <v>3.5160849863039953E-2</v>
      </c>
      <c r="BJ1" s="237">
        <v>0</v>
      </c>
      <c r="BK1" s="237">
        <f>'Curva Tipica'!$G$40</f>
        <v>3.4476986873582763E-2</v>
      </c>
      <c r="BL1" s="237">
        <v>0</v>
      </c>
      <c r="BM1" s="237">
        <f>'Curva Tipica'!$H$40</f>
        <v>3.6316696728737996E-2</v>
      </c>
      <c r="BN1" s="237">
        <v>0</v>
      </c>
      <c r="BO1" s="237">
        <f>'Curva Tipica'!$I$40</f>
        <v>4.0463638096373294E-2</v>
      </c>
      <c r="BP1" s="237">
        <v>0</v>
      </c>
      <c r="BQ1" s="237">
        <f>'Curva Tipica'!$J$40</f>
        <v>4.5668982956536486E-2</v>
      </c>
      <c r="BR1" s="237">
        <v>0</v>
      </c>
      <c r="BS1" s="237">
        <f>'Curva Tipica'!$K$40</f>
        <v>4.8451019498435444E-2</v>
      </c>
      <c r="BT1" s="237">
        <v>0</v>
      </c>
      <c r="BU1" s="237">
        <f>'Curva Tipica'!$L$40</f>
        <v>5.195132288269827E-2</v>
      </c>
      <c r="BV1" s="237">
        <v>0</v>
      </c>
      <c r="BW1" s="237">
        <f>'Curva Tipica'!$M$40</f>
        <v>4.629903653400505E-2</v>
      </c>
      <c r="BX1" s="237">
        <v>0</v>
      </c>
      <c r="BY1" s="237">
        <f>'Curva Tipica'!$B$42</f>
        <v>8.3953338155783777E-2</v>
      </c>
      <c r="BZ1" s="237">
        <v>0</v>
      </c>
      <c r="CA1" s="237">
        <f>'Curva Tipica'!$C$42</f>
        <v>8.3731037839655853E-2</v>
      </c>
      <c r="CB1" s="237">
        <v>0</v>
      </c>
      <c r="CC1" s="237">
        <f>'Curva Tipica'!$D$42</f>
        <v>8.7030286731158729E-2</v>
      </c>
      <c r="CD1" s="237">
        <v>0</v>
      </c>
      <c r="CE1" s="237">
        <f>'Curva Tipica'!$E$42</f>
        <v>7.7573005733631031E-2</v>
      </c>
      <c r="CF1" s="237">
        <v>0</v>
      </c>
      <c r="CG1" s="237">
        <f>'Curva Tipica'!$F$42</f>
        <v>6.707896883320083E-2</v>
      </c>
      <c r="CH1" s="237">
        <v>0</v>
      </c>
      <c r="CI1" s="237">
        <f>'Curva Tipica'!$G$42</f>
        <v>6.5363613754518185E-2</v>
      </c>
      <c r="CJ1" s="237">
        <v>0</v>
      </c>
      <c r="CK1" s="237">
        <f>'Curva Tipica'!$H$42</f>
        <v>6.7634131824451604E-2</v>
      </c>
      <c r="CL1" s="237">
        <v>0</v>
      </c>
      <c r="CM1" s="237">
        <f>'Curva Tipica'!$I$42</f>
        <v>7.4988213579680343E-2</v>
      </c>
      <c r="CN1" s="237">
        <v>0</v>
      </c>
      <c r="CO1" s="237">
        <f>'Curva Tipica'!$J$42</f>
        <v>8.401350128702581E-2</v>
      </c>
      <c r="CP1" s="237">
        <v>0</v>
      </c>
      <c r="CQ1" s="237">
        <f>'Curva Tipica'!$K$42</f>
        <v>8.7502929822678571E-2</v>
      </c>
      <c r="CR1" s="237">
        <v>0</v>
      </c>
      <c r="CS1" s="237">
        <f>'Curva Tipica'!$L$42</f>
        <v>9.2772314513589305E-2</v>
      </c>
      <c r="CT1" s="237">
        <v>0</v>
      </c>
      <c r="CU1" s="237">
        <f>'Curva Tipica'!$M$42</f>
        <v>8.6251207467752999E-2</v>
      </c>
      <c r="CV1" s="237">
        <v>0</v>
      </c>
      <c r="CW1" s="237">
        <f>'Curva Tipica'!$B$36</f>
        <v>0</v>
      </c>
      <c r="CX1" s="237">
        <v>0</v>
      </c>
      <c r="CY1" s="237">
        <f>'Curva Tipica'!$C$36</f>
        <v>0</v>
      </c>
      <c r="CZ1" s="237">
        <v>0</v>
      </c>
      <c r="DA1" s="237">
        <f>'Curva Tipica'!$D$36</f>
        <v>0</v>
      </c>
      <c r="DB1" s="237">
        <v>0</v>
      </c>
      <c r="DC1" s="237">
        <f>'Curva Tipica'!$E$36</f>
        <v>0</v>
      </c>
      <c r="DD1" s="237">
        <v>0</v>
      </c>
      <c r="DE1" s="237">
        <f>'Curva Tipica'!$F$36</f>
        <v>0</v>
      </c>
      <c r="DF1" s="237">
        <v>0</v>
      </c>
      <c r="DG1" s="237">
        <f>'Curva Tipica'!$G$36</f>
        <v>0</v>
      </c>
      <c r="DH1" s="237">
        <v>0</v>
      </c>
      <c r="DI1" s="237">
        <f>'Curva Tipica'!$H$36</f>
        <v>0</v>
      </c>
      <c r="DJ1" s="237">
        <v>0</v>
      </c>
      <c r="DK1" s="237">
        <f>'Curva Tipica'!$I$36</f>
        <v>0</v>
      </c>
      <c r="DL1" s="237">
        <v>0</v>
      </c>
      <c r="DM1" s="237">
        <f>'Curva Tipica'!$J$36</f>
        <v>0</v>
      </c>
      <c r="DN1" s="237">
        <v>0</v>
      </c>
      <c r="DO1" s="237">
        <f>'Curva Tipica'!$K$36</f>
        <v>0</v>
      </c>
      <c r="DP1" s="237">
        <v>0</v>
      </c>
      <c r="DQ1" s="237">
        <f>'Curva Tipica'!$L$36</f>
        <v>0</v>
      </c>
      <c r="DR1" s="237">
        <v>0</v>
      </c>
      <c r="DS1" s="237">
        <f>'Curva Tipica'!$M$36</f>
        <v>0</v>
      </c>
      <c r="DT1" s="237">
        <v>0</v>
      </c>
      <c r="DU1" s="237">
        <f>'Curva Tipica'!$B$38</f>
        <v>0.43901669195201509</v>
      </c>
      <c r="DV1" s="237">
        <v>0</v>
      </c>
      <c r="DW1" s="237">
        <f>'Curva Tipica'!$C$38</f>
        <v>0.44182733539108954</v>
      </c>
      <c r="DX1" s="237">
        <v>0</v>
      </c>
      <c r="DY1" s="237">
        <f>'Curva Tipica'!$D$38</f>
        <v>0.45006048878540372</v>
      </c>
      <c r="DZ1" s="237">
        <v>0</v>
      </c>
      <c r="EA1" s="237">
        <f>'Curva Tipica'!$E$38</f>
        <v>0.40273197758011303</v>
      </c>
      <c r="EB1" s="237">
        <v>0</v>
      </c>
      <c r="EC1" s="237">
        <f>'Curva Tipica'!$F$38</f>
        <v>0.35158625957417505</v>
      </c>
      <c r="ED1" s="237">
        <v>0</v>
      </c>
      <c r="EE1" s="237">
        <f>'Curva Tipica'!$G$38</f>
        <v>0.33337526012376789</v>
      </c>
      <c r="EF1" s="237">
        <v>0</v>
      </c>
      <c r="EG1" s="237">
        <f>'Curva Tipica'!$H$38</f>
        <v>0.33765707756026753</v>
      </c>
      <c r="EH1" s="237">
        <v>0</v>
      </c>
      <c r="EI1" s="237">
        <f>'Curva Tipica'!$I$38</f>
        <v>0.3727509711514263</v>
      </c>
      <c r="EJ1" s="237">
        <v>0</v>
      </c>
      <c r="EK1" s="237">
        <f>'Curva Tipica'!$J$38</f>
        <v>0.41650563174316441</v>
      </c>
      <c r="EL1" s="237">
        <v>0</v>
      </c>
      <c r="EM1" s="237">
        <f>'Curva Tipica'!$K$38</f>
        <v>0.42365581696450261</v>
      </c>
      <c r="EN1" s="237">
        <v>0</v>
      </c>
      <c r="EO1" s="237">
        <f>'Curva Tipica'!$L$38</f>
        <v>0.44209725097495811</v>
      </c>
      <c r="EP1" s="237">
        <v>0</v>
      </c>
      <c r="EQ1" s="237">
        <f>'Curva Tipica'!$M$38</f>
        <v>0.44138647818505528</v>
      </c>
      <c r="ER1" s="237">
        <v>0</v>
      </c>
      <c r="ES1" s="237">
        <f>'Curva Tipica'!$B$36</f>
        <v>0</v>
      </c>
      <c r="ET1" s="237">
        <v>0</v>
      </c>
      <c r="EU1" s="237">
        <f>'Curva Tipica'!$C$36</f>
        <v>0</v>
      </c>
      <c r="EV1" s="237">
        <v>0</v>
      </c>
      <c r="EW1" s="237">
        <f>'Curva Tipica'!$D$36</f>
        <v>0</v>
      </c>
      <c r="EX1" s="237">
        <v>0</v>
      </c>
      <c r="EY1" s="237">
        <f>'Curva Tipica'!$E$36</f>
        <v>0</v>
      </c>
      <c r="EZ1" s="237">
        <v>0</v>
      </c>
      <c r="FA1" s="237">
        <f>'Curva Tipica'!$F$36</f>
        <v>0</v>
      </c>
      <c r="FB1" s="237">
        <v>0</v>
      </c>
      <c r="FC1" s="237">
        <f>'Curva Tipica'!$G$36</f>
        <v>0</v>
      </c>
      <c r="FD1" s="237">
        <v>0</v>
      </c>
      <c r="FE1" s="237">
        <f>'Curva Tipica'!$H$36</f>
        <v>0</v>
      </c>
      <c r="FF1" s="237">
        <v>0</v>
      </c>
      <c r="FG1" s="237">
        <f>'Curva Tipica'!$I$36</f>
        <v>0</v>
      </c>
      <c r="FH1" s="237">
        <v>0</v>
      </c>
      <c r="FI1" s="237">
        <f>'Curva Tipica'!$J$36</f>
        <v>0</v>
      </c>
      <c r="FJ1" s="237">
        <v>0</v>
      </c>
      <c r="FK1" s="237">
        <f>'Curva Tipica'!$K$36</f>
        <v>0</v>
      </c>
      <c r="FL1" s="237">
        <v>0</v>
      </c>
      <c r="FM1" s="237">
        <f>'Curva Tipica'!$L$36</f>
        <v>0</v>
      </c>
      <c r="FN1" s="237">
        <v>0</v>
      </c>
      <c r="FO1" s="237">
        <f>'Curva Tipica'!$M$36</f>
        <v>0</v>
      </c>
      <c r="FP1" s="237">
        <v>0</v>
      </c>
      <c r="FQ1" s="237">
        <f>'Curva Tipica'!$B$44</f>
        <v>0.44407386130529636</v>
      </c>
      <c r="FR1" s="238">
        <v>0</v>
      </c>
      <c r="FS1" s="237">
        <f>'Curva Tipica'!$C$44</f>
        <v>0.44670557186460974</v>
      </c>
      <c r="FT1" s="237">
        <v>0</v>
      </c>
      <c r="FU1" s="237">
        <f>'Curva Tipica'!$D$44</f>
        <v>0.45456448891468171</v>
      </c>
      <c r="FV1" s="237">
        <v>0</v>
      </c>
      <c r="FW1" s="237">
        <f>'Curva Tipica'!$E$44</f>
        <v>0.40680681709168642</v>
      </c>
      <c r="FX1" s="237">
        <v>0</v>
      </c>
      <c r="FY1" s="237">
        <f>'Curva Tipica'!F$44</f>
        <v>0.35523155194663603</v>
      </c>
      <c r="FZ1" s="237">
        <v>0</v>
      </c>
      <c r="GA1" s="237">
        <f>'Curva Tipica'!$G$44</f>
        <v>0.33599008903898869</v>
      </c>
      <c r="GB1" s="237">
        <v>0</v>
      </c>
      <c r="GC1" s="237">
        <f>'Curva Tipica'!$H$44</f>
        <v>0.3400925106815309</v>
      </c>
      <c r="GD1" s="237">
        <v>0</v>
      </c>
      <c r="GE1" s="237">
        <f>'Curva Tipica'!$I$44</f>
        <v>0.37544674036458753</v>
      </c>
      <c r="GF1" s="237">
        <v>0</v>
      </c>
      <c r="GG1" s="237">
        <f>'Curva Tipica'!$J$44</f>
        <v>0.41972262971969237</v>
      </c>
      <c r="GH1" s="237">
        <v>0</v>
      </c>
      <c r="GI1" s="237">
        <f>'Curva Tipica'!$K$44</f>
        <v>0.42662301753298748</v>
      </c>
      <c r="GJ1" s="237">
        <v>0</v>
      </c>
      <c r="GK1" s="237">
        <f>'Curva Tipica'!$L$44</f>
        <v>0.44494187640173816</v>
      </c>
      <c r="GL1" s="237">
        <v>0</v>
      </c>
      <c r="GM1" s="237">
        <f>'Curva Tipica'!$M$44</f>
        <v>0.44582621609097012</v>
      </c>
      <c r="GN1" s="237">
        <v>0</v>
      </c>
      <c r="HM1" s="261"/>
      <c r="HN1" s="261"/>
    </row>
    <row r="2" spans="1:228" s="264" customFormat="1" ht="13.5" customHeight="1" x14ac:dyDescent="0.25">
      <c r="A2" s="263"/>
      <c r="B2" s="263"/>
      <c r="C2" s="263"/>
      <c r="D2" s="263"/>
      <c r="FR2" s="265" t="s">
        <v>77</v>
      </c>
      <c r="HM2" s="261"/>
      <c r="HN2" s="261"/>
    </row>
    <row r="3" spans="1:228" s="264" customFormat="1" ht="13.5" customHeight="1" thickBot="1" x14ac:dyDescent="0.3">
      <c r="A3" s="262" t="str">
        <f>"GERAÇÃO POR BARRAMENTO PREVISTA PARA O ANO DE "&amp;'PAR-PEL 23-27 20XX-Carga'!D1&amp;" NO ESTUDO PAR-PEL2023-2027"</f>
        <v>GERAÇÃO POR BARRAMENTO PREVISTA PARA O ANO DE 2022 NO ESTUDO PAR-PEL2023-2027</v>
      </c>
      <c r="B3" s="263"/>
      <c r="C3" s="263"/>
      <c r="D3" s="263"/>
      <c r="HM3" s="261"/>
      <c r="HN3" s="261"/>
      <c r="HP3" s="266"/>
      <c r="HQ3" s="266"/>
      <c r="HR3" s="266"/>
      <c r="HS3" s="266"/>
    </row>
    <row r="4" spans="1:228" s="268" customFormat="1" ht="39.75" thickTop="1" thickBot="1" x14ac:dyDescent="0.25">
      <c r="A4" s="241" t="s">
        <v>78</v>
      </c>
      <c r="B4" s="242"/>
      <c r="C4" s="245" t="s">
        <v>79</v>
      </c>
      <c r="D4" s="246"/>
      <c r="E4" s="183" t="s">
        <v>66</v>
      </c>
      <c r="F4" s="184" t="s">
        <v>66</v>
      </c>
      <c r="G4" s="183" t="s">
        <v>66</v>
      </c>
      <c r="H4" s="184" t="s">
        <v>66</v>
      </c>
      <c r="I4" s="183" t="s">
        <v>66</v>
      </c>
      <c r="J4" s="184" t="s">
        <v>66</v>
      </c>
      <c r="K4" s="183" t="s">
        <v>66</v>
      </c>
      <c r="L4" s="184" t="s">
        <v>66</v>
      </c>
      <c r="M4" s="183" t="s">
        <v>66</v>
      </c>
      <c r="N4" s="184" t="s">
        <v>66</v>
      </c>
      <c r="O4" s="183" t="s">
        <v>66</v>
      </c>
      <c r="P4" s="184" t="s">
        <v>66</v>
      </c>
      <c r="Q4" s="183" t="s">
        <v>66</v>
      </c>
      <c r="R4" s="184" t="s">
        <v>66</v>
      </c>
      <c r="S4" s="183" t="s">
        <v>66</v>
      </c>
      <c r="T4" s="184" t="s">
        <v>66</v>
      </c>
      <c r="U4" s="183" t="s">
        <v>66</v>
      </c>
      <c r="V4" s="184" t="s">
        <v>66</v>
      </c>
      <c r="W4" s="183" t="s">
        <v>66</v>
      </c>
      <c r="X4" s="184" t="s">
        <v>66</v>
      </c>
      <c r="Y4" s="183" t="s">
        <v>66</v>
      </c>
      <c r="Z4" s="184" t="s">
        <v>66</v>
      </c>
      <c r="AA4" s="183" t="s">
        <v>66</v>
      </c>
      <c r="AB4" s="184" t="s">
        <v>66</v>
      </c>
      <c r="AC4" s="185" t="s">
        <v>67</v>
      </c>
      <c r="AD4" s="186" t="s">
        <v>67</v>
      </c>
      <c r="AE4" s="187" t="s">
        <v>67</v>
      </c>
      <c r="AF4" s="186" t="s">
        <v>67</v>
      </c>
      <c r="AG4" s="188" t="s">
        <v>67</v>
      </c>
      <c r="AH4" s="186" t="s">
        <v>67</v>
      </c>
      <c r="AI4" s="188" t="s">
        <v>67</v>
      </c>
      <c r="AJ4" s="186" t="s">
        <v>67</v>
      </c>
      <c r="AK4" s="188" t="s">
        <v>67</v>
      </c>
      <c r="AL4" s="186" t="s">
        <v>67</v>
      </c>
      <c r="AM4" s="188" t="s">
        <v>67</v>
      </c>
      <c r="AN4" s="186" t="s">
        <v>67</v>
      </c>
      <c r="AO4" s="188" t="s">
        <v>67</v>
      </c>
      <c r="AP4" s="186" t="s">
        <v>67</v>
      </c>
      <c r="AQ4" s="188" t="s">
        <v>67</v>
      </c>
      <c r="AR4" s="186" t="s">
        <v>67</v>
      </c>
      <c r="AS4" s="188" t="s">
        <v>67</v>
      </c>
      <c r="AT4" s="186" t="s">
        <v>67</v>
      </c>
      <c r="AU4" s="188" t="s">
        <v>67</v>
      </c>
      <c r="AV4" s="186" t="s">
        <v>67</v>
      </c>
      <c r="AW4" s="188" t="s">
        <v>67</v>
      </c>
      <c r="AX4" s="186" t="s">
        <v>67</v>
      </c>
      <c r="AY4" s="188" t="s">
        <v>67</v>
      </c>
      <c r="AZ4" s="189" t="s">
        <v>67</v>
      </c>
      <c r="BA4" s="190" t="s">
        <v>68</v>
      </c>
      <c r="BB4" s="191" t="s">
        <v>68</v>
      </c>
      <c r="BC4" s="192" t="s">
        <v>68</v>
      </c>
      <c r="BD4" s="191" t="s">
        <v>68</v>
      </c>
      <c r="BE4" s="193" t="s">
        <v>68</v>
      </c>
      <c r="BF4" s="191" t="s">
        <v>68</v>
      </c>
      <c r="BG4" s="193" t="s">
        <v>68</v>
      </c>
      <c r="BH4" s="191" t="s">
        <v>68</v>
      </c>
      <c r="BI4" s="193" t="s">
        <v>68</v>
      </c>
      <c r="BJ4" s="191" t="s">
        <v>68</v>
      </c>
      <c r="BK4" s="193" t="s">
        <v>68</v>
      </c>
      <c r="BL4" s="191" t="s">
        <v>68</v>
      </c>
      <c r="BM4" s="193" t="s">
        <v>68</v>
      </c>
      <c r="BN4" s="191" t="s">
        <v>68</v>
      </c>
      <c r="BO4" s="193" t="s">
        <v>68</v>
      </c>
      <c r="BP4" s="191" t="s">
        <v>68</v>
      </c>
      <c r="BQ4" s="193" t="s">
        <v>68</v>
      </c>
      <c r="BR4" s="191" t="s">
        <v>68</v>
      </c>
      <c r="BS4" s="193" t="s">
        <v>68</v>
      </c>
      <c r="BT4" s="191" t="s">
        <v>68</v>
      </c>
      <c r="BU4" s="193" t="s">
        <v>68</v>
      </c>
      <c r="BV4" s="191" t="s">
        <v>68</v>
      </c>
      <c r="BW4" s="193" t="s">
        <v>68</v>
      </c>
      <c r="BX4" s="194" t="s">
        <v>68</v>
      </c>
      <c r="BY4" s="195" t="s">
        <v>69</v>
      </c>
      <c r="BZ4" s="196" t="s">
        <v>69</v>
      </c>
      <c r="CA4" s="197" t="s">
        <v>69</v>
      </c>
      <c r="CB4" s="196" t="s">
        <v>69</v>
      </c>
      <c r="CC4" s="198" t="s">
        <v>69</v>
      </c>
      <c r="CD4" s="196" t="s">
        <v>69</v>
      </c>
      <c r="CE4" s="198" t="s">
        <v>69</v>
      </c>
      <c r="CF4" s="196" t="s">
        <v>69</v>
      </c>
      <c r="CG4" s="198" t="s">
        <v>69</v>
      </c>
      <c r="CH4" s="196" t="s">
        <v>69</v>
      </c>
      <c r="CI4" s="198" t="s">
        <v>69</v>
      </c>
      <c r="CJ4" s="196" t="s">
        <v>69</v>
      </c>
      <c r="CK4" s="198" t="s">
        <v>69</v>
      </c>
      <c r="CL4" s="196" t="s">
        <v>69</v>
      </c>
      <c r="CM4" s="198" t="s">
        <v>69</v>
      </c>
      <c r="CN4" s="196" t="s">
        <v>69</v>
      </c>
      <c r="CO4" s="198" t="s">
        <v>69</v>
      </c>
      <c r="CP4" s="196" t="s">
        <v>69</v>
      </c>
      <c r="CQ4" s="198" t="s">
        <v>69</v>
      </c>
      <c r="CR4" s="196" t="s">
        <v>69</v>
      </c>
      <c r="CS4" s="198" t="s">
        <v>69</v>
      </c>
      <c r="CT4" s="196" t="s">
        <v>69</v>
      </c>
      <c r="CU4" s="198" t="s">
        <v>69</v>
      </c>
      <c r="CV4" s="199" t="s">
        <v>69</v>
      </c>
      <c r="CW4" s="200" t="s">
        <v>70</v>
      </c>
      <c r="CX4" s="201" t="s">
        <v>70</v>
      </c>
      <c r="CY4" s="202" t="s">
        <v>70</v>
      </c>
      <c r="CZ4" s="201" t="s">
        <v>70</v>
      </c>
      <c r="DA4" s="203" t="s">
        <v>70</v>
      </c>
      <c r="DB4" s="201" t="s">
        <v>70</v>
      </c>
      <c r="DC4" s="203" t="s">
        <v>70</v>
      </c>
      <c r="DD4" s="201" t="s">
        <v>70</v>
      </c>
      <c r="DE4" s="203" t="s">
        <v>70</v>
      </c>
      <c r="DF4" s="201" t="s">
        <v>70</v>
      </c>
      <c r="DG4" s="203" t="s">
        <v>70</v>
      </c>
      <c r="DH4" s="201" t="s">
        <v>70</v>
      </c>
      <c r="DI4" s="203" t="s">
        <v>70</v>
      </c>
      <c r="DJ4" s="201" t="s">
        <v>70</v>
      </c>
      <c r="DK4" s="203" t="s">
        <v>70</v>
      </c>
      <c r="DL4" s="201" t="s">
        <v>70</v>
      </c>
      <c r="DM4" s="203" t="s">
        <v>70</v>
      </c>
      <c r="DN4" s="201" t="s">
        <v>70</v>
      </c>
      <c r="DO4" s="203" t="s">
        <v>70</v>
      </c>
      <c r="DP4" s="201" t="s">
        <v>70</v>
      </c>
      <c r="DQ4" s="203" t="s">
        <v>70</v>
      </c>
      <c r="DR4" s="201" t="s">
        <v>70</v>
      </c>
      <c r="DS4" s="203" t="s">
        <v>70</v>
      </c>
      <c r="DT4" s="204" t="s">
        <v>70</v>
      </c>
      <c r="DU4" s="205" t="s">
        <v>71</v>
      </c>
      <c r="DV4" s="206" t="s">
        <v>71</v>
      </c>
      <c r="DW4" s="207" t="s">
        <v>71</v>
      </c>
      <c r="DX4" s="206" t="s">
        <v>71</v>
      </c>
      <c r="DY4" s="208" t="s">
        <v>71</v>
      </c>
      <c r="DZ4" s="206" t="s">
        <v>71</v>
      </c>
      <c r="EA4" s="208" t="s">
        <v>71</v>
      </c>
      <c r="EB4" s="206" t="s">
        <v>71</v>
      </c>
      <c r="EC4" s="208" t="s">
        <v>71</v>
      </c>
      <c r="ED4" s="206" t="s">
        <v>71</v>
      </c>
      <c r="EE4" s="208" t="s">
        <v>71</v>
      </c>
      <c r="EF4" s="206" t="s">
        <v>71</v>
      </c>
      <c r="EG4" s="208" t="s">
        <v>71</v>
      </c>
      <c r="EH4" s="206" t="s">
        <v>71</v>
      </c>
      <c r="EI4" s="208" t="s">
        <v>71</v>
      </c>
      <c r="EJ4" s="206" t="s">
        <v>71</v>
      </c>
      <c r="EK4" s="208" t="s">
        <v>71</v>
      </c>
      <c r="EL4" s="206" t="s">
        <v>71</v>
      </c>
      <c r="EM4" s="208" t="s">
        <v>71</v>
      </c>
      <c r="EN4" s="206" t="s">
        <v>71</v>
      </c>
      <c r="EO4" s="208" t="s">
        <v>71</v>
      </c>
      <c r="EP4" s="206" t="s">
        <v>71</v>
      </c>
      <c r="EQ4" s="208" t="s">
        <v>71</v>
      </c>
      <c r="ER4" s="209" t="s">
        <v>71</v>
      </c>
      <c r="ES4" s="210" t="s">
        <v>72</v>
      </c>
      <c r="ET4" s="211" t="s">
        <v>72</v>
      </c>
      <c r="EU4" s="212" t="s">
        <v>72</v>
      </c>
      <c r="EV4" s="211" t="s">
        <v>72</v>
      </c>
      <c r="EW4" s="213" t="s">
        <v>72</v>
      </c>
      <c r="EX4" s="211" t="s">
        <v>72</v>
      </c>
      <c r="EY4" s="213" t="s">
        <v>72</v>
      </c>
      <c r="EZ4" s="211" t="s">
        <v>72</v>
      </c>
      <c r="FA4" s="213" t="s">
        <v>72</v>
      </c>
      <c r="FB4" s="211" t="s">
        <v>72</v>
      </c>
      <c r="FC4" s="213" t="s">
        <v>72</v>
      </c>
      <c r="FD4" s="211" t="s">
        <v>72</v>
      </c>
      <c r="FE4" s="213" t="s">
        <v>72</v>
      </c>
      <c r="FF4" s="211" t="s">
        <v>72</v>
      </c>
      <c r="FG4" s="213" t="s">
        <v>72</v>
      </c>
      <c r="FH4" s="211" t="s">
        <v>72</v>
      </c>
      <c r="FI4" s="213" t="s">
        <v>72</v>
      </c>
      <c r="FJ4" s="211" t="s">
        <v>72</v>
      </c>
      <c r="FK4" s="213" t="s">
        <v>72</v>
      </c>
      <c r="FL4" s="211" t="s">
        <v>72</v>
      </c>
      <c r="FM4" s="213" t="s">
        <v>72</v>
      </c>
      <c r="FN4" s="211" t="s">
        <v>72</v>
      </c>
      <c r="FO4" s="213" t="s">
        <v>72</v>
      </c>
      <c r="FP4" s="214" t="s">
        <v>72</v>
      </c>
      <c r="FQ4" s="215" t="s">
        <v>73</v>
      </c>
      <c r="FR4" s="216" t="s">
        <v>73</v>
      </c>
      <c r="FS4" s="217" t="s">
        <v>73</v>
      </c>
      <c r="FT4" s="216" t="s">
        <v>73</v>
      </c>
      <c r="FU4" s="218" t="s">
        <v>73</v>
      </c>
      <c r="FV4" s="216" t="s">
        <v>73</v>
      </c>
      <c r="FW4" s="218" t="s">
        <v>73</v>
      </c>
      <c r="FX4" s="216" t="s">
        <v>73</v>
      </c>
      <c r="FY4" s="218" t="s">
        <v>73</v>
      </c>
      <c r="FZ4" s="216" t="s">
        <v>73</v>
      </c>
      <c r="GA4" s="218" t="s">
        <v>73</v>
      </c>
      <c r="GB4" s="216" t="s">
        <v>73</v>
      </c>
      <c r="GC4" s="218" t="s">
        <v>73</v>
      </c>
      <c r="GD4" s="216" t="s">
        <v>73</v>
      </c>
      <c r="GE4" s="218" t="s">
        <v>73</v>
      </c>
      <c r="GF4" s="216" t="s">
        <v>73</v>
      </c>
      <c r="GG4" s="218" t="s">
        <v>73</v>
      </c>
      <c r="GH4" s="216" t="s">
        <v>73</v>
      </c>
      <c r="GI4" s="218" t="s">
        <v>73</v>
      </c>
      <c r="GJ4" s="216" t="s">
        <v>73</v>
      </c>
      <c r="GK4" s="218" t="s">
        <v>73</v>
      </c>
      <c r="GL4" s="216" t="s">
        <v>73</v>
      </c>
      <c r="GM4" s="218" t="s">
        <v>73</v>
      </c>
      <c r="GN4" s="219" t="s">
        <v>73</v>
      </c>
      <c r="GO4" s="220" t="s">
        <v>80</v>
      </c>
      <c r="GP4" s="221" t="s">
        <v>80</v>
      </c>
      <c r="GQ4" s="220" t="s">
        <v>80</v>
      </c>
      <c r="GR4" s="221" t="s">
        <v>80</v>
      </c>
      <c r="GS4" s="222" t="s">
        <v>80</v>
      </c>
      <c r="GT4" s="221" t="s">
        <v>80</v>
      </c>
      <c r="GU4" s="222" t="s">
        <v>80</v>
      </c>
      <c r="GV4" s="221" t="s">
        <v>80</v>
      </c>
      <c r="GW4" s="222" t="s">
        <v>80</v>
      </c>
      <c r="GX4" s="221" t="s">
        <v>80</v>
      </c>
      <c r="GY4" s="222" t="s">
        <v>80</v>
      </c>
      <c r="GZ4" s="221" t="s">
        <v>80</v>
      </c>
      <c r="HA4" s="222" t="s">
        <v>80</v>
      </c>
      <c r="HB4" s="221" t="s">
        <v>80</v>
      </c>
      <c r="HC4" s="222" t="s">
        <v>80</v>
      </c>
      <c r="HD4" s="221" t="s">
        <v>80</v>
      </c>
      <c r="HE4" s="222" t="s">
        <v>80</v>
      </c>
      <c r="HF4" s="221" t="s">
        <v>80</v>
      </c>
      <c r="HG4" s="222" t="s">
        <v>80</v>
      </c>
      <c r="HH4" s="221" t="s">
        <v>80</v>
      </c>
      <c r="HI4" s="222" t="s">
        <v>80</v>
      </c>
      <c r="HJ4" s="221" t="s">
        <v>80</v>
      </c>
      <c r="HK4" s="222" t="s">
        <v>80</v>
      </c>
      <c r="HL4" s="223" t="s">
        <v>80</v>
      </c>
      <c r="HM4" s="224" t="s">
        <v>81</v>
      </c>
      <c r="HN4" s="225" t="s">
        <v>81</v>
      </c>
      <c r="HO4" s="249" t="s">
        <v>82</v>
      </c>
      <c r="HP4" s="252" t="s">
        <v>83</v>
      </c>
      <c r="HQ4" s="253"/>
      <c r="HR4" s="253"/>
      <c r="HS4" s="254"/>
      <c r="HT4" s="267"/>
    </row>
    <row r="5" spans="1:228" s="268" customFormat="1" ht="13.5" customHeight="1" thickTop="1" thickBot="1" x14ac:dyDescent="0.25">
      <c r="A5" s="243"/>
      <c r="B5" s="244"/>
      <c r="C5" s="247"/>
      <c r="D5" s="248"/>
      <c r="E5" s="140">
        <f>DATE($D$1,COLUMN(A1),1)</f>
        <v>44927</v>
      </c>
      <c r="F5" s="141">
        <f>DATE($D$1,COLUMN(A1),1)</f>
        <v>44927</v>
      </c>
      <c r="G5" s="140">
        <f>DATE($D$1,COLUMN(B1),1)</f>
        <v>44958</v>
      </c>
      <c r="H5" s="141">
        <f>DATE($D$1,COLUMN(B1),1)</f>
        <v>44958</v>
      </c>
      <c r="I5" s="140">
        <f>DATE($D$1,COLUMN(C1),1)</f>
        <v>44986</v>
      </c>
      <c r="J5" s="141">
        <f>DATE($D$1,COLUMN(C1),1)</f>
        <v>44986</v>
      </c>
      <c r="K5" s="140">
        <f>DATE($D$1,COLUMN(D1),1)</f>
        <v>45017</v>
      </c>
      <c r="L5" s="141">
        <f>DATE($D$1,COLUMN(D1),1)</f>
        <v>45017</v>
      </c>
      <c r="M5" s="140">
        <f>DATE($D$1,COLUMN(E1),1)</f>
        <v>45047</v>
      </c>
      <c r="N5" s="141">
        <f>DATE($D$1,COLUMN(E1),1)</f>
        <v>45047</v>
      </c>
      <c r="O5" s="140">
        <f>DATE($D$1,COLUMN(F1),1)</f>
        <v>45078</v>
      </c>
      <c r="P5" s="141">
        <f>DATE($D$1,COLUMN(F1),1)</f>
        <v>45078</v>
      </c>
      <c r="Q5" s="140">
        <f>DATE($D$1,COLUMN(G1),1)</f>
        <v>45108</v>
      </c>
      <c r="R5" s="141">
        <f>DATE($D$1,COLUMN(G1),1)</f>
        <v>45108</v>
      </c>
      <c r="S5" s="140">
        <f>DATE($D$1,COLUMN(H1),1)</f>
        <v>45139</v>
      </c>
      <c r="T5" s="141">
        <f>DATE($D$1,COLUMN(H1),1)</f>
        <v>45139</v>
      </c>
      <c r="U5" s="140">
        <f>DATE($D$1,COLUMN(I1),1)</f>
        <v>45170</v>
      </c>
      <c r="V5" s="141">
        <f>DATE($D$1,COLUMN(I1),1)</f>
        <v>45170</v>
      </c>
      <c r="W5" s="140">
        <f>DATE($D$1,COLUMN(J1),1)</f>
        <v>45200</v>
      </c>
      <c r="X5" s="141">
        <f>DATE($D$1,COLUMN(J1),1)</f>
        <v>45200</v>
      </c>
      <c r="Y5" s="140">
        <f>DATE($D$1,COLUMN(K1),1)</f>
        <v>45231</v>
      </c>
      <c r="Z5" s="141">
        <f>DATE($D$1,COLUMN(K1),1)</f>
        <v>45231</v>
      </c>
      <c r="AA5" s="140">
        <f>DATE($D$1,COLUMN(L1),1)</f>
        <v>45261</v>
      </c>
      <c r="AB5" s="141">
        <f>DATE($D$1,COLUMN(L1),1)</f>
        <v>45261</v>
      </c>
      <c r="AC5" s="142">
        <f>E5</f>
        <v>44927</v>
      </c>
      <c r="AD5" s="143">
        <f t="shared" ref="AD5:CO5" si="0">F5</f>
        <v>44927</v>
      </c>
      <c r="AE5" s="144">
        <f t="shared" si="0"/>
        <v>44958</v>
      </c>
      <c r="AF5" s="143">
        <f t="shared" si="0"/>
        <v>44958</v>
      </c>
      <c r="AG5" s="145">
        <f t="shared" si="0"/>
        <v>44986</v>
      </c>
      <c r="AH5" s="143">
        <f t="shared" si="0"/>
        <v>44986</v>
      </c>
      <c r="AI5" s="145">
        <f t="shared" si="0"/>
        <v>45017</v>
      </c>
      <c r="AJ5" s="143">
        <f t="shared" si="0"/>
        <v>45017</v>
      </c>
      <c r="AK5" s="145">
        <f t="shared" si="0"/>
        <v>45047</v>
      </c>
      <c r="AL5" s="143">
        <f t="shared" si="0"/>
        <v>45047</v>
      </c>
      <c r="AM5" s="145">
        <f t="shared" si="0"/>
        <v>45078</v>
      </c>
      <c r="AN5" s="143">
        <f t="shared" si="0"/>
        <v>45078</v>
      </c>
      <c r="AO5" s="145">
        <f t="shared" si="0"/>
        <v>45108</v>
      </c>
      <c r="AP5" s="143">
        <f t="shared" si="0"/>
        <v>45108</v>
      </c>
      <c r="AQ5" s="145">
        <f t="shared" si="0"/>
        <v>45139</v>
      </c>
      <c r="AR5" s="143">
        <f t="shared" si="0"/>
        <v>45139</v>
      </c>
      <c r="AS5" s="145">
        <f t="shared" si="0"/>
        <v>45170</v>
      </c>
      <c r="AT5" s="143">
        <f t="shared" si="0"/>
        <v>45170</v>
      </c>
      <c r="AU5" s="145">
        <f t="shared" si="0"/>
        <v>45200</v>
      </c>
      <c r="AV5" s="143">
        <f t="shared" si="0"/>
        <v>45200</v>
      </c>
      <c r="AW5" s="145">
        <f t="shared" si="0"/>
        <v>45231</v>
      </c>
      <c r="AX5" s="143">
        <f t="shared" si="0"/>
        <v>45231</v>
      </c>
      <c r="AY5" s="145">
        <f t="shared" si="0"/>
        <v>45261</v>
      </c>
      <c r="AZ5" s="146">
        <f t="shared" si="0"/>
        <v>45261</v>
      </c>
      <c r="BA5" s="147">
        <f t="shared" si="0"/>
        <v>44927</v>
      </c>
      <c r="BB5" s="148">
        <f t="shared" si="0"/>
        <v>44927</v>
      </c>
      <c r="BC5" s="149">
        <f t="shared" si="0"/>
        <v>44958</v>
      </c>
      <c r="BD5" s="148">
        <f t="shared" si="0"/>
        <v>44958</v>
      </c>
      <c r="BE5" s="150">
        <f t="shared" si="0"/>
        <v>44986</v>
      </c>
      <c r="BF5" s="148">
        <f t="shared" si="0"/>
        <v>44986</v>
      </c>
      <c r="BG5" s="150">
        <f t="shared" si="0"/>
        <v>45017</v>
      </c>
      <c r="BH5" s="148">
        <f t="shared" si="0"/>
        <v>45017</v>
      </c>
      <c r="BI5" s="150">
        <f t="shared" si="0"/>
        <v>45047</v>
      </c>
      <c r="BJ5" s="148">
        <f t="shared" si="0"/>
        <v>45047</v>
      </c>
      <c r="BK5" s="150">
        <f t="shared" si="0"/>
        <v>45078</v>
      </c>
      <c r="BL5" s="148">
        <f t="shared" si="0"/>
        <v>45078</v>
      </c>
      <c r="BM5" s="150">
        <f t="shared" si="0"/>
        <v>45108</v>
      </c>
      <c r="BN5" s="148">
        <f t="shared" si="0"/>
        <v>45108</v>
      </c>
      <c r="BO5" s="150">
        <f t="shared" si="0"/>
        <v>45139</v>
      </c>
      <c r="BP5" s="148">
        <f t="shared" si="0"/>
        <v>45139</v>
      </c>
      <c r="BQ5" s="150">
        <f t="shared" si="0"/>
        <v>45170</v>
      </c>
      <c r="BR5" s="148">
        <f t="shared" si="0"/>
        <v>45170</v>
      </c>
      <c r="BS5" s="150">
        <f t="shared" si="0"/>
        <v>45200</v>
      </c>
      <c r="BT5" s="148">
        <f t="shared" si="0"/>
        <v>45200</v>
      </c>
      <c r="BU5" s="150">
        <f t="shared" si="0"/>
        <v>45231</v>
      </c>
      <c r="BV5" s="148">
        <f t="shared" si="0"/>
        <v>45231</v>
      </c>
      <c r="BW5" s="150">
        <f t="shared" si="0"/>
        <v>45261</v>
      </c>
      <c r="BX5" s="151">
        <f t="shared" si="0"/>
        <v>45261</v>
      </c>
      <c r="BY5" s="152">
        <f t="shared" si="0"/>
        <v>44927</v>
      </c>
      <c r="BZ5" s="153">
        <f t="shared" si="0"/>
        <v>44927</v>
      </c>
      <c r="CA5" s="154">
        <f t="shared" si="0"/>
        <v>44958</v>
      </c>
      <c r="CB5" s="153">
        <f t="shared" si="0"/>
        <v>44958</v>
      </c>
      <c r="CC5" s="155">
        <f t="shared" si="0"/>
        <v>44986</v>
      </c>
      <c r="CD5" s="153">
        <f t="shared" si="0"/>
        <v>44986</v>
      </c>
      <c r="CE5" s="155">
        <f t="shared" si="0"/>
        <v>45017</v>
      </c>
      <c r="CF5" s="153">
        <f t="shared" si="0"/>
        <v>45017</v>
      </c>
      <c r="CG5" s="155">
        <f t="shared" si="0"/>
        <v>45047</v>
      </c>
      <c r="CH5" s="153">
        <f t="shared" si="0"/>
        <v>45047</v>
      </c>
      <c r="CI5" s="155">
        <f t="shared" si="0"/>
        <v>45078</v>
      </c>
      <c r="CJ5" s="153">
        <f t="shared" si="0"/>
        <v>45078</v>
      </c>
      <c r="CK5" s="155">
        <f t="shared" si="0"/>
        <v>45108</v>
      </c>
      <c r="CL5" s="153">
        <f t="shared" si="0"/>
        <v>45108</v>
      </c>
      <c r="CM5" s="155">
        <f t="shared" si="0"/>
        <v>45139</v>
      </c>
      <c r="CN5" s="153">
        <f t="shared" si="0"/>
        <v>45139</v>
      </c>
      <c r="CO5" s="155">
        <f t="shared" si="0"/>
        <v>45170</v>
      </c>
      <c r="CP5" s="153">
        <f t="shared" ref="CP5:FA5" si="1">BR5</f>
        <v>45170</v>
      </c>
      <c r="CQ5" s="155">
        <f t="shared" si="1"/>
        <v>45200</v>
      </c>
      <c r="CR5" s="153">
        <f t="shared" si="1"/>
        <v>45200</v>
      </c>
      <c r="CS5" s="155">
        <f t="shared" si="1"/>
        <v>45231</v>
      </c>
      <c r="CT5" s="153">
        <f t="shared" si="1"/>
        <v>45231</v>
      </c>
      <c r="CU5" s="155">
        <f t="shared" si="1"/>
        <v>45261</v>
      </c>
      <c r="CV5" s="156">
        <f t="shared" si="1"/>
        <v>45261</v>
      </c>
      <c r="CW5" s="157">
        <f t="shared" si="1"/>
        <v>44927</v>
      </c>
      <c r="CX5" s="158">
        <f t="shared" si="1"/>
        <v>44927</v>
      </c>
      <c r="CY5" s="159">
        <f t="shared" si="1"/>
        <v>44958</v>
      </c>
      <c r="CZ5" s="158">
        <f t="shared" si="1"/>
        <v>44958</v>
      </c>
      <c r="DA5" s="160">
        <f t="shared" si="1"/>
        <v>44986</v>
      </c>
      <c r="DB5" s="158">
        <f t="shared" si="1"/>
        <v>44986</v>
      </c>
      <c r="DC5" s="160">
        <f t="shared" si="1"/>
        <v>45017</v>
      </c>
      <c r="DD5" s="158">
        <f t="shared" si="1"/>
        <v>45017</v>
      </c>
      <c r="DE5" s="160">
        <f t="shared" si="1"/>
        <v>45047</v>
      </c>
      <c r="DF5" s="158">
        <f t="shared" si="1"/>
        <v>45047</v>
      </c>
      <c r="DG5" s="160">
        <f t="shared" si="1"/>
        <v>45078</v>
      </c>
      <c r="DH5" s="158">
        <f t="shared" si="1"/>
        <v>45078</v>
      </c>
      <c r="DI5" s="160">
        <f t="shared" si="1"/>
        <v>45108</v>
      </c>
      <c r="DJ5" s="158">
        <f t="shared" si="1"/>
        <v>45108</v>
      </c>
      <c r="DK5" s="160">
        <f t="shared" si="1"/>
        <v>45139</v>
      </c>
      <c r="DL5" s="158">
        <f t="shared" si="1"/>
        <v>45139</v>
      </c>
      <c r="DM5" s="160">
        <f t="shared" si="1"/>
        <v>45170</v>
      </c>
      <c r="DN5" s="158">
        <f t="shared" si="1"/>
        <v>45170</v>
      </c>
      <c r="DO5" s="160">
        <f t="shared" si="1"/>
        <v>45200</v>
      </c>
      <c r="DP5" s="158">
        <f t="shared" si="1"/>
        <v>45200</v>
      </c>
      <c r="DQ5" s="160">
        <f t="shared" si="1"/>
        <v>45231</v>
      </c>
      <c r="DR5" s="158">
        <f t="shared" si="1"/>
        <v>45231</v>
      </c>
      <c r="DS5" s="160">
        <f t="shared" si="1"/>
        <v>45261</v>
      </c>
      <c r="DT5" s="161">
        <f t="shared" si="1"/>
        <v>45261</v>
      </c>
      <c r="DU5" s="162">
        <f t="shared" si="1"/>
        <v>44927</v>
      </c>
      <c r="DV5" s="163">
        <f t="shared" si="1"/>
        <v>44927</v>
      </c>
      <c r="DW5" s="164">
        <f t="shared" si="1"/>
        <v>44958</v>
      </c>
      <c r="DX5" s="163">
        <f t="shared" si="1"/>
        <v>44958</v>
      </c>
      <c r="DY5" s="165">
        <f t="shared" si="1"/>
        <v>44986</v>
      </c>
      <c r="DZ5" s="163">
        <f t="shared" si="1"/>
        <v>44986</v>
      </c>
      <c r="EA5" s="165">
        <f t="shared" si="1"/>
        <v>45017</v>
      </c>
      <c r="EB5" s="163">
        <f t="shared" si="1"/>
        <v>45017</v>
      </c>
      <c r="EC5" s="165">
        <f t="shared" si="1"/>
        <v>45047</v>
      </c>
      <c r="ED5" s="163">
        <f t="shared" si="1"/>
        <v>45047</v>
      </c>
      <c r="EE5" s="165">
        <f t="shared" si="1"/>
        <v>45078</v>
      </c>
      <c r="EF5" s="163">
        <f t="shared" si="1"/>
        <v>45078</v>
      </c>
      <c r="EG5" s="165">
        <f t="shared" si="1"/>
        <v>45108</v>
      </c>
      <c r="EH5" s="163">
        <f t="shared" si="1"/>
        <v>45108</v>
      </c>
      <c r="EI5" s="165">
        <f t="shared" si="1"/>
        <v>45139</v>
      </c>
      <c r="EJ5" s="163">
        <f t="shared" si="1"/>
        <v>45139</v>
      </c>
      <c r="EK5" s="165">
        <f t="shared" si="1"/>
        <v>45170</v>
      </c>
      <c r="EL5" s="163">
        <f t="shared" si="1"/>
        <v>45170</v>
      </c>
      <c r="EM5" s="165">
        <f t="shared" si="1"/>
        <v>45200</v>
      </c>
      <c r="EN5" s="163">
        <f t="shared" si="1"/>
        <v>45200</v>
      </c>
      <c r="EO5" s="165">
        <f t="shared" si="1"/>
        <v>45231</v>
      </c>
      <c r="EP5" s="163">
        <f t="shared" si="1"/>
        <v>45231</v>
      </c>
      <c r="EQ5" s="165">
        <f t="shared" si="1"/>
        <v>45261</v>
      </c>
      <c r="ER5" s="166">
        <f t="shared" si="1"/>
        <v>45261</v>
      </c>
      <c r="ES5" s="167">
        <f t="shared" si="1"/>
        <v>44927</v>
      </c>
      <c r="ET5" s="168">
        <f t="shared" si="1"/>
        <v>44927</v>
      </c>
      <c r="EU5" s="169">
        <f t="shared" si="1"/>
        <v>44958</v>
      </c>
      <c r="EV5" s="168">
        <f t="shared" si="1"/>
        <v>44958</v>
      </c>
      <c r="EW5" s="170">
        <f t="shared" si="1"/>
        <v>44986</v>
      </c>
      <c r="EX5" s="168">
        <f t="shared" si="1"/>
        <v>44986</v>
      </c>
      <c r="EY5" s="170">
        <f t="shared" si="1"/>
        <v>45017</v>
      </c>
      <c r="EZ5" s="168">
        <f t="shared" si="1"/>
        <v>45017</v>
      </c>
      <c r="FA5" s="170">
        <f t="shared" si="1"/>
        <v>45047</v>
      </c>
      <c r="FB5" s="168">
        <f t="shared" ref="FB5:HM5" si="2">ED5</f>
        <v>45047</v>
      </c>
      <c r="FC5" s="170">
        <f t="shared" si="2"/>
        <v>45078</v>
      </c>
      <c r="FD5" s="168">
        <f t="shared" si="2"/>
        <v>45078</v>
      </c>
      <c r="FE5" s="170">
        <f t="shared" si="2"/>
        <v>45108</v>
      </c>
      <c r="FF5" s="168">
        <f t="shared" si="2"/>
        <v>45108</v>
      </c>
      <c r="FG5" s="170">
        <f t="shared" si="2"/>
        <v>45139</v>
      </c>
      <c r="FH5" s="168">
        <f t="shared" si="2"/>
        <v>45139</v>
      </c>
      <c r="FI5" s="170">
        <f t="shared" si="2"/>
        <v>45170</v>
      </c>
      <c r="FJ5" s="168">
        <f t="shared" si="2"/>
        <v>45170</v>
      </c>
      <c r="FK5" s="170">
        <f t="shared" si="2"/>
        <v>45200</v>
      </c>
      <c r="FL5" s="168">
        <f t="shared" si="2"/>
        <v>45200</v>
      </c>
      <c r="FM5" s="170">
        <f t="shared" si="2"/>
        <v>45231</v>
      </c>
      <c r="FN5" s="168">
        <f t="shared" si="2"/>
        <v>45231</v>
      </c>
      <c r="FO5" s="170">
        <f t="shared" si="2"/>
        <v>45261</v>
      </c>
      <c r="FP5" s="171">
        <f t="shared" si="2"/>
        <v>45261</v>
      </c>
      <c r="FQ5" s="172">
        <f t="shared" si="2"/>
        <v>44927</v>
      </c>
      <c r="FR5" s="173">
        <f t="shared" si="2"/>
        <v>44927</v>
      </c>
      <c r="FS5" s="174">
        <f t="shared" si="2"/>
        <v>44958</v>
      </c>
      <c r="FT5" s="173">
        <f t="shared" si="2"/>
        <v>44958</v>
      </c>
      <c r="FU5" s="175">
        <f t="shared" si="2"/>
        <v>44986</v>
      </c>
      <c r="FV5" s="173">
        <f t="shared" si="2"/>
        <v>44986</v>
      </c>
      <c r="FW5" s="175">
        <f t="shared" si="2"/>
        <v>45017</v>
      </c>
      <c r="FX5" s="173">
        <f t="shared" si="2"/>
        <v>45017</v>
      </c>
      <c r="FY5" s="175">
        <f t="shared" si="2"/>
        <v>45047</v>
      </c>
      <c r="FZ5" s="173">
        <f t="shared" si="2"/>
        <v>45047</v>
      </c>
      <c r="GA5" s="175">
        <f t="shared" si="2"/>
        <v>45078</v>
      </c>
      <c r="GB5" s="173">
        <f t="shared" si="2"/>
        <v>45078</v>
      </c>
      <c r="GC5" s="175">
        <f t="shared" si="2"/>
        <v>45108</v>
      </c>
      <c r="GD5" s="173">
        <f t="shared" si="2"/>
        <v>45108</v>
      </c>
      <c r="GE5" s="175">
        <f t="shared" si="2"/>
        <v>45139</v>
      </c>
      <c r="GF5" s="173">
        <f t="shared" si="2"/>
        <v>45139</v>
      </c>
      <c r="GG5" s="175">
        <f t="shared" si="2"/>
        <v>45170</v>
      </c>
      <c r="GH5" s="173">
        <f t="shared" si="2"/>
        <v>45170</v>
      </c>
      <c r="GI5" s="175">
        <f t="shared" si="2"/>
        <v>45200</v>
      </c>
      <c r="GJ5" s="173">
        <f t="shared" si="2"/>
        <v>45200</v>
      </c>
      <c r="GK5" s="175">
        <f t="shared" si="2"/>
        <v>45231</v>
      </c>
      <c r="GL5" s="173">
        <f t="shared" si="2"/>
        <v>45231</v>
      </c>
      <c r="GM5" s="175">
        <f t="shared" si="2"/>
        <v>45261</v>
      </c>
      <c r="GN5" s="176">
        <f t="shared" si="2"/>
        <v>45261</v>
      </c>
      <c r="GO5" s="177">
        <f t="shared" si="2"/>
        <v>44927</v>
      </c>
      <c r="GP5" s="178">
        <f t="shared" si="2"/>
        <v>44927</v>
      </c>
      <c r="GQ5" s="177">
        <f t="shared" si="2"/>
        <v>44958</v>
      </c>
      <c r="GR5" s="178">
        <f t="shared" si="2"/>
        <v>44958</v>
      </c>
      <c r="GS5" s="179">
        <f t="shared" si="2"/>
        <v>44986</v>
      </c>
      <c r="GT5" s="178">
        <f t="shared" si="2"/>
        <v>44986</v>
      </c>
      <c r="GU5" s="179">
        <f t="shared" si="2"/>
        <v>45017</v>
      </c>
      <c r="GV5" s="178">
        <f t="shared" si="2"/>
        <v>45017</v>
      </c>
      <c r="GW5" s="179">
        <f t="shared" si="2"/>
        <v>45047</v>
      </c>
      <c r="GX5" s="178">
        <f t="shared" si="2"/>
        <v>45047</v>
      </c>
      <c r="GY5" s="179">
        <f t="shared" si="2"/>
        <v>45078</v>
      </c>
      <c r="GZ5" s="178">
        <f t="shared" si="2"/>
        <v>45078</v>
      </c>
      <c r="HA5" s="179">
        <f t="shared" si="2"/>
        <v>45108</v>
      </c>
      <c r="HB5" s="178">
        <f t="shared" si="2"/>
        <v>45108</v>
      </c>
      <c r="HC5" s="179">
        <f t="shared" si="2"/>
        <v>45139</v>
      </c>
      <c r="HD5" s="178">
        <f t="shared" si="2"/>
        <v>45139</v>
      </c>
      <c r="HE5" s="179">
        <f t="shared" si="2"/>
        <v>45170</v>
      </c>
      <c r="HF5" s="178">
        <f t="shared" si="2"/>
        <v>45170</v>
      </c>
      <c r="HG5" s="179">
        <f t="shared" si="2"/>
        <v>45200</v>
      </c>
      <c r="HH5" s="178">
        <f t="shared" si="2"/>
        <v>45200</v>
      </c>
      <c r="HI5" s="179">
        <f t="shared" si="2"/>
        <v>45231</v>
      </c>
      <c r="HJ5" s="178">
        <f t="shared" si="2"/>
        <v>45231</v>
      </c>
      <c r="HK5" s="179">
        <f t="shared" si="2"/>
        <v>45261</v>
      </c>
      <c r="HL5" s="180">
        <f t="shared" si="2"/>
        <v>45261</v>
      </c>
      <c r="HM5" s="181">
        <f t="shared" si="2"/>
        <v>44927</v>
      </c>
      <c r="HN5" s="182">
        <f t="shared" ref="HN5" si="3">GP5</f>
        <v>44927</v>
      </c>
      <c r="HO5" s="250"/>
      <c r="HP5" s="255"/>
      <c r="HQ5" s="256"/>
      <c r="HR5" s="256"/>
      <c r="HS5" s="257"/>
      <c r="HT5" s="267"/>
    </row>
    <row r="6" spans="1:228" s="268" customFormat="1" ht="13.5" customHeight="1" thickBot="1" x14ac:dyDescent="0.25">
      <c r="A6" s="269" t="s">
        <v>84</v>
      </c>
      <c r="B6" s="270" t="s">
        <v>85</v>
      </c>
      <c r="C6" s="270" t="s">
        <v>86</v>
      </c>
      <c r="D6" s="271" t="s">
        <v>85</v>
      </c>
      <c r="E6" s="294" t="s">
        <v>87</v>
      </c>
      <c r="F6" s="295" t="s">
        <v>88</v>
      </c>
      <c r="G6" s="296" t="s">
        <v>87</v>
      </c>
      <c r="H6" s="295" t="s">
        <v>88</v>
      </c>
      <c r="I6" s="297" t="s">
        <v>87</v>
      </c>
      <c r="J6" s="295" t="s">
        <v>88</v>
      </c>
      <c r="K6" s="297" t="s">
        <v>87</v>
      </c>
      <c r="L6" s="295" t="s">
        <v>88</v>
      </c>
      <c r="M6" s="297" t="s">
        <v>87</v>
      </c>
      <c r="N6" s="295" t="s">
        <v>88</v>
      </c>
      <c r="O6" s="297" t="s">
        <v>87</v>
      </c>
      <c r="P6" s="295" t="s">
        <v>88</v>
      </c>
      <c r="Q6" s="297" t="s">
        <v>87</v>
      </c>
      <c r="R6" s="295" t="s">
        <v>88</v>
      </c>
      <c r="S6" s="297" t="s">
        <v>87</v>
      </c>
      <c r="T6" s="295" t="s">
        <v>88</v>
      </c>
      <c r="U6" s="297" t="s">
        <v>87</v>
      </c>
      <c r="V6" s="295" t="s">
        <v>88</v>
      </c>
      <c r="W6" s="297" t="s">
        <v>87</v>
      </c>
      <c r="X6" s="295" t="s">
        <v>88</v>
      </c>
      <c r="Y6" s="297" t="s">
        <v>87</v>
      </c>
      <c r="Z6" s="295" t="s">
        <v>88</v>
      </c>
      <c r="AA6" s="297" t="s">
        <v>87</v>
      </c>
      <c r="AB6" s="298" t="s">
        <v>88</v>
      </c>
      <c r="AC6" s="299" t="s">
        <v>87</v>
      </c>
      <c r="AD6" s="300" t="s">
        <v>88</v>
      </c>
      <c r="AE6" s="301" t="s">
        <v>87</v>
      </c>
      <c r="AF6" s="300" t="s">
        <v>88</v>
      </c>
      <c r="AG6" s="302" t="s">
        <v>87</v>
      </c>
      <c r="AH6" s="300" t="s">
        <v>88</v>
      </c>
      <c r="AI6" s="302" t="s">
        <v>87</v>
      </c>
      <c r="AJ6" s="300" t="s">
        <v>88</v>
      </c>
      <c r="AK6" s="302" t="s">
        <v>87</v>
      </c>
      <c r="AL6" s="300" t="s">
        <v>88</v>
      </c>
      <c r="AM6" s="302" t="s">
        <v>87</v>
      </c>
      <c r="AN6" s="300" t="s">
        <v>88</v>
      </c>
      <c r="AO6" s="302" t="s">
        <v>87</v>
      </c>
      <c r="AP6" s="300" t="s">
        <v>88</v>
      </c>
      <c r="AQ6" s="302" t="s">
        <v>87</v>
      </c>
      <c r="AR6" s="300" t="s">
        <v>88</v>
      </c>
      <c r="AS6" s="302" t="s">
        <v>87</v>
      </c>
      <c r="AT6" s="300" t="s">
        <v>88</v>
      </c>
      <c r="AU6" s="302" t="s">
        <v>87</v>
      </c>
      <c r="AV6" s="300" t="s">
        <v>88</v>
      </c>
      <c r="AW6" s="302" t="s">
        <v>87</v>
      </c>
      <c r="AX6" s="300" t="s">
        <v>88</v>
      </c>
      <c r="AY6" s="302" t="s">
        <v>87</v>
      </c>
      <c r="AZ6" s="303" t="s">
        <v>88</v>
      </c>
      <c r="BA6" s="304" t="s">
        <v>87</v>
      </c>
      <c r="BB6" s="305" t="s">
        <v>88</v>
      </c>
      <c r="BC6" s="306" t="s">
        <v>87</v>
      </c>
      <c r="BD6" s="305" t="s">
        <v>88</v>
      </c>
      <c r="BE6" s="307" t="s">
        <v>87</v>
      </c>
      <c r="BF6" s="305" t="s">
        <v>88</v>
      </c>
      <c r="BG6" s="307" t="s">
        <v>87</v>
      </c>
      <c r="BH6" s="305" t="s">
        <v>88</v>
      </c>
      <c r="BI6" s="307" t="s">
        <v>87</v>
      </c>
      <c r="BJ6" s="305" t="s">
        <v>88</v>
      </c>
      <c r="BK6" s="307" t="s">
        <v>87</v>
      </c>
      <c r="BL6" s="305" t="s">
        <v>88</v>
      </c>
      <c r="BM6" s="307" t="s">
        <v>87</v>
      </c>
      <c r="BN6" s="305" t="s">
        <v>88</v>
      </c>
      <c r="BO6" s="307" t="s">
        <v>87</v>
      </c>
      <c r="BP6" s="305" t="s">
        <v>88</v>
      </c>
      <c r="BQ6" s="307" t="s">
        <v>87</v>
      </c>
      <c r="BR6" s="305" t="s">
        <v>88</v>
      </c>
      <c r="BS6" s="307" t="s">
        <v>87</v>
      </c>
      <c r="BT6" s="305" t="s">
        <v>88</v>
      </c>
      <c r="BU6" s="307" t="s">
        <v>87</v>
      </c>
      <c r="BV6" s="305" t="s">
        <v>88</v>
      </c>
      <c r="BW6" s="307" t="s">
        <v>87</v>
      </c>
      <c r="BX6" s="308" t="s">
        <v>88</v>
      </c>
      <c r="BY6" s="309" t="s">
        <v>87</v>
      </c>
      <c r="BZ6" s="310" t="s">
        <v>88</v>
      </c>
      <c r="CA6" s="311" t="s">
        <v>87</v>
      </c>
      <c r="CB6" s="310" t="s">
        <v>88</v>
      </c>
      <c r="CC6" s="312" t="s">
        <v>87</v>
      </c>
      <c r="CD6" s="310" t="s">
        <v>88</v>
      </c>
      <c r="CE6" s="312" t="s">
        <v>87</v>
      </c>
      <c r="CF6" s="310" t="s">
        <v>88</v>
      </c>
      <c r="CG6" s="312" t="s">
        <v>87</v>
      </c>
      <c r="CH6" s="310" t="s">
        <v>88</v>
      </c>
      <c r="CI6" s="312" t="s">
        <v>87</v>
      </c>
      <c r="CJ6" s="310" t="s">
        <v>88</v>
      </c>
      <c r="CK6" s="312" t="s">
        <v>87</v>
      </c>
      <c r="CL6" s="310" t="s">
        <v>88</v>
      </c>
      <c r="CM6" s="312" t="s">
        <v>87</v>
      </c>
      <c r="CN6" s="310" t="s">
        <v>88</v>
      </c>
      <c r="CO6" s="312" t="s">
        <v>87</v>
      </c>
      <c r="CP6" s="310" t="s">
        <v>88</v>
      </c>
      <c r="CQ6" s="312" t="s">
        <v>87</v>
      </c>
      <c r="CR6" s="310" t="s">
        <v>88</v>
      </c>
      <c r="CS6" s="312" t="s">
        <v>87</v>
      </c>
      <c r="CT6" s="310" t="s">
        <v>88</v>
      </c>
      <c r="CU6" s="312" t="s">
        <v>87</v>
      </c>
      <c r="CV6" s="313" t="s">
        <v>88</v>
      </c>
      <c r="CW6" s="314" t="s">
        <v>87</v>
      </c>
      <c r="CX6" s="315" t="s">
        <v>88</v>
      </c>
      <c r="CY6" s="316" t="s">
        <v>87</v>
      </c>
      <c r="CZ6" s="315" t="s">
        <v>88</v>
      </c>
      <c r="DA6" s="317" t="s">
        <v>87</v>
      </c>
      <c r="DB6" s="315" t="s">
        <v>88</v>
      </c>
      <c r="DC6" s="317" t="s">
        <v>87</v>
      </c>
      <c r="DD6" s="315" t="s">
        <v>88</v>
      </c>
      <c r="DE6" s="317" t="s">
        <v>87</v>
      </c>
      <c r="DF6" s="315" t="s">
        <v>88</v>
      </c>
      <c r="DG6" s="317" t="s">
        <v>87</v>
      </c>
      <c r="DH6" s="315" t="s">
        <v>88</v>
      </c>
      <c r="DI6" s="317" t="s">
        <v>87</v>
      </c>
      <c r="DJ6" s="315" t="s">
        <v>88</v>
      </c>
      <c r="DK6" s="317" t="s">
        <v>87</v>
      </c>
      <c r="DL6" s="315" t="s">
        <v>88</v>
      </c>
      <c r="DM6" s="317" t="s">
        <v>87</v>
      </c>
      <c r="DN6" s="315" t="s">
        <v>88</v>
      </c>
      <c r="DO6" s="317" t="s">
        <v>87</v>
      </c>
      <c r="DP6" s="315" t="s">
        <v>88</v>
      </c>
      <c r="DQ6" s="317" t="s">
        <v>87</v>
      </c>
      <c r="DR6" s="315" t="s">
        <v>88</v>
      </c>
      <c r="DS6" s="317" t="s">
        <v>87</v>
      </c>
      <c r="DT6" s="318" t="s">
        <v>88</v>
      </c>
      <c r="DU6" s="319" t="s">
        <v>87</v>
      </c>
      <c r="DV6" s="320" t="s">
        <v>88</v>
      </c>
      <c r="DW6" s="321" t="s">
        <v>87</v>
      </c>
      <c r="DX6" s="320" t="s">
        <v>88</v>
      </c>
      <c r="DY6" s="322" t="s">
        <v>87</v>
      </c>
      <c r="DZ6" s="320" t="s">
        <v>88</v>
      </c>
      <c r="EA6" s="322" t="s">
        <v>87</v>
      </c>
      <c r="EB6" s="320" t="s">
        <v>88</v>
      </c>
      <c r="EC6" s="322" t="s">
        <v>87</v>
      </c>
      <c r="ED6" s="320" t="s">
        <v>88</v>
      </c>
      <c r="EE6" s="322" t="s">
        <v>87</v>
      </c>
      <c r="EF6" s="320" t="s">
        <v>88</v>
      </c>
      <c r="EG6" s="322" t="s">
        <v>87</v>
      </c>
      <c r="EH6" s="320" t="s">
        <v>88</v>
      </c>
      <c r="EI6" s="322" t="s">
        <v>87</v>
      </c>
      <c r="EJ6" s="320" t="s">
        <v>88</v>
      </c>
      <c r="EK6" s="322" t="s">
        <v>87</v>
      </c>
      <c r="EL6" s="320" t="s">
        <v>88</v>
      </c>
      <c r="EM6" s="322" t="s">
        <v>87</v>
      </c>
      <c r="EN6" s="320" t="s">
        <v>88</v>
      </c>
      <c r="EO6" s="322" t="s">
        <v>87</v>
      </c>
      <c r="EP6" s="320" t="s">
        <v>88</v>
      </c>
      <c r="EQ6" s="322" t="s">
        <v>87</v>
      </c>
      <c r="ER6" s="323" t="s">
        <v>88</v>
      </c>
      <c r="ES6" s="324" t="s">
        <v>87</v>
      </c>
      <c r="ET6" s="325" t="s">
        <v>88</v>
      </c>
      <c r="EU6" s="326" t="s">
        <v>87</v>
      </c>
      <c r="EV6" s="325" t="s">
        <v>88</v>
      </c>
      <c r="EW6" s="327" t="s">
        <v>87</v>
      </c>
      <c r="EX6" s="325" t="s">
        <v>88</v>
      </c>
      <c r="EY6" s="327" t="s">
        <v>87</v>
      </c>
      <c r="EZ6" s="325" t="s">
        <v>88</v>
      </c>
      <c r="FA6" s="327" t="s">
        <v>87</v>
      </c>
      <c r="FB6" s="325" t="s">
        <v>88</v>
      </c>
      <c r="FC6" s="327" t="s">
        <v>87</v>
      </c>
      <c r="FD6" s="325" t="s">
        <v>88</v>
      </c>
      <c r="FE6" s="327" t="s">
        <v>87</v>
      </c>
      <c r="FF6" s="325" t="s">
        <v>88</v>
      </c>
      <c r="FG6" s="327" t="s">
        <v>87</v>
      </c>
      <c r="FH6" s="325" t="s">
        <v>88</v>
      </c>
      <c r="FI6" s="327" t="s">
        <v>87</v>
      </c>
      <c r="FJ6" s="325" t="s">
        <v>88</v>
      </c>
      <c r="FK6" s="327" t="s">
        <v>87</v>
      </c>
      <c r="FL6" s="325" t="s">
        <v>88</v>
      </c>
      <c r="FM6" s="327" t="s">
        <v>87</v>
      </c>
      <c r="FN6" s="325" t="s">
        <v>88</v>
      </c>
      <c r="FO6" s="327" t="s">
        <v>87</v>
      </c>
      <c r="FP6" s="328" t="s">
        <v>88</v>
      </c>
      <c r="FQ6" s="329" t="s">
        <v>87</v>
      </c>
      <c r="FR6" s="330" t="s">
        <v>88</v>
      </c>
      <c r="FS6" s="331" t="s">
        <v>87</v>
      </c>
      <c r="FT6" s="330" t="s">
        <v>88</v>
      </c>
      <c r="FU6" s="332" t="s">
        <v>87</v>
      </c>
      <c r="FV6" s="330" t="s">
        <v>88</v>
      </c>
      <c r="FW6" s="332" t="s">
        <v>87</v>
      </c>
      <c r="FX6" s="330" t="s">
        <v>88</v>
      </c>
      <c r="FY6" s="332" t="s">
        <v>87</v>
      </c>
      <c r="FZ6" s="330" t="s">
        <v>88</v>
      </c>
      <c r="GA6" s="332" t="s">
        <v>87</v>
      </c>
      <c r="GB6" s="330" t="s">
        <v>88</v>
      </c>
      <c r="GC6" s="332" t="s">
        <v>87</v>
      </c>
      <c r="GD6" s="330" t="s">
        <v>88</v>
      </c>
      <c r="GE6" s="332" t="s">
        <v>87</v>
      </c>
      <c r="GF6" s="330" t="s">
        <v>88</v>
      </c>
      <c r="GG6" s="332" t="s">
        <v>87</v>
      </c>
      <c r="GH6" s="330" t="s">
        <v>88</v>
      </c>
      <c r="GI6" s="332" t="s">
        <v>87</v>
      </c>
      <c r="GJ6" s="330" t="s">
        <v>88</v>
      </c>
      <c r="GK6" s="332" t="s">
        <v>87</v>
      </c>
      <c r="GL6" s="330" t="s">
        <v>88</v>
      </c>
      <c r="GM6" s="332" t="s">
        <v>87</v>
      </c>
      <c r="GN6" s="333" t="s">
        <v>88</v>
      </c>
      <c r="GO6" s="334" t="s">
        <v>87</v>
      </c>
      <c r="GP6" s="335" t="s">
        <v>88</v>
      </c>
      <c r="GQ6" s="334" t="s">
        <v>87</v>
      </c>
      <c r="GR6" s="335" t="s">
        <v>88</v>
      </c>
      <c r="GS6" s="336" t="s">
        <v>87</v>
      </c>
      <c r="GT6" s="335" t="s">
        <v>88</v>
      </c>
      <c r="GU6" s="336" t="s">
        <v>87</v>
      </c>
      <c r="GV6" s="335" t="s">
        <v>88</v>
      </c>
      <c r="GW6" s="336" t="s">
        <v>87</v>
      </c>
      <c r="GX6" s="335" t="s">
        <v>88</v>
      </c>
      <c r="GY6" s="336" t="s">
        <v>87</v>
      </c>
      <c r="GZ6" s="335" t="s">
        <v>88</v>
      </c>
      <c r="HA6" s="336" t="s">
        <v>87</v>
      </c>
      <c r="HB6" s="335" t="s">
        <v>88</v>
      </c>
      <c r="HC6" s="336" t="s">
        <v>87</v>
      </c>
      <c r="HD6" s="335" t="s">
        <v>88</v>
      </c>
      <c r="HE6" s="336" t="s">
        <v>87</v>
      </c>
      <c r="HF6" s="335" t="s">
        <v>88</v>
      </c>
      <c r="HG6" s="336" t="s">
        <v>87</v>
      </c>
      <c r="HH6" s="335" t="s">
        <v>88</v>
      </c>
      <c r="HI6" s="336" t="s">
        <v>87</v>
      </c>
      <c r="HJ6" s="335" t="s">
        <v>88</v>
      </c>
      <c r="HK6" s="336" t="s">
        <v>87</v>
      </c>
      <c r="HL6" s="337" t="s">
        <v>88</v>
      </c>
      <c r="HM6" s="338" t="s">
        <v>87</v>
      </c>
      <c r="HN6" s="339" t="s">
        <v>88</v>
      </c>
      <c r="HO6" s="251"/>
      <c r="HP6" s="272">
        <v>1</v>
      </c>
      <c r="HQ6" s="273">
        <v>2</v>
      </c>
      <c r="HR6" s="274">
        <v>3</v>
      </c>
      <c r="HS6" s="275">
        <v>4</v>
      </c>
      <c r="HT6" s="267"/>
    </row>
    <row r="7" spans="1:228" s="264" customFormat="1" ht="13.7" customHeight="1" thickTop="1" x14ac:dyDescent="0.25">
      <c r="A7" s="125">
        <v>5713</v>
      </c>
      <c r="B7" s="126" t="s">
        <v>90</v>
      </c>
      <c r="C7" s="127" t="s">
        <v>96</v>
      </c>
      <c r="D7" s="128" t="s">
        <v>95</v>
      </c>
      <c r="E7" s="276">
        <f>E$1*SUMIFS(PrevisaoGD[Potência (MW)],PrevisaoGD[Nº Barra],$A7,PrevisaoGD[Condição de Carga],E$4,PrevisaoGD[Mês/Ano],E$5)</f>
        <v>0</v>
      </c>
      <c r="F7" s="277">
        <v>0</v>
      </c>
      <c r="G7" s="276">
        <f>G$1*SUMIFS(PrevisaoGD[Potência (MW)],PrevisaoGD[Nº Barra],$A7,PrevisaoGD[Condição de Carga],G$4,PrevisaoGD[Mês/Ano],G$5)</f>
        <v>0</v>
      </c>
      <c r="H7" s="277">
        <v>0</v>
      </c>
      <c r="I7" s="276">
        <f>I$1*SUMIFS(PrevisaoGD[Potência (MW)],PrevisaoGD[Nº Barra],$A7,PrevisaoGD[Condição de Carga],I$4,PrevisaoGD[Mês/Ano],I$5)</f>
        <v>0</v>
      </c>
      <c r="J7" s="277">
        <v>0</v>
      </c>
      <c r="K7" s="276">
        <f>K$1*SUMIFS(PrevisaoGD[Potência (MW)],PrevisaoGD[Nº Barra],$A7,PrevisaoGD[Condição de Carga],K$4,PrevisaoGD[Mês/Ano],K$5)</f>
        <v>0</v>
      </c>
      <c r="L7" s="277">
        <v>0</v>
      </c>
      <c r="M7" s="276">
        <f>M$1*SUMIFS(PrevisaoGD[Potência (MW)],PrevisaoGD[Nº Barra],$A7,PrevisaoGD[Condição de Carga],M$4,PrevisaoGD[Mês/Ano],M$5)</f>
        <v>0</v>
      </c>
      <c r="N7" s="277">
        <v>0</v>
      </c>
      <c r="O7" s="276">
        <f>O$1*SUMIFS(PrevisaoGD[Potência (MW)],PrevisaoGD[Nº Barra],$A7,PrevisaoGD[Condição de Carga],O$4,PrevisaoGD[Mês/Ano],O$5)</f>
        <v>0</v>
      </c>
      <c r="P7" s="277">
        <v>0</v>
      </c>
      <c r="Q7" s="276">
        <f>Q$1*SUMIFS(PrevisaoGD[Potência (MW)],PrevisaoGD[Nº Barra],$A7,PrevisaoGD[Condição de Carga],Q$4,PrevisaoGD[Mês/Ano],Q$5)</f>
        <v>0</v>
      </c>
      <c r="R7" s="277">
        <v>0</v>
      </c>
      <c r="S7" s="276">
        <f>S$1*SUMIFS(PrevisaoGD[Potência (MW)],PrevisaoGD[Nº Barra],$A7,PrevisaoGD[Condição de Carga],S$4,PrevisaoGD[Mês/Ano],S$5)</f>
        <v>0</v>
      </c>
      <c r="T7" s="277">
        <v>0</v>
      </c>
      <c r="U7" s="276">
        <f>U$1*SUMIFS(PrevisaoGD[Potência (MW)],PrevisaoGD[Nº Barra],$A7,PrevisaoGD[Condição de Carga],U$4,PrevisaoGD[Mês/Ano],U$5)</f>
        <v>0</v>
      </c>
      <c r="V7" s="277">
        <v>0</v>
      </c>
      <c r="W7" s="276">
        <f>W$1*SUMIFS(PrevisaoGD[Potência (MW)],PrevisaoGD[Nº Barra],$A7,PrevisaoGD[Condição de Carga],W$4,PrevisaoGD[Mês/Ano],W$5)</f>
        <v>0</v>
      </c>
      <c r="X7" s="277">
        <v>0</v>
      </c>
      <c r="Y7" s="276">
        <f>Y$1*SUMIFS(PrevisaoGD[Potência (MW)],PrevisaoGD[Nº Barra],$A7,PrevisaoGD[Condição de Carga],Y$4,PrevisaoGD[Mês/Ano],Y$5)</f>
        <v>0</v>
      </c>
      <c r="Z7" s="277">
        <v>0</v>
      </c>
      <c r="AA7" s="276">
        <f>AA$1*SUMIFS(PrevisaoGD[Potência (MW)],PrevisaoGD[Nº Barra],$A7,PrevisaoGD[Condição de Carga],AA$4,PrevisaoGD[Mês/Ano],AA$5)</f>
        <v>0</v>
      </c>
      <c r="AB7" s="278">
        <v>0</v>
      </c>
      <c r="AC7" s="276">
        <f>AC$1*SUMIFS(PrevisaoGD[Potência (MW)],PrevisaoGD[Nº Barra],$A7,PrevisaoGD[Condição de Carga],AC$4,PrevisaoGD[Mês/Ano],AC$5)</f>
        <v>8.9185241031887479</v>
      </c>
      <c r="AD7" s="277">
        <v>0</v>
      </c>
      <c r="AE7" s="276">
        <f>AE$1*SUMIFS(PrevisaoGD[Potência (MW)],PrevisaoGD[Nº Barra],$A7,PrevisaoGD[Condição de Carga],AE$4,PrevisaoGD[Mês/Ano],AE$5)</f>
        <v>9.0627144831077935</v>
      </c>
      <c r="AF7" s="277">
        <v>0</v>
      </c>
      <c r="AG7" s="276">
        <f>AG$1*SUMIFS(PrevisaoGD[Potência (MW)],PrevisaoGD[Nº Barra],$A7,PrevisaoGD[Condição de Carga],AG$4,PrevisaoGD[Mês/Ano],AG$5)</f>
        <v>9.3211055019250431</v>
      </c>
      <c r="AH7" s="277">
        <v>0</v>
      </c>
      <c r="AI7" s="276">
        <f>AI$1*SUMIFS(PrevisaoGD[Potência (MW)],PrevisaoGD[Nº Barra],$A7,PrevisaoGD[Condição de Carga],AI$4,PrevisaoGD[Mês/Ano],AI$5)</f>
        <v>8.4216108502885287</v>
      </c>
      <c r="AJ7" s="277">
        <v>0</v>
      </c>
      <c r="AK7" s="276">
        <f>AK$1*SUMIFS(PrevisaoGD[Potência (MW)],PrevisaoGD[Nº Barra],$A7,PrevisaoGD[Condição de Carga],AK$4,PrevisaoGD[Mês/Ano],AK$5)</f>
        <v>7.4283712323325046</v>
      </c>
      <c r="AL7" s="277">
        <v>0</v>
      </c>
      <c r="AM7" s="276">
        <f>AM$1*SUMIFS(PrevisaoGD[Potência (MW)],PrevisaoGD[Nº Barra],$A7,PrevisaoGD[Condição de Carga],AM$4,PrevisaoGD[Mês/Ano],AM$5)</f>
        <v>7.114422888751502</v>
      </c>
      <c r="AN7" s="277">
        <v>0</v>
      </c>
      <c r="AO7" s="276">
        <f>AO$1*SUMIFS(PrevisaoGD[Potência (MW)],PrevisaoGD[Nº Barra],$A7,PrevisaoGD[Condição de Carga],AO$4,PrevisaoGD[Mês/Ano],AO$5)</f>
        <v>7.2739603424713914</v>
      </c>
      <c r="AP7" s="277">
        <v>0</v>
      </c>
      <c r="AQ7" s="276">
        <f>AQ$1*SUMIFS(PrevisaoGD[Potência (MW)],PrevisaoGD[Nº Barra],$A7,PrevisaoGD[Condição de Carga],AQ$4,PrevisaoGD[Mês/Ano],AQ$5)</f>
        <v>8.1032911077509464</v>
      </c>
      <c r="AR7" s="277">
        <v>0</v>
      </c>
      <c r="AS7" s="276">
        <f>AS$1*SUMIFS(PrevisaoGD[Potência (MW)],PrevisaoGD[Nº Barra],$A7,PrevisaoGD[Condição de Carga],AS$4,PrevisaoGD[Mês/Ano],AS$5)</f>
        <v>9.1360358623853468</v>
      </c>
      <c r="AT7" s="277">
        <v>0</v>
      </c>
      <c r="AU7" s="276">
        <f>AU$1*SUMIFS(PrevisaoGD[Potência (MW)],PrevisaoGD[Nº Barra],$A7,PrevisaoGD[Condição de Carga],AU$4,PrevisaoGD[Mês/Ano],AU$5)</f>
        <v>9.3717521093670388</v>
      </c>
      <c r="AV7" s="277">
        <v>0</v>
      </c>
      <c r="AW7" s="276">
        <f>AW$1*SUMIFS(PrevisaoGD[Potência (MW)],PrevisaoGD[Nº Barra],$A7,PrevisaoGD[Condição de Carga],AW$4,PrevisaoGD[Mês/Ano],AW$5)</f>
        <v>9.8620237855649844</v>
      </c>
      <c r="AX7" s="277">
        <v>0</v>
      </c>
      <c r="AY7" s="276">
        <f>AY$1*SUMIFS(PrevisaoGD[Potência (MW)],PrevisaoGD[Nº Barra],$A7,PrevisaoGD[Condição de Carga],AY$4,PrevisaoGD[Mês/Ano],AY$5)</f>
        <v>9.9322666824864498</v>
      </c>
      <c r="AZ7" s="278">
        <v>0</v>
      </c>
      <c r="BA7" s="276">
        <f>BA$1*SUMIFS(PrevisaoGD[Potência (MW)],PrevisaoGD[Nº Barra],$A7,PrevisaoGD[Condição de Carga],BA$4,PrevisaoGD[Mês/Ano],BA$5)</f>
        <v>0.90659929127779493</v>
      </c>
      <c r="BB7" s="277">
        <v>0</v>
      </c>
      <c r="BC7" s="276">
        <f>BC$1*SUMIFS(PrevisaoGD[Potência (MW)],PrevisaoGD[Nº Barra],$A7,PrevisaoGD[Condição de Carga],BC$4,PrevisaoGD[Mês/Ano],BC$5)</f>
        <v>0.89938978205845443</v>
      </c>
      <c r="BD7" s="277">
        <v>0</v>
      </c>
      <c r="BE7" s="276">
        <f>BE$1*SUMIFS(PrevisaoGD[Potência (MW)],PrevisaoGD[Nº Barra],$A7,PrevisaoGD[Condição de Carga],BE$4,PrevisaoGD[Mês/Ano],BE$5)</f>
        <v>0.95591682423413193</v>
      </c>
      <c r="BF7" s="277">
        <v>0</v>
      </c>
      <c r="BG7" s="276">
        <f>BG$1*SUMIFS(PrevisaoGD[Potência (MW)],PrevisaoGD[Nº Barra],$A7,PrevisaoGD[Condição de Carga],BG$4,PrevisaoGD[Mês/Ano],BG$5)</f>
        <v>0.8574215805339841</v>
      </c>
      <c r="BH7" s="277">
        <v>0</v>
      </c>
      <c r="BI7" s="276">
        <f>BI$1*SUMIFS(PrevisaoGD[Potência (MW)],PrevisaoGD[Nº Barra],$A7,PrevisaoGD[Condição de Carga],BI$4,PrevisaoGD[Mês/Ano],BI$5)</f>
        <v>0.74288411027014212</v>
      </c>
      <c r="BJ7" s="277">
        <v>0</v>
      </c>
      <c r="BK7" s="276">
        <f>BK$1*SUMIFS(PrevisaoGD[Potência (MW)],PrevisaoGD[Nº Barra],$A7,PrevisaoGD[Condição de Carga],BK$4,PrevisaoGD[Mês/Ano],BK$5)</f>
        <v>0.73575904959935823</v>
      </c>
      <c r="BL7" s="277">
        <v>0</v>
      </c>
      <c r="BM7" s="276">
        <f>BM$1*SUMIFS(PrevisaoGD[Potência (MW)],PrevisaoGD[Nº Barra],$A7,PrevisaoGD[Condição de Carga],BM$4,PrevisaoGD[Mês/Ano],BM$5)</f>
        <v>0.78235058386196676</v>
      </c>
      <c r="BN7" s="277">
        <v>0</v>
      </c>
      <c r="BO7" s="276">
        <f>BO$1*SUMIFS(PrevisaoGD[Potência (MW)],PrevisaoGD[Nº Barra],$A7,PrevisaoGD[Condição de Carga],BO$4,PrevisaoGD[Mês/Ano],BO$5)</f>
        <v>0.87964529712893158</v>
      </c>
      <c r="BP7" s="277">
        <v>0</v>
      </c>
      <c r="BQ7" s="276">
        <f>BQ$1*SUMIFS(PrevisaoGD[Potência (MW)],PrevisaoGD[Nº Barra],$A7,PrevisaoGD[Condição de Carga],BQ$4,PrevisaoGD[Mês/Ano],BQ$5)</f>
        <v>1.001747477803294</v>
      </c>
      <c r="BR7" s="277">
        <v>0</v>
      </c>
      <c r="BS7" s="276">
        <f>BS$1*SUMIFS(PrevisaoGD[Potência (MW)],PrevisaoGD[Nº Barra],$A7,PrevisaoGD[Condição de Carga],BS$4,PrevisaoGD[Mês/Ano],BS$5)</f>
        <v>1.0717920680019644</v>
      </c>
      <c r="BT7" s="277">
        <v>0</v>
      </c>
      <c r="BU7" s="276">
        <f>BU$1*SUMIFS(PrevisaoGD[Potência (MW)],PrevisaoGD[Nº Barra],$A7,PrevisaoGD[Condição de Carga],BU$4,PrevisaoGD[Mês/Ano],BU$5)</f>
        <v>1.1588970092685733</v>
      </c>
      <c r="BV7" s="277">
        <v>0</v>
      </c>
      <c r="BW7" s="276">
        <f>BW$1*SUMIFS(PrevisaoGD[Potência (MW)],PrevisaoGD[Nº Barra],$A7,PrevisaoGD[Condição de Carga],BW$4,PrevisaoGD[Mês/Ano],BW$5)</f>
        <v>1.0418406560364162</v>
      </c>
      <c r="BX7" s="278">
        <v>0</v>
      </c>
      <c r="BY7" s="276">
        <f>BY$1*SUMIFS(PrevisaoGD[Potência (MW)],PrevisaoGD[Nº Barra],$A7,PrevisaoGD[Condição de Carga],BY$4,PrevisaoGD[Mês/Ano],BY$5)</f>
        <v>1.7054929427771075</v>
      </c>
      <c r="BZ7" s="277">
        <v>0</v>
      </c>
      <c r="CA7" s="276">
        <f>CA$1*SUMIFS(PrevisaoGD[Potência (MW)],PrevisaoGD[Nº Barra],$A7,PrevisaoGD[Condição de Carga],CA$4,PrevisaoGD[Mês/Ano],CA$5)</f>
        <v>1.7174819856797827</v>
      </c>
      <c r="CB7" s="277">
        <v>0</v>
      </c>
      <c r="CC7" s="276">
        <f>CC$1*SUMIFS(PrevisaoGD[Potência (MW)],PrevisaoGD[Nº Barra],$A7,PrevisaoGD[Condição de Carga],CC$4,PrevisaoGD[Mês/Ano],CC$5)</f>
        <v>1.8024654567504592</v>
      </c>
      <c r="CD7" s="277">
        <v>0</v>
      </c>
      <c r="CE7" s="276">
        <f>CE$1*SUMIFS(PrevisaoGD[Potência (MW)],PrevisaoGD[Nº Barra],$A7,PrevisaoGD[Condição de Carga],CE$4,PrevisaoGD[Mês/Ano],CE$5)</f>
        <v>1.6221450074594246</v>
      </c>
      <c r="CF7" s="277">
        <v>0</v>
      </c>
      <c r="CG7" s="276">
        <f>CG$1*SUMIFS(PrevisaoGD[Potência (MW)],PrevisaoGD[Nº Barra],$A7,PrevisaoGD[Condição de Carga],CG$4,PrevisaoGD[Mês/Ano],CG$5)</f>
        <v>1.4172552789138586</v>
      </c>
      <c r="CH7" s="277">
        <v>0</v>
      </c>
      <c r="CI7" s="276">
        <f>CI$1*SUMIFS(PrevisaoGD[Potência (MW)],PrevisaoGD[Nº Barra],$A7,PrevisaoGD[Condição de Carga],CI$4,PrevisaoGD[Mês/Ano],CI$5)</f>
        <v>1.3948977186069931</v>
      </c>
      <c r="CJ7" s="277">
        <v>0</v>
      </c>
      <c r="CK7" s="276">
        <f>CK$1*SUMIFS(PrevisaoGD[Potência (MW)],PrevisaoGD[Nº Barra],$A7,PrevisaoGD[Condição de Carga],CK$4,PrevisaoGD[Mês/Ano],CK$5)</f>
        <v>1.4570048294063469</v>
      </c>
      <c r="CL7" s="277">
        <v>0</v>
      </c>
      <c r="CM7" s="276">
        <f>CM$1*SUMIFS(PrevisaoGD[Potência (MW)],PrevisaoGD[Nº Barra],$A7,PrevisaoGD[Condição de Carga],CM$4,PrevisaoGD[Mês/Ano],CM$5)</f>
        <v>1.6301803920438356</v>
      </c>
      <c r="CN7" s="277">
        <v>0</v>
      </c>
      <c r="CO7" s="276">
        <f>CO$1*SUMIFS(PrevisaoGD[Potência (MW)],PrevisaoGD[Nº Barra],$A7,PrevisaoGD[Condição de Carga],CO$4,PrevisaoGD[Mês/Ano],CO$5)</f>
        <v>1.842833090804713</v>
      </c>
      <c r="CP7" s="277">
        <v>0</v>
      </c>
      <c r="CQ7" s="276">
        <f>CQ$1*SUMIFS(PrevisaoGD[Potência (MW)],PrevisaoGD[Nº Barra],$A7,PrevisaoGD[Condição de Carga],CQ$4,PrevisaoGD[Mês/Ano],CQ$5)</f>
        <v>1.9356650712769392</v>
      </c>
      <c r="CR7" s="277">
        <v>0</v>
      </c>
      <c r="CS7" s="276">
        <f>CS$1*SUMIFS(PrevisaoGD[Potência (MW)],PrevisaoGD[Nº Barra],$A7,PrevisaoGD[Condição de Carga],CS$4,PrevisaoGD[Mês/Ano],CS$5)</f>
        <v>2.0695056808366301</v>
      </c>
      <c r="CT7" s="277">
        <v>0</v>
      </c>
      <c r="CU7" s="276">
        <f>CU$1*SUMIFS(PrevisaoGD[Potência (MW)],PrevisaoGD[Nº Barra],$A7,PrevisaoGD[Condição de Carga],CU$4,PrevisaoGD[Mês/Ano],CU$5)</f>
        <v>1.9408614368495061</v>
      </c>
      <c r="CV7" s="278">
        <v>0</v>
      </c>
      <c r="CW7" s="276">
        <f>CW$1*SUMIFS(PrevisaoGD[Potência (MW)],PrevisaoGD[Nº Barra],$A7,PrevisaoGD[Condição de Carga],CW$4,PrevisaoGD[Mês/Ano],CW$5)</f>
        <v>0</v>
      </c>
      <c r="CX7" s="277">
        <v>0</v>
      </c>
      <c r="CY7" s="276">
        <f>CY$1*SUMIFS(PrevisaoGD[Potência (MW)],PrevisaoGD[Nº Barra],$A7,PrevisaoGD[Condição de Carga],CY$4,PrevisaoGD[Mês/Ano],CY$5)</f>
        <v>0</v>
      </c>
      <c r="CZ7" s="277">
        <v>0</v>
      </c>
      <c r="DA7" s="276">
        <f>DA$1*SUMIFS(PrevisaoGD[Potência (MW)],PrevisaoGD[Nº Barra],$A7,PrevisaoGD[Condição de Carga],DA$4,PrevisaoGD[Mês/Ano],DA$5)</f>
        <v>0</v>
      </c>
      <c r="DB7" s="277">
        <v>0</v>
      </c>
      <c r="DC7" s="276">
        <f>DC$1*SUMIFS(PrevisaoGD[Potência (MW)],PrevisaoGD[Nº Barra],$A7,PrevisaoGD[Condição de Carga],DC$4,PrevisaoGD[Mês/Ano],DC$5)</f>
        <v>0</v>
      </c>
      <c r="DD7" s="277">
        <v>0</v>
      </c>
      <c r="DE7" s="276">
        <f>DE$1*SUMIFS(PrevisaoGD[Potência (MW)],PrevisaoGD[Nº Barra],$A7,PrevisaoGD[Condição de Carga],DE$4,PrevisaoGD[Mês/Ano],DE$5)</f>
        <v>0</v>
      </c>
      <c r="DF7" s="277">
        <v>0</v>
      </c>
      <c r="DG7" s="276">
        <f>DG$1*SUMIFS(PrevisaoGD[Potência (MW)],PrevisaoGD[Nº Barra],$A7,PrevisaoGD[Condição de Carga],DG$4,PrevisaoGD[Mês/Ano],DG$5)</f>
        <v>0</v>
      </c>
      <c r="DH7" s="277">
        <v>0</v>
      </c>
      <c r="DI7" s="276">
        <f>DI$1*SUMIFS(PrevisaoGD[Potência (MW)],PrevisaoGD[Nº Barra],$A7,PrevisaoGD[Condição de Carga],DI$4,PrevisaoGD[Mês/Ano],DI$5)</f>
        <v>0</v>
      </c>
      <c r="DJ7" s="277">
        <v>0</v>
      </c>
      <c r="DK7" s="276">
        <f>DK$1*SUMIFS(PrevisaoGD[Potência (MW)],PrevisaoGD[Nº Barra],$A7,PrevisaoGD[Condição de Carga],DK$4,PrevisaoGD[Mês/Ano],DK$5)</f>
        <v>0</v>
      </c>
      <c r="DL7" s="277">
        <v>0</v>
      </c>
      <c r="DM7" s="276">
        <f>DM$1*SUMIFS(PrevisaoGD[Potência (MW)],PrevisaoGD[Nº Barra],$A7,PrevisaoGD[Condição de Carga],DM$4,PrevisaoGD[Mês/Ano],DM$5)</f>
        <v>0</v>
      </c>
      <c r="DN7" s="277">
        <v>0</v>
      </c>
      <c r="DO7" s="276">
        <f>DO$1*SUMIFS(PrevisaoGD[Potência (MW)],PrevisaoGD[Nº Barra],$A7,PrevisaoGD[Condição de Carga],DO$4,PrevisaoGD[Mês/Ano],DO$5)</f>
        <v>0</v>
      </c>
      <c r="DP7" s="277">
        <v>0</v>
      </c>
      <c r="DQ7" s="276">
        <f>DQ$1*SUMIFS(PrevisaoGD[Potência (MW)],PrevisaoGD[Nº Barra],$A7,PrevisaoGD[Condição de Carga],DQ$4,PrevisaoGD[Mês/Ano],DQ$5)</f>
        <v>0</v>
      </c>
      <c r="DR7" s="277">
        <v>0</v>
      </c>
      <c r="DS7" s="276">
        <f>DS$1*SUMIFS(PrevisaoGD[Potência (MW)],PrevisaoGD[Nº Barra],$A7,PrevisaoGD[Condição de Carga],DS$4,PrevisaoGD[Mês/Ano],DS$5)</f>
        <v>0</v>
      </c>
      <c r="DT7" s="278">
        <v>0</v>
      </c>
      <c r="DU7" s="276">
        <f>DU$1*SUMIFS(PrevisaoGD[Potência (MW)],PrevisaoGD[Nº Barra],$A7,PrevisaoGD[Condição de Carga],DU$4,PrevisaoGD[Mês/Ano],DU$5)</f>
        <v>8.9185241031887479</v>
      </c>
      <c r="DV7" s="277">
        <v>0</v>
      </c>
      <c r="DW7" s="276">
        <f>DW$1*SUMIFS(PrevisaoGD[Potência (MW)],PrevisaoGD[Nº Barra],$A7,PrevisaoGD[Condição de Carga],DW$4,PrevisaoGD[Mês/Ano],DW$5)</f>
        <v>9.0627144831077935</v>
      </c>
      <c r="DX7" s="277">
        <v>0</v>
      </c>
      <c r="DY7" s="276">
        <f>DY$1*SUMIFS(PrevisaoGD[Potência (MW)],PrevisaoGD[Nº Barra],$A7,PrevisaoGD[Condição de Carga],DY$4,PrevisaoGD[Mês/Ano],DY$5)</f>
        <v>9.3211055019250431</v>
      </c>
      <c r="DZ7" s="277">
        <v>0</v>
      </c>
      <c r="EA7" s="276">
        <f>EA$1*SUMIFS(PrevisaoGD[Potência (MW)],PrevisaoGD[Nº Barra],$A7,PrevisaoGD[Condição de Carga],EA$4,PrevisaoGD[Mês/Ano],EA$5)</f>
        <v>8.4216108502885287</v>
      </c>
      <c r="EB7" s="277">
        <v>0</v>
      </c>
      <c r="EC7" s="276">
        <f>EC$1*SUMIFS(PrevisaoGD[Potência (MW)],PrevisaoGD[Nº Barra],$A7,PrevisaoGD[Condição de Carga],EC$4,PrevisaoGD[Mês/Ano],EC$5)</f>
        <v>7.4283712323325046</v>
      </c>
      <c r="ED7" s="277">
        <v>0</v>
      </c>
      <c r="EE7" s="276">
        <f>EE$1*SUMIFS(PrevisaoGD[Potência (MW)],PrevisaoGD[Nº Barra],$A7,PrevisaoGD[Condição de Carga],EE$4,PrevisaoGD[Mês/Ano],EE$5)</f>
        <v>7.114422888751502</v>
      </c>
      <c r="EF7" s="277">
        <v>0</v>
      </c>
      <c r="EG7" s="276">
        <f>EG$1*SUMIFS(PrevisaoGD[Potência (MW)],PrevisaoGD[Nº Barra],$A7,PrevisaoGD[Condição de Carga],EG$4,PrevisaoGD[Mês/Ano],EG$5)</f>
        <v>7.2739603424713914</v>
      </c>
      <c r="EH7" s="277">
        <v>0</v>
      </c>
      <c r="EI7" s="276">
        <f>EI$1*SUMIFS(PrevisaoGD[Potência (MW)],PrevisaoGD[Nº Barra],$A7,PrevisaoGD[Condição de Carga],EI$4,PrevisaoGD[Mês/Ano],EI$5)</f>
        <v>8.1032911077509464</v>
      </c>
      <c r="EJ7" s="277">
        <v>0</v>
      </c>
      <c r="EK7" s="276">
        <f>EK$1*SUMIFS(PrevisaoGD[Potência (MW)],PrevisaoGD[Nº Barra],$A7,PrevisaoGD[Condição de Carga],EK$4,PrevisaoGD[Mês/Ano],EK$5)</f>
        <v>9.1360358623853468</v>
      </c>
      <c r="EL7" s="277">
        <v>0</v>
      </c>
      <c r="EM7" s="276">
        <f>EM$1*SUMIFS(PrevisaoGD[Potência (MW)],PrevisaoGD[Nº Barra],$A7,PrevisaoGD[Condição de Carga],EM$4,PrevisaoGD[Mês/Ano],EM$5)</f>
        <v>9.3717521093670388</v>
      </c>
      <c r="EN7" s="277">
        <v>0</v>
      </c>
      <c r="EO7" s="276">
        <f>EO$1*SUMIFS(PrevisaoGD[Potência (MW)],PrevisaoGD[Nº Barra],$A7,PrevisaoGD[Condição de Carga],EO$4,PrevisaoGD[Mês/Ano],EO$5)</f>
        <v>9.8620237855649844</v>
      </c>
      <c r="EP7" s="277">
        <v>0</v>
      </c>
      <c r="EQ7" s="276">
        <f>EQ$1*SUMIFS(PrevisaoGD[Potência (MW)],PrevisaoGD[Nº Barra],$A7,PrevisaoGD[Condição de Carga],EQ$4,PrevisaoGD[Mês/Ano],EQ$5)</f>
        <v>9.9322666824864498</v>
      </c>
      <c r="ER7" s="278">
        <v>0</v>
      </c>
      <c r="ES7" s="276">
        <f>ES$1*SUMIFS(PrevisaoGD[Potência (MW)],PrevisaoGD[Nº Barra],$A7,PrevisaoGD[Condição de Carga],ES$4,PrevisaoGD[Mês/Ano],ES$5)</f>
        <v>0</v>
      </c>
      <c r="ET7" s="277">
        <v>0</v>
      </c>
      <c r="EU7" s="276">
        <f>EU$1*SUMIFS(PrevisaoGD[Potência (MW)],PrevisaoGD[Nº Barra],$A7,PrevisaoGD[Condição de Carga],EU$4,PrevisaoGD[Mês/Ano],EU$5)</f>
        <v>0</v>
      </c>
      <c r="EV7" s="277">
        <v>0</v>
      </c>
      <c r="EW7" s="276">
        <f>EW$1*SUMIFS(PrevisaoGD[Potência (MW)],PrevisaoGD[Nº Barra],$A7,PrevisaoGD[Condição de Carga],EW$4,PrevisaoGD[Mês/Ano],EW$5)</f>
        <v>0</v>
      </c>
      <c r="EX7" s="277">
        <v>0</v>
      </c>
      <c r="EY7" s="276">
        <f>EY$1*SUMIFS(PrevisaoGD[Potência (MW)],PrevisaoGD[Nº Barra],$A7,PrevisaoGD[Condição de Carga],EY$4,PrevisaoGD[Mês/Ano],EY$5)</f>
        <v>0</v>
      </c>
      <c r="EZ7" s="277">
        <v>0</v>
      </c>
      <c r="FA7" s="276">
        <f>FA$1*SUMIFS(PrevisaoGD[Potência (MW)],PrevisaoGD[Nº Barra],$A7,PrevisaoGD[Condição de Carga],FA$4,PrevisaoGD[Mês/Ano],FA$5)</f>
        <v>0</v>
      </c>
      <c r="FB7" s="277">
        <v>0</v>
      </c>
      <c r="FC7" s="276">
        <f>FC$1*SUMIFS(PrevisaoGD[Potência (MW)],PrevisaoGD[Nº Barra],$A7,PrevisaoGD[Condição de Carga],FC$4,PrevisaoGD[Mês/Ano],FC$5)</f>
        <v>0</v>
      </c>
      <c r="FD7" s="277">
        <v>0</v>
      </c>
      <c r="FE7" s="276">
        <f>FE$1*SUMIFS(PrevisaoGD[Potência (MW)],PrevisaoGD[Nº Barra],$A7,PrevisaoGD[Condição de Carga],FE$4,PrevisaoGD[Mês/Ano],FE$5)</f>
        <v>0</v>
      </c>
      <c r="FF7" s="277">
        <v>0</v>
      </c>
      <c r="FG7" s="276">
        <f>FG$1*SUMIFS(PrevisaoGD[Potência (MW)],PrevisaoGD[Nº Barra],$A7,PrevisaoGD[Condição de Carga],FG$4,PrevisaoGD[Mês/Ano],FG$5)</f>
        <v>0</v>
      </c>
      <c r="FH7" s="277">
        <v>0</v>
      </c>
      <c r="FI7" s="276">
        <f>FI$1*SUMIFS(PrevisaoGD[Potência (MW)],PrevisaoGD[Nº Barra],$A7,PrevisaoGD[Condição de Carga],FI$4,PrevisaoGD[Mês/Ano],FI$5)</f>
        <v>0</v>
      </c>
      <c r="FJ7" s="277">
        <v>0</v>
      </c>
      <c r="FK7" s="276">
        <f>FK$1*SUMIFS(PrevisaoGD[Potência (MW)],PrevisaoGD[Nº Barra],$A7,PrevisaoGD[Condição de Carga],FK$4,PrevisaoGD[Mês/Ano],FK$5)</f>
        <v>0</v>
      </c>
      <c r="FL7" s="277">
        <v>0</v>
      </c>
      <c r="FM7" s="276">
        <f>FM$1*SUMIFS(PrevisaoGD[Potência (MW)],PrevisaoGD[Nº Barra],$A7,PrevisaoGD[Condição de Carga],FM$4,PrevisaoGD[Mês/Ano],FM$5)</f>
        <v>0</v>
      </c>
      <c r="FN7" s="277">
        <v>0</v>
      </c>
      <c r="FO7" s="276">
        <f>FO$1*SUMIFS(PrevisaoGD[Potência (MW)],PrevisaoGD[Nº Barra],$A7,PrevisaoGD[Condição de Carga],FO$4,PrevisaoGD[Mês/Ano],FO$5)</f>
        <v>0</v>
      </c>
      <c r="FP7" s="278">
        <v>0</v>
      </c>
      <c r="FQ7" s="276">
        <f>FQ$1*SUMIFS(PrevisaoGD[Potência (MW)],PrevisaoGD[Nº Barra],$A7,PrevisaoGD[Condição de Carga],FQ$4,PrevisaoGD[Mês/Ano],FQ$5)</f>
        <v>9.0212593467408908</v>
      </c>
      <c r="FR7" s="277">
        <v>0</v>
      </c>
      <c r="FS7" s="276">
        <f>FS$1*SUMIFS(PrevisaoGD[Potência (MW)],PrevisaoGD[Nº Barra],$A7,PrevisaoGD[Condição de Carga],FS$4,PrevisaoGD[Mês/Ano],FS$5)</f>
        <v>9.1627763416649675</v>
      </c>
      <c r="FT7" s="277">
        <v>0</v>
      </c>
      <c r="FU7" s="276">
        <f>FU$1*SUMIFS(PrevisaoGD[Potência (MW)],PrevisaoGD[Nº Barra],$A7,PrevisaoGD[Condição de Carga],FU$4,PrevisaoGD[Mês/Ano],FU$5)</f>
        <v>9.4143868750555377</v>
      </c>
      <c r="FV7" s="277">
        <v>0</v>
      </c>
      <c r="FW7" s="276">
        <f>FW$1*SUMIFS(PrevisaoGD[Potência (MW)],PrevisaoGD[Nº Barra],$A7,PrevisaoGD[Condição de Carga],FW$4,PrevisaoGD[Mês/Ano],FW$5)</f>
        <v>8.5068206537167264</v>
      </c>
      <c r="FX7" s="277">
        <v>0</v>
      </c>
      <c r="FY7" s="276">
        <f>FY$1*SUMIFS(PrevisaoGD[Potência (MW)],PrevisaoGD[Nº Barra],$A7,PrevisaoGD[Condição de Carga],FY$4,PrevisaoGD[Mês/Ano],FY$5)</f>
        <v>7.5053895578661205</v>
      </c>
      <c r="FZ7" s="277">
        <v>0</v>
      </c>
      <c r="GA7" s="276">
        <f>GA$1*SUMIFS(PrevisaoGD[Potência (MW)],PrevisaoGD[Nº Barra],$A7,PrevisaoGD[Condição de Carga],GA$4,PrevisaoGD[Mês/Ano],GA$5)</f>
        <v>7.1702248660119308</v>
      </c>
      <c r="GB7" s="277">
        <v>0</v>
      </c>
      <c r="GC7" s="276">
        <f>GC$1*SUMIFS(PrevisaoGD[Potência (MW)],PrevisaoGD[Nº Barra],$A7,PrevisaoGD[Condição de Carga],GC$4,PrevisaoGD[Mês/Ano],GC$5)</f>
        <v>7.3264255360601416</v>
      </c>
      <c r="GD7" s="277">
        <v>0</v>
      </c>
      <c r="GE7" s="276">
        <f>GE$1*SUMIFS(PrevisaoGD[Potência (MW)],PrevisaoGD[Nº Barra],$A7,PrevisaoGD[Condição de Carga],GE$4,PrevisaoGD[Mês/Ano],GE$5)</f>
        <v>8.161894852299433</v>
      </c>
      <c r="GF7" s="277">
        <v>0</v>
      </c>
      <c r="GG7" s="276">
        <f>GG$1*SUMIFS(PrevisaoGD[Potência (MW)],PrevisaoGD[Nº Barra],$A7,PrevisaoGD[Condição de Carga],GG$4,PrevisaoGD[Mês/Ano],GG$5)</f>
        <v>9.2066005958315067</v>
      </c>
      <c r="GH7" s="277">
        <v>0</v>
      </c>
      <c r="GI7" s="276">
        <f>GI$1*SUMIFS(PrevisaoGD[Potência (MW)],PrevisaoGD[Nº Barra],$A7,PrevisaoGD[Condição de Carga],GI$4,PrevisaoGD[Mês/Ano],GI$5)</f>
        <v>9.4373899858533257</v>
      </c>
      <c r="GJ7" s="277">
        <v>0</v>
      </c>
      <c r="GK7" s="276">
        <f>GK$1*SUMIFS(PrevisaoGD[Potência (MW)],PrevisaoGD[Nº Barra],$A7,PrevisaoGD[Condição de Carga],GK$4,PrevisaoGD[Mês/Ano],GK$5)</f>
        <v>9.9254798770879713</v>
      </c>
      <c r="GL7" s="277">
        <v>0</v>
      </c>
      <c r="GM7" s="276">
        <f>GM$1*SUMIFS(PrevisaoGD[Potência (MW)],PrevisaoGD[Nº Barra],$A7,PrevisaoGD[Condição de Carga],GM$4,PrevisaoGD[Mês/Ano],GM$5)</f>
        <v>10.032171557377977</v>
      </c>
      <c r="GN7" s="278">
        <v>0</v>
      </c>
      <c r="GO7" s="276"/>
      <c r="GP7" s="277"/>
      <c r="GQ7" s="276"/>
      <c r="GR7" s="277"/>
      <c r="GS7" s="276"/>
      <c r="GT7" s="277"/>
      <c r="GU7" s="276"/>
      <c r="GV7" s="277"/>
      <c r="GW7" s="276"/>
      <c r="GX7" s="277"/>
      <c r="GY7" s="276"/>
      <c r="GZ7" s="277"/>
      <c r="HA7" s="276"/>
      <c r="HB7" s="277"/>
      <c r="HC7" s="276"/>
      <c r="HD7" s="277"/>
      <c r="HE7" s="276"/>
      <c r="HF7" s="277"/>
      <c r="HG7" s="276"/>
      <c r="HH7" s="277"/>
      <c r="HI7" s="276"/>
      <c r="HJ7" s="277"/>
      <c r="HK7" s="276"/>
      <c r="HL7" s="279"/>
      <c r="HM7" s="280"/>
      <c r="HN7" s="279"/>
      <c r="HO7" s="281" t="str">
        <f t="shared" ref="HO7:HO11" ca="1" si="4">IF(COUNTBLANK(INDIRECT(ADDRESS(ROW(),5)&amp;":"&amp;ADDRESS(ROW(),COLUMN()-1)))=COLUMN()-5,"S","N")</f>
        <v>N</v>
      </c>
      <c r="HP7" s="282"/>
      <c r="HQ7" s="283"/>
      <c r="HR7" s="283" t="s">
        <v>101</v>
      </c>
      <c r="HS7" s="284" t="s">
        <v>101</v>
      </c>
    </row>
    <row r="8" spans="1:228" s="264" customFormat="1" ht="13.7" customHeight="1" x14ac:dyDescent="0.25">
      <c r="A8" s="129">
        <v>5723</v>
      </c>
      <c r="B8" s="130" t="s">
        <v>97</v>
      </c>
      <c r="C8" s="131" t="s">
        <v>96</v>
      </c>
      <c r="D8" s="132" t="s">
        <v>95</v>
      </c>
      <c r="E8" s="285">
        <f>E$1*SUMIFS(PrevisaoGD[Potência (MW)],PrevisaoGD[Nº Barra],$A8,PrevisaoGD[Condição de Carga],E$4,PrevisaoGD[Mês/Ano],E$5)</f>
        <v>0</v>
      </c>
      <c r="F8" s="286">
        <v>0</v>
      </c>
      <c r="G8" s="285">
        <f>G$1*SUMIFS(PrevisaoGD[Potência (MW)],PrevisaoGD[Nº Barra],$A8,PrevisaoGD[Condição de Carga],G$4,PrevisaoGD[Mês/Ano],G$5)</f>
        <v>0</v>
      </c>
      <c r="H8" s="286">
        <v>0</v>
      </c>
      <c r="I8" s="285">
        <f>I$1*SUMIFS(PrevisaoGD[Potência (MW)],PrevisaoGD[Nº Barra],$A8,PrevisaoGD[Condição de Carga],I$4,PrevisaoGD[Mês/Ano],I$5)</f>
        <v>0</v>
      </c>
      <c r="J8" s="286">
        <v>0</v>
      </c>
      <c r="K8" s="285">
        <f>K$1*SUMIFS(PrevisaoGD[Potência (MW)],PrevisaoGD[Nº Barra],$A8,PrevisaoGD[Condição de Carga],K$4,PrevisaoGD[Mês/Ano],K$5)</f>
        <v>0</v>
      </c>
      <c r="L8" s="286">
        <v>0</v>
      </c>
      <c r="M8" s="285">
        <f>M$1*SUMIFS(PrevisaoGD[Potência (MW)],PrevisaoGD[Nº Barra],$A8,PrevisaoGD[Condição de Carga],M$4,PrevisaoGD[Mês/Ano],M$5)</f>
        <v>0</v>
      </c>
      <c r="N8" s="286">
        <v>0</v>
      </c>
      <c r="O8" s="285">
        <f>O$1*SUMIFS(PrevisaoGD[Potência (MW)],PrevisaoGD[Nº Barra],$A8,PrevisaoGD[Condição de Carga],O$4,PrevisaoGD[Mês/Ano],O$5)</f>
        <v>0</v>
      </c>
      <c r="P8" s="286">
        <v>0</v>
      </c>
      <c r="Q8" s="285">
        <f>Q$1*SUMIFS(PrevisaoGD[Potência (MW)],PrevisaoGD[Nº Barra],$A8,PrevisaoGD[Condição de Carga],Q$4,PrevisaoGD[Mês/Ano],Q$5)</f>
        <v>0</v>
      </c>
      <c r="R8" s="286">
        <v>0</v>
      </c>
      <c r="S8" s="285">
        <f>S$1*SUMIFS(PrevisaoGD[Potência (MW)],PrevisaoGD[Nº Barra],$A8,PrevisaoGD[Condição de Carga],S$4,PrevisaoGD[Mês/Ano],S$5)</f>
        <v>0</v>
      </c>
      <c r="T8" s="286">
        <v>0</v>
      </c>
      <c r="U8" s="285">
        <f>U$1*SUMIFS(PrevisaoGD[Potência (MW)],PrevisaoGD[Nº Barra],$A8,PrevisaoGD[Condição de Carga],U$4,PrevisaoGD[Mês/Ano],U$5)</f>
        <v>0</v>
      </c>
      <c r="V8" s="286">
        <v>0</v>
      </c>
      <c r="W8" s="285">
        <f>W$1*SUMIFS(PrevisaoGD[Potência (MW)],PrevisaoGD[Nº Barra],$A8,PrevisaoGD[Condição de Carga],W$4,PrevisaoGD[Mês/Ano],W$5)</f>
        <v>0</v>
      </c>
      <c r="X8" s="286">
        <v>0</v>
      </c>
      <c r="Y8" s="285">
        <f>Y$1*SUMIFS(PrevisaoGD[Potência (MW)],PrevisaoGD[Nº Barra],$A8,PrevisaoGD[Condição de Carga],Y$4,PrevisaoGD[Mês/Ano],Y$5)</f>
        <v>0</v>
      </c>
      <c r="Z8" s="286">
        <v>0</v>
      </c>
      <c r="AA8" s="285">
        <f>AA$1*SUMIFS(PrevisaoGD[Potência (MW)],PrevisaoGD[Nº Barra],$A8,PrevisaoGD[Condição de Carga],AA$4,PrevisaoGD[Mês/Ano],AA$5)</f>
        <v>0</v>
      </c>
      <c r="AB8" s="287">
        <v>0</v>
      </c>
      <c r="AC8" s="285">
        <f>AC$1*SUMIFS(PrevisaoGD[Potência (MW)],PrevisaoGD[Nº Barra],$A8,PrevisaoGD[Condição de Carga],AC$4,PrevisaoGD[Mês/Ano],AC$5)</f>
        <v>13.542944008545875</v>
      </c>
      <c r="AD8" s="286">
        <v>0</v>
      </c>
      <c r="AE8" s="285">
        <f>AE$1*SUMIFS(PrevisaoGD[Potência (MW)],PrevisaoGD[Nº Barra],$A8,PrevisaoGD[Condição de Carga],AE$4,PrevisaoGD[Mês/Ano],AE$5)</f>
        <v>13.761899770645167</v>
      </c>
      <c r="AF8" s="286">
        <v>0</v>
      </c>
      <c r="AG8" s="285">
        <f>AG$1*SUMIFS(PrevisaoGD[Potência (MW)],PrevisaoGD[Nº Barra],$A8,PrevisaoGD[Condição de Carga],AG$4,PrevisaoGD[Mês/Ano],AG$5)</f>
        <v>14.154271317738026</v>
      </c>
      <c r="AH8" s="286">
        <v>0</v>
      </c>
      <c r="AI8" s="285">
        <f>AI$1*SUMIFS(PrevisaoGD[Potência (MW)],PrevisaoGD[Nº Barra],$A8,PrevisaoGD[Condição de Carga],AI$4,PrevisaoGD[Mês/Ano],AI$5)</f>
        <v>12.788372031919616</v>
      </c>
      <c r="AJ8" s="286">
        <v>0</v>
      </c>
      <c r="AK8" s="285">
        <f>AK$1*SUMIFS(PrevisaoGD[Potência (MW)],PrevisaoGD[Nº Barra],$A8,PrevisaoGD[Condição de Carga],AK$4,PrevisaoGD[Mês/Ano],AK$5)</f>
        <v>11.280119278727135</v>
      </c>
      <c r="AL8" s="286">
        <v>0</v>
      </c>
      <c r="AM8" s="285">
        <f>AM$1*SUMIFS(PrevisaoGD[Potência (MW)],PrevisaoGD[Nº Barra],$A8,PrevisaoGD[Condição de Carga],AM$4,PrevisaoGD[Mês/Ano],AM$5)</f>
        <v>10.803382905141168</v>
      </c>
      <c r="AN8" s="286">
        <v>0</v>
      </c>
      <c r="AO8" s="285">
        <f>AO$1*SUMIFS(PrevisaoGD[Potência (MW)],PrevisaoGD[Nº Barra],$A8,PrevisaoGD[Condição de Carga],AO$4,PrevisaoGD[Mês/Ano],AO$5)</f>
        <v>11.045643483012112</v>
      </c>
      <c r="AP8" s="286">
        <v>0</v>
      </c>
      <c r="AQ8" s="285">
        <f>AQ$1*SUMIFS(PrevisaoGD[Potência (MW)],PrevisaoGD[Nº Barra],$A8,PrevisaoGD[Condição de Carga],AQ$4,PrevisaoGD[Mês/Ano],AQ$5)</f>
        <v>12.304997608066252</v>
      </c>
      <c r="AR8" s="286">
        <v>0</v>
      </c>
      <c r="AS8" s="285">
        <f>AS$1*SUMIFS(PrevisaoGD[Potência (MW)],PrevisaoGD[Nº Barra],$A8,PrevisaoGD[Condição de Carga],AS$4,PrevisaoGD[Mês/Ano],AS$5)</f>
        <v>13.873239642881451</v>
      </c>
      <c r="AT8" s="286">
        <v>0</v>
      </c>
      <c r="AU8" s="285">
        <f>AU$1*SUMIFS(PrevisaoGD[Potência (MW)],PrevisaoGD[Nº Barra],$A8,PrevisaoGD[Condição de Carga],AU$4,PrevisaoGD[Mês/Ano],AU$5)</f>
        <v>14.231179129038834</v>
      </c>
      <c r="AV8" s="286">
        <v>0</v>
      </c>
      <c r="AW8" s="285">
        <f>AW$1*SUMIFS(PrevisaoGD[Potência (MW)],PrevisaoGD[Nº Barra],$A8,PrevisaoGD[Condição de Carga],AW$4,PrevisaoGD[Mês/Ano],AW$5)</f>
        <v>14.975665748450529</v>
      </c>
      <c r="AX8" s="286">
        <v>0</v>
      </c>
      <c r="AY8" s="285">
        <f>AY$1*SUMIFS(PrevisaoGD[Potência (MW)],PrevisaoGD[Nº Barra],$A8,PrevisaoGD[Condição de Carga],AY$4,PrevisaoGD[Mês/Ano],AY$5)</f>
        <v>15.082330888220161</v>
      </c>
      <c r="AZ8" s="287">
        <v>0</v>
      </c>
      <c r="BA8" s="285">
        <f>BA$1*SUMIFS(PrevisaoGD[Potência (MW)],PrevisaoGD[Nº Barra],$A8,PrevisaoGD[Condição de Carga],BA$4,PrevisaoGD[Mês/Ano],BA$5)</f>
        <v>1.376687812681096</v>
      </c>
      <c r="BB8" s="286">
        <v>0</v>
      </c>
      <c r="BC8" s="285">
        <f>BC$1*SUMIFS(PrevisaoGD[Potência (MW)],PrevisaoGD[Nº Barra],$A8,PrevisaoGD[Condição de Carga],BC$4,PrevisaoGD[Mês/Ano],BC$5)</f>
        <v>1.3657400394220973</v>
      </c>
      <c r="BD8" s="286">
        <v>0</v>
      </c>
      <c r="BE8" s="285">
        <f>BE$1*SUMIFS(PrevisaoGD[Potência (MW)],PrevisaoGD[Nº Barra],$A8,PrevisaoGD[Condição de Carga],BE$4,PrevisaoGD[Mês/Ano],BE$5)</f>
        <v>1.4515773997629409</v>
      </c>
      <c r="BF8" s="286">
        <v>0</v>
      </c>
      <c r="BG8" s="285">
        <f>BG$1*SUMIFS(PrevisaoGD[Potência (MW)],PrevisaoGD[Nº Barra],$A8,PrevisaoGD[Condição de Carga],BG$4,PrevisaoGD[Mês/Ano],BG$5)</f>
        <v>1.302010548218272</v>
      </c>
      <c r="BH8" s="286">
        <v>0</v>
      </c>
      <c r="BI8" s="285">
        <f>BI$1*SUMIFS(PrevisaoGD[Potência (MW)],PrevisaoGD[Nº Barra],$A8,PrevisaoGD[Condição de Carga],BI$4,PrevisaoGD[Mês/Ano],BI$5)</f>
        <v>1.1280832785583639</v>
      </c>
      <c r="BJ8" s="286">
        <v>0</v>
      </c>
      <c r="BK8" s="285">
        <f>BK$1*SUMIFS(PrevisaoGD[Potência (MW)],PrevisaoGD[Nº Barra],$A8,PrevisaoGD[Condição de Carga],BK$4,PrevisaoGD[Mês/Ano],BK$5)</f>
        <v>1.1172637419842104</v>
      </c>
      <c r="BL8" s="286">
        <v>0</v>
      </c>
      <c r="BM8" s="285">
        <f>BM$1*SUMIFS(PrevisaoGD[Potência (MW)],PrevisaoGD[Nº Barra],$A8,PrevisaoGD[Condição de Carga],BM$4,PrevisaoGD[Mês/Ano],BM$5)</f>
        <v>1.1880138495681716</v>
      </c>
      <c r="BN8" s="286">
        <v>0</v>
      </c>
      <c r="BO8" s="285">
        <f>BO$1*SUMIFS(PrevisaoGD[Potência (MW)],PrevisaoGD[Nº Barra],$A8,PrevisaoGD[Condição de Carga],BO$4,PrevisaoGD[Mês/Ano],BO$5)</f>
        <v>1.335757673418007</v>
      </c>
      <c r="BP8" s="286">
        <v>0</v>
      </c>
      <c r="BQ8" s="285">
        <f>BQ$1*SUMIFS(PrevisaoGD[Potência (MW)],PrevisaoGD[Nº Barra],$A8,PrevisaoGD[Condição de Carga],BQ$4,PrevisaoGD[Mês/Ano],BQ$5)</f>
        <v>1.5211720959235204</v>
      </c>
      <c r="BR8" s="286">
        <v>0</v>
      </c>
      <c r="BS8" s="285">
        <f>BS$1*SUMIFS(PrevisaoGD[Potência (MW)],PrevisaoGD[Nº Barra],$A8,PrevisaoGD[Condição de Carga],BS$4,PrevisaoGD[Mês/Ano],BS$5)</f>
        <v>1.6275361032622417</v>
      </c>
      <c r="BT8" s="286">
        <v>0</v>
      </c>
      <c r="BU8" s="285">
        <f>BU$1*SUMIFS(PrevisaoGD[Potência (MW)],PrevisaoGD[Nº Barra],$A8,PrevisaoGD[Condição de Carga],BU$4,PrevisaoGD[Mês/Ano],BU$5)</f>
        <v>1.7598065696300553</v>
      </c>
      <c r="BV8" s="286">
        <v>0</v>
      </c>
      <c r="BW8" s="285">
        <f>BW$1*SUMIFS(PrevisaoGD[Potência (MW)],PrevisaoGD[Nº Barra],$A8,PrevisaoGD[Condição de Carga],BW$4,PrevisaoGD[Mês/Ano],BW$5)</f>
        <v>1.5820543295367797</v>
      </c>
      <c r="BX8" s="287">
        <v>0</v>
      </c>
      <c r="BY8" s="285">
        <f>BY$1*SUMIFS(PrevisaoGD[Potência (MW)],PrevisaoGD[Nº Barra],$A8,PrevisaoGD[Condição de Carga],BY$4,PrevisaoGD[Mês/Ano],BY$5)</f>
        <v>2.5898226168096818</v>
      </c>
      <c r="BZ8" s="286">
        <v>0</v>
      </c>
      <c r="CA8" s="285">
        <f>CA$1*SUMIFS(PrevisaoGD[Potência (MW)],PrevisaoGD[Nº Barra],$A8,PrevisaoGD[Condição de Carga],CA$4,PrevisaoGD[Mês/Ano],CA$5)</f>
        <v>2.6080282004767068</v>
      </c>
      <c r="CB8" s="286">
        <v>0</v>
      </c>
      <c r="CC8" s="285">
        <f>CC$1*SUMIFS(PrevisaoGD[Potência (MW)],PrevisaoGD[Nº Barra],$A8,PrevisaoGD[Condição de Carga],CC$4,PrevisaoGD[Mês/Ano],CC$5)</f>
        <v>2.7370771750655116</v>
      </c>
      <c r="CD8" s="286">
        <v>0</v>
      </c>
      <c r="CE8" s="285">
        <f>CE$1*SUMIFS(PrevisaoGD[Potência (MW)],PrevisaoGD[Nº Barra],$A8,PrevisaoGD[Condição de Carga],CE$4,PrevisaoGD[Mês/Ano],CE$5)</f>
        <v>2.4632572335494967</v>
      </c>
      <c r="CF8" s="286">
        <v>0</v>
      </c>
      <c r="CG8" s="285">
        <f>CG$1*SUMIFS(PrevisaoGD[Potência (MW)],PrevisaoGD[Nº Barra],$A8,PrevisaoGD[Condição de Carga],CG$4,PrevisaoGD[Mês/Ano],CG$5)</f>
        <v>2.1521283864988217</v>
      </c>
      <c r="CH8" s="286">
        <v>0</v>
      </c>
      <c r="CI8" s="285">
        <f>CI$1*SUMIFS(PrevisaoGD[Potência (MW)],PrevisaoGD[Nº Barra],$A8,PrevisaoGD[Condição de Carga],CI$4,PrevisaoGD[Mês/Ano],CI$5)</f>
        <v>2.1181780171439519</v>
      </c>
      <c r="CJ8" s="286">
        <v>0</v>
      </c>
      <c r="CK8" s="285">
        <f>CK$1*SUMIFS(PrevisaoGD[Potência (MW)],PrevisaoGD[Nº Barra],$A8,PrevisaoGD[Condição de Carga],CK$4,PrevisaoGD[Mês/Ano],CK$5)</f>
        <v>2.2124888150244524</v>
      </c>
      <c r="CL8" s="286">
        <v>0</v>
      </c>
      <c r="CM8" s="285">
        <f>CM$1*SUMIFS(PrevisaoGD[Potência (MW)],PrevisaoGD[Nº Barra],$A8,PrevisaoGD[Condição de Carga],CM$4,PrevisaoGD[Mês/Ano],CM$5)</f>
        <v>2.4754591138443423</v>
      </c>
      <c r="CN8" s="286">
        <v>0</v>
      </c>
      <c r="CO8" s="285">
        <f>CO$1*SUMIFS(PrevisaoGD[Potência (MW)],PrevisaoGD[Nº Barra],$A8,PrevisaoGD[Condição de Carga],CO$4,PrevisaoGD[Mês/Ano],CO$5)</f>
        <v>2.798376174925675</v>
      </c>
      <c r="CP8" s="286">
        <v>0</v>
      </c>
      <c r="CQ8" s="285">
        <f>CQ$1*SUMIFS(PrevisaoGD[Potência (MW)],PrevisaoGD[Nº Barra],$A8,PrevisaoGD[Condição de Carga],CQ$4,PrevisaoGD[Mês/Ano],CQ$5)</f>
        <v>2.9393432563834998</v>
      </c>
      <c r="CR8" s="286">
        <v>0</v>
      </c>
      <c r="CS8" s="285">
        <f>CS$1*SUMIFS(PrevisaoGD[Potência (MW)],PrevisaoGD[Nº Barra],$A8,PrevisaoGD[Condição de Carga],CS$4,PrevisaoGD[Mês/Ano],CS$5)</f>
        <v>3.1425827005296973</v>
      </c>
      <c r="CT8" s="286">
        <v>0</v>
      </c>
      <c r="CU8" s="285">
        <f>CU$1*SUMIFS(PrevisaoGD[Potência (MW)],PrevisaoGD[Nº Barra],$A8,PrevisaoGD[Condição de Carga],CU$4,PrevisaoGD[Mês/Ano],CU$5)</f>
        <v>2.9472340337344347</v>
      </c>
      <c r="CV8" s="287">
        <v>0</v>
      </c>
      <c r="CW8" s="285">
        <f>CW$1*SUMIFS(PrevisaoGD[Potência (MW)],PrevisaoGD[Nº Barra],$A8,PrevisaoGD[Condição de Carga],CW$4,PrevisaoGD[Mês/Ano],CW$5)</f>
        <v>0</v>
      </c>
      <c r="CX8" s="286">
        <v>0</v>
      </c>
      <c r="CY8" s="285">
        <f>CY$1*SUMIFS(PrevisaoGD[Potência (MW)],PrevisaoGD[Nº Barra],$A8,PrevisaoGD[Condição de Carga],CY$4,PrevisaoGD[Mês/Ano],CY$5)</f>
        <v>0</v>
      </c>
      <c r="CZ8" s="286">
        <v>0</v>
      </c>
      <c r="DA8" s="285">
        <f>DA$1*SUMIFS(PrevisaoGD[Potência (MW)],PrevisaoGD[Nº Barra],$A8,PrevisaoGD[Condição de Carga],DA$4,PrevisaoGD[Mês/Ano],DA$5)</f>
        <v>0</v>
      </c>
      <c r="DB8" s="286">
        <v>0</v>
      </c>
      <c r="DC8" s="285">
        <f>DC$1*SUMIFS(PrevisaoGD[Potência (MW)],PrevisaoGD[Nº Barra],$A8,PrevisaoGD[Condição de Carga],DC$4,PrevisaoGD[Mês/Ano],DC$5)</f>
        <v>0</v>
      </c>
      <c r="DD8" s="286">
        <v>0</v>
      </c>
      <c r="DE8" s="285">
        <f>DE$1*SUMIFS(PrevisaoGD[Potência (MW)],PrevisaoGD[Nº Barra],$A8,PrevisaoGD[Condição de Carga],DE$4,PrevisaoGD[Mês/Ano],DE$5)</f>
        <v>0</v>
      </c>
      <c r="DF8" s="286">
        <v>0</v>
      </c>
      <c r="DG8" s="285">
        <f>DG$1*SUMIFS(PrevisaoGD[Potência (MW)],PrevisaoGD[Nº Barra],$A8,PrevisaoGD[Condição de Carga],DG$4,PrevisaoGD[Mês/Ano],DG$5)</f>
        <v>0</v>
      </c>
      <c r="DH8" s="286">
        <v>0</v>
      </c>
      <c r="DI8" s="285">
        <f>DI$1*SUMIFS(PrevisaoGD[Potência (MW)],PrevisaoGD[Nº Barra],$A8,PrevisaoGD[Condição de Carga],DI$4,PrevisaoGD[Mês/Ano],DI$5)</f>
        <v>0</v>
      </c>
      <c r="DJ8" s="286">
        <v>0</v>
      </c>
      <c r="DK8" s="285">
        <f>DK$1*SUMIFS(PrevisaoGD[Potência (MW)],PrevisaoGD[Nº Barra],$A8,PrevisaoGD[Condição de Carga],DK$4,PrevisaoGD[Mês/Ano],DK$5)</f>
        <v>0</v>
      </c>
      <c r="DL8" s="286">
        <v>0</v>
      </c>
      <c r="DM8" s="285">
        <f>DM$1*SUMIFS(PrevisaoGD[Potência (MW)],PrevisaoGD[Nº Barra],$A8,PrevisaoGD[Condição de Carga],DM$4,PrevisaoGD[Mês/Ano],DM$5)</f>
        <v>0</v>
      </c>
      <c r="DN8" s="286">
        <v>0</v>
      </c>
      <c r="DO8" s="285">
        <f>DO$1*SUMIFS(PrevisaoGD[Potência (MW)],PrevisaoGD[Nº Barra],$A8,PrevisaoGD[Condição de Carga],DO$4,PrevisaoGD[Mês/Ano],DO$5)</f>
        <v>0</v>
      </c>
      <c r="DP8" s="286">
        <v>0</v>
      </c>
      <c r="DQ8" s="285">
        <f>DQ$1*SUMIFS(PrevisaoGD[Potência (MW)],PrevisaoGD[Nº Barra],$A8,PrevisaoGD[Condição de Carga],DQ$4,PrevisaoGD[Mês/Ano],DQ$5)</f>
        <v>0</v>
      </c>
      <c r="DR8" s="286">
        <v>0</v>
      </c>
      <c r="DS8" s="285">
        <f>DS$1*SUMIFS(PrevisaoGD[Potência (MW)],PrevisaoGD[Nº Barra],$A8,PrevisaoGD[Condição de Carga],DS$4,PrevisaoGD[Mês/Ano],DS$5)</f>
        <v>0</v>
      </c>
      <c r="DT8" s="287">
        <v>0</v>
      </c>
      <c r="DU8" s="285">
        <f>DU$1*SUMIFS(PrevisaoGD[Potência (MW)],PrevisaoGD[Nº Barra],$A8,PrevisaoGD[Condição de Carga],DU$4,PrevisaoGD[Mês/Ano],DU$5)</f>
        <v>13.542944008545875</v>
      </c>
      <c r="DV8" s="286">
        <v>0</v>
      </c>
      <c r="DW8" s="285">
        <f>DW$1*SUMIFS(PrevisaoGD[Potência (MW)],PrevisaoGD[Nº Barra],$A8,PrevisaoGD[Condição de Carga],DW$4,PrevisaoGD[Mês/Ano],DW$5)</f>
        <v>13.761899770645167</v>
      </c>
      <c r="DX8" s="286">
        <v>0</v>
      </c>
      <c r="DY8" s="285">
        <f>DY$1*SUMIFS(PrevisaoGD[Potência (MW)],PrevisaoGD[Nº Barra],$A8,PrevisaoGD[Condição de Carga],DY$4,PrevisaoGD[Mês/Ano],DY$5)</f>
        <v>14.154271317738026</v>
      </c>
      <c r="DZ8" s="286">
        <v>0</v>
      </c>
      <c r="EA8" s="285">
        <f>EA$1*SUMIFS(PrevisaoGD[Potência (MW)],PrevisaoGD[Nº Barra],$A8,PrevisaoGD[Condição de Carga],EA$4,PrevisaoGD[Mês/Ano],EA$5)</f>
        <v>12.788372031919616</v>
      </c>
      <c r="EB8" s="286">
        <v>0</v>
      </c>
      <c r="EC8" s="285">
        <f>EC$1*SUMIFS(PrevisaoGD[Potência (MW)],PrevisaoGD[Nº Barra],$A8,PrevisaoGD[Condição de Carga],EC$4,PrevisaoGD[Mês/Ano],EC$5)</f>
        <v>11.280119278727135</v>
      </c>
      <c r="ED8" s="286">
        <v>0</v>
      </c>
      <c r="EE8" s="285">
        <f>EE$1*SUMIFS(PrevisaoGD[Potência (MW)],PrevisaoGD[Nº Barra],$A8,PrevisaoGD[Condição de Carga],EE$4,PrevisaoGD[Mês/Ano],EE$5)</f>
        <v>10.803382905141168</v>
      </c>
      <c r="EF8" s="286">
        <v>0</v>
      </c>
      <c r="EG8" s="285">
        <f>EG$1*SUMIFS(PrevisaoGD[Potência (MW)],PrevisaoGD[Nº Barra],$A8,PrevisaoGD[Condição de Carga],EG$4,PrevisaoGD[Mês/Ano],EG$5)</f>
        <v>11.045643483012112</v>
      </c>
      <c r="EH8" s="286">
        <v>0</v>
      </c>
      <c r="EI8" s="285">
        <f>EI$1*SUMIFS(PrevisaoGD[Potência (MW)],PrevisaoGD[Nº Barra],$A8,PrevisaoGD[Condição de Carga],EI$4,PrevisaoGD[Mês/Ano],EI$5)</f>
        <v>12.304997608066252</v>
      </c>
      <c r="EJ8" s="286">
        <v>0</v>
      </c>
      <c r="EK8" s="285">
        <f>EK$1*SUMIFS(PrevisaoGD[Potência (MW)],PrevisaoGD[Nº Barra],$A8,PrevisaoGD[Condição de Carga],EK$4,PrevisaoGD[Mês/Ano],EK$5)</f>
        <v>13.873239642881451</v>
      </c>
      <c r="EL8" s="286">
        <v>0</v>
      </c>
      <c r="EM8" s="285">
        <f>EM$1*SUMIFS(PrevisaoGD[Potência (MW)],PrevisaoGD[Nº Barra],$A8,PrevisaoGD[Condição de Carga],EM$4,PrevisaoGD[Mês/Ano],EM$5)</f>
        <v>14.231179129038834</v>
      </c>
      <c r="EN8" s="286">
        <v>0</v>
      </c>
      <c r="EO8" s="285">
        <f>EO$1*SUMIFS(PrevisaoGD[Potência (MW)],PrevisaoGD[Nº Barra],$A8,PrevisaoGD[Condição de Carga],EO$4,PrevisaoGD[Mês/Ano],EO$5)</f>
        <v>14.975665748450529</v>
      </c>
      <c r="EP8" s="286">
        <v>0</v>
      </c>
      <c r="EQ8" s="285">
        <f>EQ$1*SUMIFS(PrevisaoGD[Potência (MW)],PrevisaoGD[Nº Barra],$A8,PrevisaoGD[Condição de Carga],EQ$4,PrevisaoGD[Mês/Ano],EQ$5)</f>
        <v>15.082330888220161</v>
      </c>
      <c r="ER8" s="287">
        <v>0</v>
      </c>
      <c r="ES8" s="285">
        <f>ES$1*SUMIFS(PrevisaoGD[Potência (MW)],PrevisaoGD[Nº Barra],$A8,PrevisaoGD[Condição de Carga],ES$4,PrevisaoGD[Mês/Ano],ES$5)</f>
        <v>0</v>
      </c>
      <c r="ET8" s="286">
        <v>0</v>
      </c>
      <c r="EU8" s="285">
        <f>EU$1*SUMIFS(PrevisaoGD[Potência (MW)],PrevisaoGD[Nº Barra],$A8,PrevisaoGD[Condição de Carga],EU$4,PrevisaoGD[Mês/Ano],EU$5)</f>
        <v>0</v>
      </c>
      <c r="EV8" s="286">
        <v>0</v>
      </c>
      <c r="EW8" s="285">
        <f>EW$1*SUMIFS(PrevisaoGD[Potência (MW)],PrevisaoGD[Nº Barra],$A8,PrevisaoGD[Condição de Carga],EW$4,PrevisaoGD[Mês/Ano],EW$5)</f>
        <v>0</v>
      </c>
      <c r="EX8" s="286">
        <v>0</v>
      </c>
      <c r="EY8" s="285">
        <f>EY$1*SUMIFS(PrevisaoGD[Potência (MW)],PrevisaoGD[Nº Barra],$A8,PrevisaoGD[Condição de Carga],EY$4,PrevisaoGD[Mês/Ano],EY$5)</f>
        <v>0</v>
      </c>
      <c r="EZ8" s="286">
        <v>0</v>
      </c>
      <c r="FA8" s="285">
        <f>FA$1*SUMIFS(PrevisaoGD[Potência (MW)],PrevisaoGD[Nº Barra],$A8,PrevisaoGD[Condição de Carga],FA$4,PrevisaoGD[Mês/Ano],FA$5)</f>
        <v>0</v>
      </c>
      <c r="FB8" s="286">
        <v>0</v>
      </c>
      <c r="FC8" s="285">
        <f>FC$1*SUMIFS(PrevisaoGD[Potência (MW)],PrevisaoGD[Nº Barra],$A8,PrevisaoGD[Condição de Carga],FC$4,PrevisaoGD[Mês/Ano],FC$5)</f>
        <v>0</v>
      </c>
      <c r="FD8" s="286">
        <v>0</v>
      </c>
      <c r="FE8" s="285">
        <f>FE$1*SUMIFS(PrevisaoGD[Potência (MW)],PrevisaoGD[Nº Barra],$A8,PrevisaoGD[Condição de Carga],FE$4,PrevisaoGD[Mês/Ano],FE$5)</f>
        <v>0</v>
      </c>
      <c r="FF8" s="286">
        <v>0</v>
      </c>
      <c r="FG8" s="285">
        <f>FG$1*SUMIFS(PrevisaoGD[Potência (MW)],PrevisaoGD[Nº Barra],$A8,PrevisaoGD[Condição de Carga],FG$4,PrevisaoGD[Mês/Ano],FG$5)</f>
        <v>0</v>
      </c>
      <c r="FH8" s="286">
        <v>0</v>
      </c>
      <c r="FI8" s="285">
        <f>FI$1*SUMIFS(PrevisaoGD[Potência (MW)],PrevisaoGD[Nº Barra],$A8,PrevisaoGD[Condição de Carga],FI$4,PrevisaoGD[Mês/Ano],FI$5)</f>
        <v>0</v>
      </c>
      <c r="FJ8" s="286">
        <v>0</v>
      </c>
      <c r="FK8" s="285">
        <f>FK$1*SUMIFS(PrevisaoGD[Potência (MW)],PrevisaoGD[Nº Barra],$A8,PrevisaoGD[Condição de Carga],FK$4,PrevisaoGD[Mês/Ano],FK$5)</f>
        <v>0</v>
      </c>
      <c r="FL8" s="286">
        <v>0</v>
      </c>
      <c r="FM8" s="285">
        <f>FM$1*SUMIFS(PrevisaoGD[Potência (MW)],PrevisaoGD[Nº Barra],$A8,PrevisaoGD[Condição de Carga],FM$4,PrevisaoGD[Mês/Ano],FM$5)</f>
        <v>0</v>
      </c>
      <c r="FN8" s="286">
        <v>0</v>
      </c>
      <c r="FO8" s="285">
        <f>FO$1*SUMIFS(PrevisaoGD[Potência (MW)],PrevisaoGD[Nº Barra],$A8,PrevisaoGD[Condição de Carga],FO$4,PrevisaoGD[Mês/Ano],FO$5)</f>
        <v>0</v>
      </c>
      <c r="FP8" s="287">
        <v>0</v>
      </c>
      <c r="FQ8" s="285">
        <f>FQ$1*SUMIFS(PrevisaoGD[Potência (MW)],PrevisaoGD[Nº Barra],$A8,PrevisaoGD[Condição de Carga],FQ$4,PrevisaoGD[Mês/Ano],FQ$5)</f>
        <v>13.698949378384315</v>
      </c>
      <c r="FR8" s="286">
        <v>0</v>
      </c>
      <c r="FS8" s="285">
        <f>FS$1*SUMIFS(PrevisaoGD[Potência (MW)],PrevisaoGD[Nº Barra],$A8,PrevisaoGD[Condição de Carga],FS$4,PrevisaoGD[Mês/Ano],FS$5)</f>
        <v>13.913845555861617</v>
      </c>
      <c r="FT8" s="286">
        <v>0</v>
      </c>
      <c r="FU8" s="285">
        <f>FU$1*SUMIFS(PrevisaoGD[Potência (MW)],PrevisaoGD[Nº Barra],$A8,PrevisaoGD[Condição de Carga],FU$4,PrevisaoGD[Mês/Ano],FU$5)</f>
        <v>14.295920810269518</v>
      </c>
      <c r="FV8" s="286">
        <v>0</v>
      </c>
      <c r="FW8" s="285">
        <f>FW$1*SUMIFS(PrevisaoGD[Potência (MW)],PrevisaoGD[Nº Barra],$A8,PrevisaoGD[Condição de Carga],FW$4,PrevisaoGD[Mês/Ano],FW$5)</f>
        <v>12.917764696384657</v>
      </c>
      <c r="FX8" s="286">
        <v>0</v>
      </c>
      <c r="FY8" s="285">
        <f>FY$1*SUMIFS(PrevisaoGD[Potência (MW)],PrevisaoGD[Nº Barra],$A8,PrevisaoGD[Condição de Carga],FY$4,PrevisaoGD[Mês/Ano],FY$5)</f>
        <v>11.397073032315218</v>
      </c>
      <c r="FZ8" s="286">
        <v>0</v>
      </c>
      <c r="GA8" s="285">
        <f>GA$1*SUMIFS(PrevisaoGD[Potência (MW)],PrevisaoGD[Nº Barra],$A8,PrevisaoGD[Condição de Carga],GA$4,PrevisaoGD[Mês/Ano],GA$5)</f>
        <v>10.888119240981078</v>
      </c>
      <c r="GB8" s="286">
        <v>0</v>
      </c>
      <c r="GC8" s="285">
        <f>GC$1*SUMIFS(PrevisaoGD[Potência (MW)],PrevisaoGD[Nº Barra],$A8,PrevisaoGD[Condição de Carga],GC$4,PrevisaoGD[Mês/Ano],GC$5)</f>
        <v>11.125312851054288</v>
      </c>
      <c r="GD8" s="286">
        <v>0</v>
      </c>
      <c r="GE8" s="285">
        <f>GE$1*SUMIFS(PrevisaoGD[Potência (MW)],PrevisaoGD[Nº Barra],$A8,PrevisaoGD[Condição de Carga],GE$4,PrevisaoGD[Mês/Ano],GE$5)</f>
        <v>12.393988479417656</v>
      </c>
      <c r="GF8" s="286">
        <v>0</v>
      </c>
      <c r="GG8" s="285">
        <f>GG$1*SUMIFS(PrevisaoGD[Potência (MW)],PrevisaoGD[Nº Barra],$A8,PrevisaoGD[Condição de Carga],GG$4,PrevisaoGD[Mês/Ano],GG$5)</f>
        <v>13.980393497373768</v>
      </c>
      <c r="GH8" s="286">
        <v>0</v>
      </c>
      <c r="GI8" s="285">
        <f>GI$1*SUMIFS(PrevisaoGD[Potência (MW)],PrevisaoGD[Nº Barra],$A8,PrevisaoGD[Condição de Carga],GI$4,PrevisaoGD[Mês/Ano],GI$5)</f>
        <v>14.330851459999494</v>
      </c>
      <c r="GJ8" s="286">
        <v>0</v>
      </c>
      <c r="GK8" s="285">
        <f>GK$1*SUMIFS(PrevisaoGD[Potência (MW)],PrevisaoGD[Nº Barra],$A8,PrevisaoGD[Condição de Carga],GK$4,PrevisaoGD[Mês/Ano],GK$5)</f>
        <v>15.072024998540991</v>
      </c>
      <c r="GL8" s="286">
        <v>0</v>
      </c>
      <c r="GM8" s="285">
        <f>GM$1*SUMIFS(PrevisaoGD[Potência (MW)],PrevisaoGD[Nº Barra],$A8,PrevisaoGD[Condição de Carga],GM$4,PrevisaoGD[Mês/Ano],GM$5)</f>
        <v>15.234038290833222</v>
      </c>
      <c r="GN8" s="287">
        <v>0</v>
      </c>
      <c r="GO8" s="285"/>
      <c r="GP8" s="286"/>
      <c r="GQ8" s="285"/>
      <c r="GR8" s="286"/>
      <c r="GS8" s="285"/>
      <c r="GT8" s="286"/>
      <c r="GU8" s="285"/>
      <c r="GV8" s="286"/>
      <c r="GW8" s="285"/>
      <c r="GX8" s="286"/>
      <c r="GY8" s="285"/>
      <c r="GZ8" s="286"/>
      <c r="HA8" s="285"/>
      <c r="HB8" s="286"/>
      <c r="HC8" s="285"/>
      <c r="HD8" s="286"/>
      <c r="HE8" s="285"/>
      <c r="HF8" s="286"/>
      <c r="HG8" s="285"/>
      <c r="HH8" s="286"/>
      <c r="HI8" s="285"/>
      <c r="HJ8" s="286"/>
      <c r="HK8" s="285"/>
      <c r="HL8" s="288"/>
      <c r="HM8" s="289"/>
      <c r="HN8" s="288"/>
      <c r="HO8" s="290" t="str">
        <f t="shared" ca="1" si="4"/>
        <v>N</v>
      </c>
      <c r="HP8" s="291" t="s">
        <v>98</v>
      </c>
      <c r="HQ8" s="292"/>
      <c r="HR8" s="292" t="s">
        <v>101</v>
      </c>
      <c r="HS8" s="293" t="s">
        <v>101</v>
      </c>
    </row>
    <row r="9" spans="1:228" s="264" customFormat="1" ht="13.7" customHeight="1" x14ac:dyDescent="0.25">
      <c r="A9" s="129">
        <v>5743</v>
      </c>
      <c r="B9" s="130" t="s">
        <v>97</v>
      </c>
      <c r="C9" s="131"/>
      <c r="D9" s="132"/>
      <c r="E9" s="285">
        <f>E$1*SUMIFS(PrevisaoGD[Potência (MW)],PrevisaoGD[Nº Barra],$A9,PrevisaoGD[Condição de Carga],E$4,PrevisaoGD[Mês/Ano],E$5)</f>
        <v>0</v>
      </c>
      <c r="F9" s="286">
        <v>0</v>
      </c>
      <c r="G9" s="285">
        <f>G$1*SUMIFS(PrevisaoGD[Potência (MW)],PrevisaoGD[Nº Barra],$A9,PrevisaoGD[Condição de Carga],G$4,PrevisaoGD[Mês/Ano],G$5)</f>
        <v>0</v>
      </c>
      <c r="H9" s="286">
        <v>0</v>
      </c>
      <c r="I9" s="285">
        <f>I$1*SUMIFS(PrevisaoGD[Potência (MW)],PrevisaoGD[Nº Barra],$A9,PrevisaoGD[Condição de Carga],I$4,PrevisaoGD[Mês/Ano],I$5)</f>
        <v>0</v>
      </c>
      <c r="J9" s="286">
        <v>0</v>
      </c>
      <c r="K9" s="285">
        <f>K$1*SUMIFS(PrevisaoGD[Potência (MW)],PrevisaoGD[Nº Barra],$A9,PrevisaoGD[Condição de Carga],K$4,PrevisaoGD[Mês/Ano],K$5)</f>
        <v>0</v>
      </c>
      <c r="L9" s="286">
        <v>0</v>
      </c>
      <c r="M9" s="285">
        <f>M$1*SUMIFS(PrevisaoGD[Potência (MW)],PrevisaoGD[Nº Barra],$A9,PrevisaoGD[Condição de Carga],M$4,PrevisaoGD[Mês/Ano],M$5)</f>
        <v>0</v>
      </c>
      <c r="N9" s="286">
        <v>0</v>
      </c>
      <c r="O9" s="285">
        <f>O$1*SUMIFS(PrevisaoGD[Potência (MW)],PrevisaoGD[Nº Barra],$A9,PrevisaoGD[Condição de Carga],O$4,PrevisaoGD[Mês/Ano],O$5)</f>
        <v>0</v>
      </c>
      <c r="P9" s="286">
        <v>0</v>
      </c>
      <c r="Q9" s="285">
        <f>Q$1*SUMIFS(PrevisaoGD[Potência (MW)],PrevisaoGD[Nº Barra],$A9,PrevisaoGD[Condição de Carga],Q$4,PrevisaoGD[Mês/Ano],Q$5)</f>
        <v>0</v>
      </c>
      <c r="R9" s="286">
        <v>0</v>
      </c>
      <c r="S9" s="285">
        <f>S$1*SUMIFS(PrevisaoGD[Potência (MW)],PrevisaoGD[Nº Barra],$A9,PrevisaoGD[Condição de Carga],S$4,PrevisaoGD[Mês/Ano],S$5)</f>
        <v>0</v>
      </c>
      <c r="T9" s="286">
        <v>0</v>
      </c>
      <c r="U9" s="285">
        <f>U$1*SUMIFS(PrevisaoGD[Potência (MW)],PrevisaoGD[Nº Barra],$A9,PrevisaoGD[Condição de Carga],U$4,PrevisaoGD[Mês/Ano],U$5)</f>
        <v>0</v>
      </c>
      <c r="V9" s="286">
        <v>0</v>
      </c>
      <c r="W9" s="285">
        <f>W$1*SUMIFS(PrevisaoGD[Potência (MW)],PrevisaoGD[Nº Barra],$A9,PrevisaoGD[Condição de Carga],W$4,PrevisaoGD[Mês/Ano],W$5)</f>
        <v>0</v>
      </c>
      <c r="X9" s="286">
        <v>0</v>
      </c>
      <c r="Y9" s="285">
        <f>Y$1*SUMIFS(PrevisaoGD[Potência (MW)],PrevisaoGD[Nº Barra],$A9,PrevisaoGD[Condição de Carga],Y$4,PrevisaoGD[Mês/Ano],Y$5)</f>
        <v>0</v>
      </c>
      <c r="Z9" s="286">
        <v>0</v>
      </c>
      <c r="AA9" s="285">
        <f>AA$1*SUMIFS(PrevisaoGD[Potência (MW)],PrevisaoGD[Nº Barra],$A9,PrevisaoGD[Condição de Carga],AA$4,PrevisaoGD[Mês/Ano],AA$5)</f>
        <v>0</v>
      </c>
      <c r="AB9" s="287">
        <v>0</v>
      </c>
      <c r="AC9" s="285">
        <f>AC$1*SUMIFS(PrevisaoGD[Potência (MW)],PrevisaoGD[Nº Barra],$A9,PrevisaoGD[Condição de Carga],AC$4,PrevisaoGD[Mês/Ano],AC$5)</f>
        <v>9.9094712257652731</v>
      </c>
      <c r="AD9" s="286">
        <v>0</v>
      </c>
      <c r="AE9" s="285">
        <f>AE$1*SUMIFS(PrevisaoGD[Potência (MW)],PrevisaoGD[Nº Barra],$A9,PrevisaoGD[Condição de Carga],AE$4,PrevisaoGD[Mês/Ano],AE$5)</f>
        <v>10.069682759008659</v>
      </c>
      <c r="AF9" s="286">
        <v>0</v>
      </c>
      <c r="AG9" s="285">
        <f>AG$1*SUMIFS(PrevisaoGD[Potência (MW)],PrevisaoGD[Nº Barra],$A9,PrevisaoGD[Condição de Carga],AG$4,PrevisaoGD[Mês/Ano],AG$5)</f>
        <v>10.356783891027824</v>
      </c>
      <c r="AH9" s="286">
        <v>0</v>
      </c>
      <c r="AI9" s="285">
        <f>AI$1*SUMIFS(PrevisaoGD[Potência (MW)],PrevisaoGD[Nº Barra],$A9,PrevisaoGD[Condição de Carga],AI$4,PrevisaoGD[Mês/Ano],AI$5)</f>
        <v>9.3573453892094758</v>
      </c>
      <c r="AJ9" s="286">
        <v>0</v>
      </c>
      <c r="AK9" s="285">
        <f>AK$1*SUMIFS(PrevisaoGD[Potência (MW)],PrevisaoGD[Nº Barra],$A9,PrevisaoGD[Condição de Carga],AK$4,PrevisaoGD[Mês/Ano],AK$5)</f>
        <v>8.2537458137027819</v>
      </c>
      <c r="AL9" s="286">
        <v>0</v>
      </c>
      <c r="AM9" s="285">
        <f>AM$1*SUMIFS(PrevisaoGD[Potência (MW)],PrevisaoGD[Nº Barra],$A9,PrevisaoGD[Condição de Carga],AM$4,PrevisaoGD[Mês/Ano],AM$5)</f>
        <v>7.9049143208350019</v>
      </c>
      <c r="AN9" s="286">
        <v>0</v>
      </c>
      <c r="AO9" s="285">
        <f>AO$1*SUMIFS(PrevisaoGD[Potência (MW)],PrevisaoGD[Nº Barra],$A9,PrevisaoGD[Condição de Carga],AO$4,PrevisaoGD[Mês/Ano],AO$5)</f>
        <v>8.0821781583015451</v>
      </c>
      <c r="AP9" s="286">
        <v>0</v>
      </c>
      <c r="AQ9" s="285">
        <f>AQ$1*SUMIFS(PrevisaoGD[Potência (MW)],PrevisaoGD[Nº Barra],$A9,PrevisaoGD[Condição de Carga],AQ$4,PrevisaoGD[Mês/Ano],AQ$5)</f>
        <v>9.003656786389941</v>
      </c>
      <c r="AR9" s="286">
        <v>0</v>
      </c>
      <c r="AS9" s="285">
        <f>AS$1*SUMIFS(PrevisaoGD[Potência (MW)],PrevisaoGD[Nº Barra],$A9,PrevisaoGD[Condição de Carga],AS$4,PrevisaoGD[Mês/Ano],AS$5)</f>
        <v>10.151150958205939</v>
      </c>
      <c r="AT9" s="286">
        <v>0</v>
      </c>
      <c r="AU9" s="285">
        <f>AU$1*SUMIFS(PrevisaoGD[Potência (MW)],PrevisaoGD[Nº Barra],$A9,PrevisaoGD[Condição de Carga],AU$4,PrevisaoGD[Mês/Ano],AU$5)</f>
        <v>10.413057899296708</v>
      </c>
      <c r="AV9" s="286">
        <v>0</v>
      </c>
      <c r="AW9" s="285">
        <f>AW$1*SUMIFS(PrevisaoGD[Potência (MW)],PrevisaoGD[Nº Barra],$A9,PrevisaoGD[Condição de Carga],AW$4,PrevisaoGD[Mês/Ano],AW$5)</f>
        <v>10.957804206183315</v>
      </c>
      <c r="AX9" s="286">
        <v>0</v>
      </c>
      <c r="AY9" s="285">
        <f>AY$1*SUMIFS(PrevisaoGD[Potência (MW)],PrevisaoGD[Nº Barra],$A9,PrevisaoGD[Condição de Carga],AY$4,PrevisaoGD[Mês/Ano],AY$5)</f>
        <v>11.035851869429386</v>
      </c>
      <c r="AZ9" s="287">
        <v>0</v>
      </c>
      <c r="BA9" s="285">
        <f>BA$1*SUMIFS(PrevisaoGD[Potência (MW)],PrevisaoGD[Nº Barra],$A9,PrevisaoGD[Condição de Carga],BA$4,PrevisaoGD[Mês/Ano],BA$5)</f>
        <v>1.0073325458642164</v>
      </c>
      <c r="BB9" s="286">
        <v>0</v>
      </c>
      <c r="BC9" s="285">
        <f>BC$1*SUMIFS(PrevisaoGD[Potência (MW)],PrevisaoGD[Nº Barra],$A9,PrevisaoGD[Condição de Carga],BC$4,PrevisaoGD[Mês/Ano],BC$5)</f>
        <v>0.99932198006494932</v>
      </c>
      <c r="BD9" s="286">
        <v>0</v>
      </c>
      <c r="BE9" s="285">
        <f>BE$1*SUMIFS(PrevisaoGD[Potência (MW)],PrevisaoGD[Nº Barra],$A9,PrevisaoGD[Condição de Carga],BE$4,PrevisaoGD[Mês/Ano],BE$5)</f>
        <v>1.0621298047045911</v>
      </c>
      <c r="BF9" s="286">
        <v>0</v>
      </c>
      <c r="BG9" s="285">
        <f>BG$1*SUMIFS(PrevisaoGD[Potência (MW)],PrevisaoGD[Nº Barra],$A9,PrevisaoGD[Condição de Carga],BG$4,PrevisaoGD[Mês/Ano],BG$5)</f>
        <v>0.95269064503776013</v>
      </c>
      <c r="BH9" s="286">
        <v>0</v>
      </c>
      <c r="BI9" s="285">
        <f>BI$1*SUMIFS(PrevisaoGD[Potência (MW)],PrevisaoGD[Nº Barra],$A9,PrevisaoGD[Condição de Carga],BI$4,PrevisaoGD[Mês/Ano],BI$5)</f>
        <v>0.82542678918904666</v>
      </c>
      <c r="BJ9" s="286">
        <v>0</v>
      </c>
      <c r="BK9" s="285">
        <f>BK$1*SUMIFS(PrevisaoGD[Potência (MW)],PrevisaoGD[Nº Barra],$A9,PrevisaoGD[Condição de Carga],BK$4,PrevisaoGD[Mês/Ano],BK$5)</f>
        <v>0.81751005511039798</v>
      </c>
      <c r="BL9" s="286">
        <v>0</v>
      </c>
      <c r="BM9" s="285">
        <f>BM$1*SUMIFS(PrevisaoGD[Potência (MW)],PrevisaoGD[Nº Barra],$A9,PrevisaoGD[Condição de Carga],BM$4,PrevisaoGD[Mês/Ano],BM$5)</f>
        <v>0.86927842651329623</v>
      </c>
      <c r="BN9" s="286">
        <v>0</v>
      </c>
      <c r="BO9" s="285">
        <f>BO$1*SUMIFS(PrevisaoGD[Potência (MW)],PrevisaoGD[Nº Barra],$A9,PrevisaoGD[Condição de Carga],BO$4,PrevisaoGD[Mês/Ano],BO$5)</f>
        <v>0.97738366347659056</v>
      </c>
      <c r="BP9" s="286">
        <v>0</v>
      </c>
      <c r="BQ9" s="285">
        <f>BQ$1*SUMIFS(PrevisaoGD[Potência (MW)],PrevisaoGD[Nº Barra],$A9,PrevisaoGD[Condição de Carga],BQ$4,PrevisaoGD[Mês/Ano],BQ$5)</f>
        <v>1.1130527531147709</v>
      </c>
      <c r="BR9" s="286">
        <v>0</v>
      </c>
      <c r="BS9" s="285">
        <f>BS$1*SUMIFS(PrevisaoGD[Potência (MW)],PrevisaoGD[Nº Barra],$A9,PrevisaoGD[Condição de Carga],BS$4,PrevisaoGD[Mês/Ano],BS$5)</f>
        <v>1.190880075557738</v>
      </c>
      <c r="BT9" s="286">
        <v>0</v>
      </c>
      <c r="BU9" s="285">
        <f>BU$1*SUMIFS(PrevisaoGD[Potência (MW)],PrevisaoGD[Nº Barra],$A9,PrevisaoGD[Condição de Carga],BU$4,PrevisaoGD[Mês/Ano],BU$5)</f>
        <v>1.2876633436317479</v>
      </c>
      <c r="BV9" s="286">
        <v>0</v>
      </c>
      <c r="BW9" s="285">
        <f>BW$1*SUMIFS(PrevisaoGD[Potência (MW)],PrevisaoGD[Nº Barra],$A9,PrevisaoGD[Condição de Carga],BW$4,PrevisaoGD[Mês/Ano],BW$5)</f>
        <v>1.1576007289293511</v>
      </c>
      <c r="BX9" s="287">
        <v>0</v>
      </c>
      <c r="BY9" s="285">
        <f>BY$1*SUMIFS(PrevisaoGD[Potência (MW)],PrevisaoGD[Nº Barra],$A9,PrevisaoGD[Condição de Carga],BY$4,PrevisaoGD[Mês/Ano],BY$5)</f>
        <v>1.8949921586412304</v>
      </c>
      <c r="BZ9" s="286">
        <v>0</v>
      </c>
      <c r="CA9" s="285">
        <f>CA$1*SUMIFS(PrevisaoGD[Potência (MW)],PrevisaoGD[Nº Barra],$A9,PrevisaoGD[Condição de Carga],CA$4,PrevisaoGD[Mês/Ano],CA$5)</f>
        <v>1.9083133174219808</v>
      </c>
      <c r="CB9" s="286">
        <v>0</v>
      </c>
      <c r="CC9" s="285">
        <f>CC$1*SUMIFS(PrevisaoGD[Potência (MW)],PrevisaoGD[Nº Barra],$A9,PrevisaoGD[Condição de Carga],CC$4,PrevisaoGD[Mês/Ano],CC$5)</f>
        <v>2.0027393963893991</v>
      </c>
      <c r="CD9" s="286">
        <v>0</v>
      </c>
      <c r="CE9" s="285">
        <f>CE$1*SUMIFS(PrevisaoGD[Potência (MW)],PrevisaoGD[Nº Barra],$A9,PrevisaoGD[Condição de Carga],CE$4,PrevisaoGD[Mês/Ano],CE$5)</f>
        <v>1.8023833416215829</v>
      </c>
      <c r="CF9" s="286">
        <v>0</v>
      </c>
      <c r="CG9" s="285">
        <f>CG$1*SUMIFS(PrevisaoGD[Potência (MW)],PrevisaoGD[Nº Barra],$A9,PrevisaoGD[Condição de Carga],CG$4,PrevisaoGD[Mês/Ano],CG$5)</f>
        <v>1.5747280876820648</v>
      </c>
      <c r="CH9" s="286">
        <v>0</v>
      </c>
      <c r="CI9" s="285">
        <f>CI$1*SUMIFS(PrevisaoGD[Potência (MW)],PrevisaoGD[Nº Barra],$A9,PrevisaoGD[Condição de Carga],CI$4,PrevisaoGD[Mês/Ano],CI$5)</f>
        <v>1.5498863540077699</v>
      </c>
      <c r="CJ9" s="286">
        <v>0</v>
      </c>
      <c r="CK9" s="285">
        <f>CK$1*SUMIFS(PrevisaoGD[Potência (MW)],PrevisaoGD[Nº Barra],$A9,PrevisaoGD[Condição de Carga],CK$4,PrevisaoGD[Mês/Ano],CK$5)</f>
        <v>1.6188942548959409</v>
      </c>
      <c r="CL9" s="286">
        <v>0</v>
      </c>
      <c r="CM9" s="285">
        <f>CM$1*SUMIFS(PrevisaoGD[Potência (MW)],PrevisaoGD[Nº Barra],$A9,PrevisaoGD[Condição de Carga],CM$4,PrevisaoGD[Mês/Ano],CM$5)</f>
        <v>1.8113115467153726</v>
      </c>
      <c r="CN9" s="286">
        <v>0</v>
      </c>
      <c r="CO9" s="285">
        <f>CO$1*SUMIFS(PrevisaoGD[Potência (MW)],PrevisaoGD[Nº Barra],$A9,PrevisaoGD[Condição de Carga],CO$4,PrevisaoGD[Mês/Ano],CO$5)</f>
        <v>2.0475923231163478</v>
      </c>
      <c r="CP9" s="286">
        <v>0</v>
      </c>
      <c r="CQ9" s="285">
        <f>CQ$1*SUMIFS(PrevisaoGD[Potência (MW)],PrevisaoGD[Nº Barra],$A9,PrevisaoGD[Condição de Carga],CQ$4,PrevisaoGD[Mês/Ano],CQ$5)</f>
        <v>2.1507389680854878</v>
      </c>
      <c r="CR9" s="286">
        <v>0</v>
      </c>
      <c r="CS9" s="285">
        <f>CS$1*SUMIFS(PrevisaoGD[Potência (MW)],PrevisaoGD[Nº Barra],$A9,PrevisaoGD[Condição de Carga],CS$4,PrevisaoGD[Mês/Ano],CS$5)</f>
        <v>2.2994507564851445</v>
      </c>
      <c r="CT9" s="286">
        <v>0</v>
      </c>
      <c r="CU9" s="285">
        <f>CU$1*SUMIFS(PrevisaoGD[Potência (MW)],PrevisaoGD[Nº Barra],$A9,PrevisaoGD[Condição de Carga],CU$4,PrevisaoGD[Mês/Ano],CU$5)</f>
        <v>2.1565127076105619</v>
      </c>
      <c r="CV9" s="287">
        <v>0</v>
      </c>
      <c r="CW9" s="285">
        <f>CW$1*SUMIFS(PrevisaoGD[Potência (MW)],PrevisaoGD[Nº Barra],$A9,PrevisaoGD[Condição de Carga],CW$4,PrevisaoGD[Mês/Ano],CW$5)</f>
        <v>0</v>
      </c>
      <c r="CX9" s="286">
        <v>0</v>
      </c>
      <c r="CY9" s="285">
        <f>CY$1*SUMIFS(PrevisaoGD[Potência (MW)],PrevisaoGD[Nº Barra],$A9,PrevisaoGD[Condição de Carga],CY$4,PrevisaoGD[Mês/Ano],CY$5)</f>
        <v>0</v>
      </c>
      <c r="CZ9" s="286">
        <v>0</v>
      </c>
      <c r="DA9" s="285">
        <f>DA$1*SUMIFS(PrevisaoGD[Potência (MW)],PrevisaoGD[Nº Barra],$A9,PrevisaoGD[Condição de Carga],DA$4,PrevisaoGD[Mês/Ano],DA$5)</f>
        <v>0</v>
      </c>
      <c r="DB9" s="286">
        <v>0</v>
      </c>
      <c r="DC9" s="285">
        <f>DC$1*SUMIFS(PrevisaoGD[Potência (MW)],PrevisaoGD[Nº Barra],$A9,PrevisaoGD[Condição de Carga],DC$4,PrevisaoGD[Mês/Ano],DC$5)</f>
        <v>0</v>
      </c>
      <c r="DD9" s="286">
        <v>0</v>
      </c>
      <c r="DE9" s="285">
        <f>DE$1*SUMIFS(PrevisaoGD[Potência (MW)],PrevisaoGD[Nº Barra],$A9,PrevisaoGD[Condição de Carga],DE$4,PrevisaoGD[Mês/Ano],DE$5)</f>
        <v>0</v>
      </c>
      <c r="DF9" s="286">
        <v>0</v>
      </c>
      <c r="DG9" s="285">
        <f>DG$1*SUMIFS(PrevisaoGD[Potência (MW)],PrevisaoGD[Nº Barra],$A9,PrevisaoGD[Condição de Carga],DG$4,PrevisaoGD[Mês/Ano],DG$5)</f>
        <v>0</v>
      </c>
      <c r="DH9" s="286">
        <v>0</v>
      </c>
      <c r="DI9" s="285">
        <f>DI$1*SUMIFS(PrevisaoGD[Potência (MW)],PrevisaoGD[Nº Barra],$A9,PrevisaoGD[Condição de Carga],DI$4,PrevisaoGD[Mês/Ano],DI$5)</f>
        <v>0</v>
      </c>
      <c r="DJ9" s="286">
        <v>0</v>
      </c>
      <c r="DK9" s="285">
        <f>DK$1*SUMIFS(PrevisaoGD[Potência (MW)],PrevisaoGD[Nº Barra],$A9,PrevisaoGD[Condição de Carga],DK$4,PrevisaoGD[Mês/Ano],DK$5)</f>
        <v>0</v>
      </c>
      <c r="DL9" s="286">
        <v>0</v>
      </c>
      <c r="DM9" s="285">
        <f>DM$1*SUMIFS(PrevisaoGD[Potência (MW)],PrevisaoGD[Nº Barra],$A9,PrevisaoGD[Condição de Carga],DM$4,PrevisaoGD[Mês/Ano],DM$5)</f>
        <v>0</v>
      </c>
      <c r="DN9" s="286">
        <v>0</v>
      </c>
      <c r="DO9" s="285">
        <f>DO$1*SUMIFS(PrevisaoGD[Potência (MW)],PrevisaoGD[Nº Barra],$A9,PrevisaoGD[Condição de Carga],DO$4,PrevisaoGD[Mês/Ano],DO$5)</f>
        <v>0</v>
      </c>
      <c r="DP9" s="286">
        <v>0</v>
      </c>
      <c r="DQ9" s="285">
        <f>DQ$1*SUMIFS(PrevisaoGD[Potência (MW)],PrevisaoGD[Nº Barra],$A9,PrevisaoGD[Condição de Carga],DQ$4,PrevisaoGD[Mês/Ano],DQ$5)</f>
        <v>0</v>
      </c>
      <c r="DR9" s="286">
        <v>0</v>
      </c>
      <c r="DS9" s="285">
        <f>DS$1*SUMIFS(PrevisaoGD[Potência (MW)],PrevisaoGD[Nº Barra],$A9,PrevisaoGD[Condição de Carga],DS$4,PrevisaoGD[Mês/Ano],DS$5)</f>
        <v>0</v>
      </c>
      <c r="DT9" s="287">
        <v>0</v>
      </c>
      <c r="DU9" s="285">
        <f>DU$1*SUMIFS(PrevisaoGD[Potência (MW)],PrevisaoGD[Nº Barra],$A9,PrevisaoGD[Condição de Carga],DU$4,PrevisaoGD[Mês/Ano],DU$5)</f>
        <v>9.9094712257652731</v>
      </c>
      <c r="DV9" s="286">
        <v>0</v>
      </c>
      <c r="DW9" s="285">
        <f>DW$1*SUMIFS(PrevisaoGD[Potência (MW)],PrevisaoGD[Nº Barra],$A9,PrevisaoGD[Condição de Carga],DW$4,PrevisaoGD[Mês/Ano],DW$5)</f>
        <v>10.069682759008659</v>
      </c>
      <c r="DX9" s="286">
        <v>0</v>
      </c>
      <c r="DY9" s="285">
        <f>DY$1*SUMIFS(PrevisaoGD[Potência (MW)],PrevisaoGD[Nº Barra],$A9,PrevisaoGD[Condição de Carga],DY$4,PrevisaoGD[Mês/Ano],DY$5)</f>
        <v>10.356783891027824</v>
      </c>
      <c r="DZ9" s="286">
        <v>0</v>
      </c>
      <c r="EA9" s="285">
        <f>EA$1*SUMIFS(PrevisaoGD[Potência (MW)],PrevisaoGD[Nº Barra],$A9,PrevisaoGD[Condição de Carga],EA$4,PrevisaoGD[Mês/Ano],EA$5)</f>
        <v>9.3573453892094758</v>
      </c>
      <c r="EB9" s="286">
        <v>0</v>
      </c>
      <c r="EC9" s="285">
        <f>EC$1*SUMIFS(PrevisaoGD[Potência (MW)],PrevisaoGD[Nº Barra],$A9,PrevisaoGD[Condição de Carga],EC$4,PrevisaoGD[Mês/Ano],EC$5)</f>
        <v>8.2537458137027819</v>
      </c>
      <c r="ED9" s="286">
        <v>0</v>
      </c>
      <c r="EE9" s="285">
        <f>EE$1*SUMIFS(PrevisaoGD[Potência (MW)],PrevisaoGD[Nº Barra],$A9,PrevisaoGD[Condição de Carga],EE$4,PrevisaoGD[Mês/Ano],EE$5)</f>
        <v>7.9049143208350019</v>
      </c>
      <c r="EF9" s="286">
        <v>0</v>
      </c>
      <c r="EG9" s="285">
        <f>EG$1*SUMIFS(PrevisaoGD[Potência (MW)],PrevisaoGD[Nº Barra],$A9,PrevisaoGD[Condição de Carga],EG$4,PrevisaoGD[Mês/Ano],EG$5)</f>
        <v>8.0821781583015451</v>
      </c>
      <c r="EH9" s="286">
        <v>0</v>
      </c>
      <c r="EI9" s="285">
        <f>EI$1*SUMIFS(PrevisaoGD[Potência (MW)],PrevisaoGD[Nº Barra],$A9,PrevisaoGD[Condição de Carga],EI$4,PrevisaoGD[Mês/Ano],EI$5)</f>
        <v>9.003656786389941</v>
      </c>
      <c r="EJ9" s="286">
        <v>0</v>
      </c>
      <c r="EK9" s="285">
        <f>EK$1*SUMIFS(PrevisaoGD[Potência (MW)],PrevisaoGD[Nº Barra],$A9,PrevisaoGD[Condição de Carga],EK$4,PrevisaoGD[Mês/Ano],EK$5)</f>
        <v>10.151150958205939</v>
      </c>
      <c r="EL9" s="286">
        <v>0</v>
      </c>
      <c r="EM9" s="285">
        <f>EM$1*SUMIFS(PrevisaoGD[Potência (MW)],PrevisaoGD[Nº Barra],$A9,PrevisaoGD[Condição de Carga],EM$4,PrevisaoGD[Mês/Ano],EM$5)</f>
        <v>10.413057899296708</v>
      </c>
      <c r="EN9" s="286">
        <v>0</v>
      </c>
      <c r="EO9" s="285">
        <f>EO$1*SUMIFS(PrevisaoGD[Potência (MW)],PrevisaoGD[Nº Barra],$A9,PrevisaoGD[Condição de Carga],EO$4,PrevisaoGD[Mês/Ano],EO$5)</f>
        <v>10.957804206183315</v>
      </c>
      <c r="EP9" s="286">
        <v>0</v>
      </c>
      <c r="EQ9" s="285">
        <f>EQ$1*SUMIFS(PrevisaoGD[Potência (MW)],PrevisaoGD[Nº Barra],$A9,PrevisaoGD[Condição de Carga],EQ$4,PrevisaoGD[Mês/Ano],EQ$5)</f>
        <v>11.035851869429386</v>
      </c>
      <c r="ER9" s="287">
        <v>0</v>
      </c>
      <c r="ES9" s="285">
        <f>ES$1*SUMIFS(PrevisaoGD[Potência (MW)],PrevisaoGD[Nº Barra],$A9,PrevisaoGD[Condição de Carga],ES$4,PrevisaoGD[Mês/Ano],ES$5)</f>
        <v>0</v>
      </c>
      <c r="ET9" s="286">
        <v>0</v>
      </c>
      <c r="EU9" s="285">
        <f>EU$1*SUMIFS(PrevisaoGD[Potência (MW)],PrevisaoGD[Nº Barra],$A9,PrevisaoGD[Condição de Carga],EU$4,PrevisaoGD[Mês/Ano],EU$5)</f>
        <v>0</v>
      </c>
      <c r="EV9" s="286">
        <v>0</v>
      </c>
      <c r="EW9" s="285">
        <f>EW$1*SUMIFS(PrevisaoGD[Potência (MW)],PrevisaoGD[Nº Barra],$A9,PrevisaoGD[Condição de Carga],EW$4,PrevisaoGD[Mês/Ano],EW$5)</f>
        <v>0</v>
      </c>
      <c r="EX9" s="286">
        <v>0</v>
      </c>
      <c r="EY9" s="285">
        <f>EY$1*SUMIFS(PrevisaoGD[Potência (MW)],PrevisaoGD[Nº Barra],$A9,PrevisaoGD[Condição de Carga],EY$4,PrevisaoGD[Mês/Ano],EY$5)</f>
        <v>0</v>
      </c>
      <c r="EZ9" s="286">
        <v>0</v>
      </c>
      <c r="FA9" s="285">
        <f>FA$1*SUMIFS(PrevisaoGD[Potência (MW)],PrevisaoGD[Nº Barra],$A9,PrevisaoGD[Condição de Carga],FA$4,PrevisaoGD[Mês/Ano],FA$5)</f>
        <v>0</v>
      </c>
      <c r="FB9" s="286">
        <v>0</v>
      </c>
      <c r="FC9" s="285">
        <f>FC$1*SUMIFS(PrevisaoGD[Potência (MW)],PrevisaoGD[Nº Barra],$A9,PrevisaoGD[Condição de Carga],FC$4,PrevisaoGD[Mês/Ano],FC$5)</f>
        <v>0</v>
      </c>
      <c r="FD9" s="286">
        <v>0</v>
      </c>
      <c r="FE9" s="285">
        <f>FE$1*SUMIFS(PrevisaoGD[Potência (MW)],PrevisaoGD[Nº Barra],$A9,PrevisaoGD[Condição de Carga],FE$4,PrevisaoGD[Mês/Ano],FE$5)</f>
        <v>0</v>
      </c>
      <c r="FF9" s="286">
        <v>0</v>
      </c>
      <c r="FG9" s="285">
        <f>FG$1*SUMIFS(PrevisaoGD[Potência (MW)],PrevisaoGD[Nº Barra],$A9,PrevisaoGD[Condição de Carga],FG$4,PrevisaoGD[Mês/Ano],FG$5)</f>
        <v>0</v>
      </c>
      <c r="FH9" s="286">
        <v>0</v>
      </c>
      <c r="FI9" s="285">
        <f>FI$1*SUMIFS(PrevisaoGD[Potência (MW)],PrevisaoGD[Nº Barra],$A9,PrevisaoGD[Condição de Carga],FI$4,PrevisaoGD[Mês/Ano],FI$5)</f>
        <v>0</v>
      </c>
      <c r="FJ9" s="286">
        <v>0</v>
      </c>
      <c r="FK9" s="285">
        <f>FK$1*SUMIFS(PrevisaoGD[Potência (MW)],PrevisaoGD[Nº Barra],$A9,PrevisaoGD[Condição de Carga],FK$4,PrevisaoGD[Mês/Ano],FK$5)</f>
        <v>0</v>
      </c>
      <c r="FL9" s="286">
        <v>0</v>
      </c>
      <c r="FM9" s="285">
        <f>FM$1*SUMIFS(PrevisaoGD[Potência (MW)],PrevisaoGD[Nº Barra],$A9,PrevisaoGD[Condição de Carga],FM$4,PrevisaoGD[Mês/Ano],FM$5)</f>
        <v>0</v>
      </c>
      <c r="FN9" s="286">
        <v>0</v>
      </c>
      <c r="FO9" s="285">
        <f>FO$1*SUMIFS(PrevisaoGD[Potência (MW)],PrevisaoGD[Nº Barra],$A9,PrevisaoGD[Condição de Carga],FO$4,PrevisaoGD[Mês/Ano],FO$5)</f>
        <v>0</v>
      </c>
      <c r="FP9" s="287">
        <v>0</v>
      </c>
      <c r="FQ9" s="285">
        <f>FQ$1*SUMIFS(PrevisaoGD[Potência (MW)],PrevisaoGD[Nº Barra],$A9,PrevisaoGD[Condição de Carga],FQ$4,PrevisaoGD[Mês/Ano],FQ$5)</f>
        <v>10.023621496378766</v>
      </c>
      <c r="FR9" s="286">
        <v>0</v>
      </c>
      <c r="FS9" s="285">
        <f>FS$1*SUMIFS(PrevisaoGD[Potência (MW)],PrevisaoGD[Nº Barra],$A9,PrevisaoGD[Condição de Carga],FS$4,PrevisaoGD[Mês/Ano],FS$5)</f>
        <v>10.180862601849963</v>
      </c>
      <c r="FT9" s="286">
        <v>0</v>
      </c>
      <c r="FU9" s="285">
        <f>FU$1*SUMIFS(PrevisaoGD[Potência (MW)],PrevisaoGD[Nº Barra],$A9,PrevisaoGD[Condição de Carga],FU$4,PrevisaoGD[Mês/Ano],FU$5)</f>
        <v>10.460429861172818</v>
      </c>
      <c r="FV9" s="286">
        <v>0</v>
      </c>
      <c r="FW9" s="285">
        <f>FW$1*SUMIFS(PrevisaoGD[Potência (MW)],PrevisaoGD[Nº Barra],$A9,PrevisaoGD[Condição de Carga],FW$4,PrevisaoGD[Mês/Ano],FW$5)</f>
        <v>9.4520229485741396</v>
      </c>
      <c r="FX9" s="286">
        <v>0</v>
      </c>
      <c r="FY9" s="285">
        <f>FY$1*SUMIFS(PrevisaoGD[Potência (MW)],PrevisaoGD[Nº Barra],$A9,PrevisaoGD[Condição de Carga],FY$4,PrevisaoGD[Mês/Ano],FY$5)</f>
        <v>8.3393217309623555</v>
      </c>
      <c r="FZ9" s="286">
        <v>0</v>
      </c>
      <c r="GA9" s="285">
        <f>GA$1*SUMIFS(PrevisaoGD[Potência (MW)],PrevisaoGD[Nº Barra],$A9,PrevisaoGD[Condição de Carga],GA$4,PrevisaoGD[Mês/Ano],GA$5)</f>
        <v>7.9669165177910344</v>
      </c>
      <c r="GB9" s="286">
        <v>0</v>
      </c>
      <c r="GC9" s="285">
        <f>GC$1*SUMIFS(PrevisaoGD[Potência (MW)],PrevisaoGD[Nº Barra],$A9,PrevisaoGD[Condição de Carga],GC$4,PrevisaoGD[Mês/Ano],GC$5)</f>
        <v>8.1404728178446</v>
      </c>
      <c r="GD9" s="286">
        <v>0</v>
      </c>
      <c r="GE9" s="285">
        <f>GE$1*SUMIFS(PrevisaoGD[Potência (MW)],PrevisaoGD[Nº Barra],$A9,PrevisaoGD[Condição de Carga],GE$4,PrevisaoGD[Mês/Ano],GE$5)</f>
        <v>9.0687720581104809</v>
      </c>
      <c r="GF9" s="286">
        <v>0</v>
      </c>
      <c r="GG9" s="285">
        <f>GG$1*SUMIFS(PrevisaoGD[Potência (MW)],PrevisaoGD[Nº Barra],$A9,PrevisaoGD[Condição de Carga],GG$4,PrevisaoGD[Mês/Ano],GG$5)</f>
        <v>10.229556217590561</v>
      </c>
      <c r="GH9" s="286">
        <v>0</v>
      </c>
      <c r="GI9" s="285">
        <f>GI$1*SUMIFS(PrevisaoGD[Potência (MW)],PrevisaoGD[Nº Barra],$A9,PrevisaoGD[Condição de Carga],GI$4,PrevisaoGD[Mês/Ano],GI$5)</f>
        <v>10.485988873170362</v>
      </c>
      <c r="GJ9" s="286">
        <v>0</v>
      </c>
      <c r="GK9" s="285">
        <f>GK$1*SUMIFS(PrevisaoGD[Potência (MW)],PrevisaoGD[Nº Barra],$A9,PrevisaoGD[Condição de Carga],GK$4,PrevisaoGD[Mês/Ano],GK$5)</f>
        <v>11.028310974542189</v>
      </c>
      <c r="GL9" s="286">
        <v>0</v>
      </c>
      <c r="GM9" s="285">
        <f>GM$1*SUMIFS(PrevisaoGD[Potência (MW)],PrevisaoGD[Nº Barra],$A9,PrevisaoGD[Condição de Carga],GM$4,PrevisaoGD[Mês/Ano],GM$5)</f>
        <v>11.146857285975528</v>
      </c>
      <c r="GN9" s="287">
        <v>0</v>
      </c>
      <c r="GO9" s="285"/>
      <c r="GP9" s="286"/>
      <c r="GQ9" s="285"/>
      <c r="GR9" s="286"/>
      <c r="GS9" s="285"/>
      <c r="GT9" s="286"/>
      <c r="GU9" s="285"/>
      <c r="GV9" s="286"/>
      <c r="GW9" s="285"/>
      <c r="GX9" s="286"/>
      <c r="GY9" s="285"/>
      <c r="GZ9" s="286"/>
      <c r="HA9" s="285"/>
      <c r="HB9" s="286"/>
      <c r="HC9" s="285"/>
      <c r="HD9" s="286"/>
      <c r="HE9" s="285"/>
      <c r="HF9" s="286"/>
      <c r="HG9" s="285"/>
      <c r="HH9" s="286"/>
      <c r="HI9" s="285"/>
      <c r="HJ9" s="286"/>
      <c r="HK9" s="285"/>
      <c r="HL9" s="288"/>
      <c r="HM9" s="289"/>
      <c r="HN9" s="288"/>
      <c r="HO9" s="290" t="str">
        <f t="shared" ca="1" si="4"/>
        <v>N</v>
      </c>
      <c r="HP9" s="291" t="s">
        <v>98</v>
      </c>
      <c r="HQ9" s="292"/>
      <c r="HR9" s="292" t="s">
        <v>101</v>
      </c>
      <c r="HS9" s="293" t="s">
        <v>101</v>
      </c>
    </row>
    <row r="10" spans="1:228" s="264" customFormat="1" ht="13.7" customHeight="1" x14ac:dyDescent="0.25">
      <c r="A10" s="129">
        <v>8033</v>
      </c>
      <c r="B10" s="130" t="s">
        <v>97</v>
      </c>
      <c r="C10" s="131"/>
      <c r="D10" s="132"/>
      <c r="E10" s="285">
        <f>E$1*SUMIFS(PrevisaoGD[Potência (MW)],PrevisaoGD[Nº Barra],$A10,PrevisaoGD[Condição de Carga],E$4,PrevisaoGD[Mês/Ano],E$5)</f>
        <v>0</v>
      </c>
      <c r="F10" s="286">
        <v>0</v>
      </c>
      <c r="G10" s="285">
        <f>G$1*SUMIFS(PrevisaoGD[Potência (MW)],PrevisaoGD[Nº Barra],$A10,PrevisaoGD[Condição de Carga],G$4,PrevisaoGD[Mês/Ano],G$5)</f>
        <v>0</v>
      </c>
      <c r="H10" s="286">
        <v>0</v>
      </c>
      <c r="I10" s="285">
        <f>I$1*SUMIFS(PrevisaoGD[Potência (MW)],PrevisaoGD[Nº Barra],$A10,PrevisaoGD[Condição de Carga],I$4,PrevisaoGD[Mês/Ano],I$5)</f>
        <v>0</v>
      </c>
      <c r="J10" s="286">
        <v>0</v>
      </c>
      <c r="K10" s="285">
        <f>K$1*SUMIFS(PrevisaoGD[Potência (MW)],PrevisaoGD[Nº Barra],$A10,PrevisaoGD[Condição de Carga],K$4,PrevisaoGD[Mês/Ano],K$5)</f>
        <v>0</v>
      </c>
      <c r="L10" s="286">
        <v>0</v>
      </c>
      <c r="M10" s="285">
        <f>M$1*SUMIFS(PrevisaoGD[Potência (MW)],PrevisaoGD[Nº Barra],$A10,PrevisaoGD[Condição de Carga],M$4,PrevisaoGD[Mês/Ano],M$5)</f>
        <v>0</v>
      </c>
      <c r="N10" s="286">
        <v>0</v>
      </c>
      <c r="O10" s="285">
        <f>O$1*SUMIFS(PrevisaoGD[Potência (MW)],PrevisaoGD[Nº Barra],$A10,PrevisaoGD[Condição de Carga],O$4,PrevisaoGD[Mês/Ano],O$5)</f>
        <v>0</v>
      </c>
      <c r="P10" s="286">
        <v>0</v>
      </c>
      <c r="Q10" s="285">
        <f>Q$1*SUMIFS(PrevisaoGD[Potência (MW)],PrevisaoGD[Nº Barra],$A10,PrevisaoGD[Condição de Carga],Q$4,PrevisaoGD[Mês/Ano],Q$5)</f>
        <v>0</v>
      </c>
      <c r="R10" s="286">
        <v>0</v>
      </c>
      <c r="S10" s="285">
        <f>S$1*SUMIFS(PrevisaoGD[Potência (MW)],PrevisaoGD[Nº Barra],$A10,PrevisaoGD[Condição de Carga],S$4,PrevisaoGD[Mês/Ano],S$5)</f>
        <v>0</v>
      </c>
      <c r="T10" s="286">
        <v>0</v>
      </c>
      <c r="U10" s="285">
        <f>U$1*SUMIFS(PrevisaoGD[Potência (MW)],PrevisaoGD[Nº Barra],$A10,PrevisaoGD[Condição de Carga],U$4,PrevisaoGD[Mês/Ano],U$5)</f>
        <v>0</v>
      </c>
      <c r="V10" s="286">
        <v>0</v>
      </c>
      <c r="W10" s="285">
        <f>W$1*SUMIFS(PrevisaoGD[Potência (MW)],PrevisaoGD[Nº Barra],$A10,PrevisaoGD[Condição de Carga],W$4,PrevisaoGD[Mês/Ano],W$5)</f>
        <v>0</v>
      </c>
      <c r="X10" s="286">
        <v>0</v>
      </c>
      <c r="Y10" s="285">
        <f>Y$1*SUMIFS(PrevisaoGD[Potência (MW)],PrevisaoGD[Nº Barra],$A10,PrevisaoGD[Condição de Carga],Y$4,PrevisaoGD[Mês/Ano],Y$5)</f>
        <v>0</v>
      </c>
      <c r="Z10" s="286">
        <v>0</v>
      </c>
      <c r="AA10" s="285">
        <f>AA$1*SUMIFS(PrevisaoGD[Potência (MW)],PrevisaoGD[Nº Barra],$A10,PrevisaoGD[Condição de Carga],AA$4,PrevisaoGD[Mês/Ano],AA$5)</f>
        <v>0</v>
      </c>
      <c r="AB10" s="287">
        <v>0</v>
      </c>
      <c r="AC10" s="285">
        <f>AC$1*SUMIFS(PrevisaoGD[Potência (MW)],PrevisaoGD[Nº Barra],$A10,PrevisaoGD[Condição de Carga],AC$4,PrevisaoGD[Mês/Ano],AC$5)</f>
        <v>0.33031570752550915</v>
      </c>
      <c r="AD10" s="286">
        <v>0</v>
      </c>
      <c r="AE10" s="285">
        <f>AE$1*SUMIFS(PrevisaoGD[Potência (MW)],PrevisaoGD[Nº Barra],$A10,PrevisaoGD[Condição de Carga],AE$4,PrevisaoGD[Mês/Ano],AE$5)</f>
        <v>0.33565609196695528</v>
      </c>
      <c r="AF10" s="286">
        <v>0</v>
      </c>
      <c r="AG10" s="285">
        <f>AG$1*SUMIFS(PrevisaoGD[Potência (MW)],PrevisaoGD[Nº Barra],$A10,PrevisaoGD[Condição de Carga],AG$4,PrevisaoGD[Mês/Ano],AG$5)</f>
        <v>0.34522612970092748</v>
      </c>
      <c r="AH10" s="286">
        <v>0</v>
      </c>
      <c r="AI10" s="285">
        <f>AI$1*SUMIFS(PrevisaoGD[Potência (MW)],PrevisaoGD[Nº Barra],$A10,PrevisaoGD[Condição de Carga],AI$4,PrevisaoGD[Mês/Ano],AI$5)</f>
        <v>0.31191151297364922</v>
      </c>
      <c r="AJ10" s="286">
        <v>0</v>
      </c>
      <c r="AK10" s="285">
        <f>AK$1*SUMIFS(PrevisaoGD[Potência (MW)],PrevisaoGD[Nº Barra],$A10,PrevisaoGD[Condição de Carga],AK$4,PrevisaoGD[Mês/Ano],AK$5)</f>
        <v>0.27512486045675938</v>
      </c>
      <c r="AL10" s="286">
        <v>0</v>
      </c>
      <c r="AM10" s="285">
        <f>AM$1*SUMIFS(PrevisaoGD[Potência (MW)],PrevisaoGD[Nº Barra],$A10,PrevisaoGD[Condição de Carga],AM$4,PrevisaoGD[Mês/Ano],AM$5)</f>
        <v>0.26349714402783342</v>
      </c>
      <c r="AN10" s="286">
        <v>0</v>
      </c>
      <c r="AO10" s="285">
        <f>AO$1*SUMIFS(PrevisaoGD[Potência (MW)],PrevisaoGD[Nº Barra],$A10,PrevisaoGD[Condição de Carga],AO$4,PrevisaoGD[Mês/Ano],AO$5)</f>
        <v>0.26940593861005152</v>
      </c>
      <c r="AP10" s="286">
        <v>0</v>
      </c>
      <c r="AQ10" s="285">
        <f>AQ$1*SUMIFS(PrevisaoGD[Potência (MW)],PrevisaoGD[Nº Barra],$A10,PrevisaoGD[Condição de Carga],AQ$4,PrevisaoGD[Mês/Ano],AQ$5)</f>
        <v>0.30012189287966473</v>
      </c>
      <c r="AR10" s="286">
        <v>0</v>
      </c>
      <c r="AS10" s="285">
        <f>AS$1*SUMIFS(PrevisaoGD[Potência (MW)],PrevisaoGD[Nº Barra],$A10,PrevisaoGD[Condição de Carga],AS$4,PrevisaoGD[Mês/Ano],AS$5)</f>
        <v>0.33837169860686467</v>
      </c>
      <c r="AT10" s="286">
        <v>0</v>
      </c>
      <c r="AU10" s="285">
        <f>AU$1*SUMIFS(PrevisaoGD[Potência (MW)],PrevisaoGD[Nº Barra],$A10,PrevisaoGD[Condição de Carga],AU$4,PrevisaoGD[Mês/Ano],AU$5)</f>
        <v>0.34710192997655698</v>
      </c>
      <c r="AV10" s="286">
        <v>0</v>
      </c>
      <c r="AW10" s="285">
        <f>AW$1*SUMIFS(PrevisaoGD[Potência (MW)],PrevisaoGD[Nº Barra],$A10,PrevisaoGD[Condição de Carga],AW$4,PrevisaoGD[Mês/Ano],AW$5)</f>
        <v>0.36526014020611053</v>
      </c>
      <c r="AX10" s="286">
        <v>0</v>
      </c>
      <c r="AY10" s="285">
        <f>AY$1*SUMIFS(PrevisaoGD[Potência (MW)],PrevisaoGD[Nº Barra],$A10,PrevisaoGD[Condição de Carga],AY$4,PrevisaoGD[Mês/Ano],AY$5)</f>
        <v>0.36786172898097957</v>
      </c>
      <c r="AZ10" s="287">
        <v>0</v>
      </c>
      <c r="BA10" s="285">
        <f>BA$1*SUMIFS(PrevisaoGD[Potência (MW)],PrevisaoGD[Nº Barra],$A10,PrevisaoGD[Condição de Carga],BA$4,PrevisaoGD[Mês/Ano],BA$5)</f>
        <v>3.3577751528807223E-2</v>
      </c>
      <c r="BB10" s="286">
        <v>0</v>
      </c>
      <c r="BC10" s="285">
        <f>BC$1*SUMIFS(PrevisaoGD[Potência (MW)],PrevisaoGD[Nº Barra],$A10,PrevisaoGD[Condição de Carga],BC$4,PrevisaoGD[Mês/Ano],BC$5)</f>
        <v>3.3310732668831639E-2</v>
      </c>
      <c r="BD10" s="286">
        <v>0</v>
      </c>
      <c r="BE10" s="285">
        <f>BE$1*SUMIFS(PrevisaoGD[Potência (MW)],PrevisaoGD[Nº Barra],$A10,PrevisaoGD[Condição de Carga],BE$4,PrevisaoGD[Mês/Ano],BE$5)</f>
        <v>3.5404326823486369E-2</v>
      </c>
      <c r="BF10" s="286">
        <v>0</v>
      </c>
      <c r="BG10" s="285">
        <f>BG$1*SUMIFS(PrevisaoGD[Potência (MW)],PrevisaoGD[Nº Barra],$A10,PrevisaoGD[Condição de Carga],BG$4,PrevisaoGD[Mês/Ano],BG$5)</f>
        <v>3.1756354834592007E-2</v>
      </c>
      <c r="BH10" s="286">
        <v>0</v>
      </c>
      <c r="BI10" s="285">
        <f>BI$1*SUMIFS(PrevisaoGD[Potência (MW)],PrevisaoGD[Nº Barra],$A10,PrevisaoGD[Condição de Carga],BI$4,PrevisaoGD[Mês/Ano],BI$5)</f>
        <v>2.7514226306301556E-2</v>
      </c>
      <c r="BJ10" s="286">
        <v>0</v>
      </c>
      <c r="BK10" s="285">
        <f>BK$1*SUMIFS(PrevisaoGD[Potência (MW)],PrevisaoGD[Nº Barra],$A10,PrevisaoGD[Condição de Carga],BK$4,PrevisaoGD[Mês/Ano],BK$5)</f>
        <v>2.7250335170346602E-2</v>
      </c>
      <c r="BL10" s="286">
        <v>0</v>
      </c>
      <c r="BM10" s="285">
        <f>BM$1*SUMIFS(PrevisaoGD[Potência (MW)],PrevisaoGD[Nº Barra],$A10,PrevisaoGD[Condição de Carga],BM$4,PrevisaoGD[Mês/Ano],BM$5)</f>
        <v>2.897594755044321E-2</v>
      </c>
      <c r="BN10" s="286">
        <v>0</v>
      </c>
      <c r="BO10" s="285">
        <f>BO$1*SUMIFS(PrevisaoGD[Potência (MW)],PrevisaoGD[Nº Barra],$A10,PrevisaoGD[Condição de Carga],BO$4,PrevisaoGD[Mês/Ano],BO$5)</f>
        <v>3.2579455449219689E-2</v>
      </c>
      <c r="BP10" s="286">
        <v>0</v>
      </c>
      <c r="BQ10" s="285">
        <f>BQ$1*SUMIFS(PrevisaoGD[Potência (MW)],PrevisaoGD[Nº Barra],$A10,PrevisaoGD[Condição de Carga],BQ$4,PrevisaoGD[Mês/Ano],BQ$5)</f>
        <v>3.7101758437159037E-2</v>
      </c>
      <c r="BR10" s="286">
        <v>0</v>
      </c>
      <c r="BS10" s="285">
        <f>BS$1*SUMIFS(PrevisaoGD[Potência (MW)],PrevisaoGD[Nº Barra],$A10,PrevisaoGD[Condição de Carga],BS$4,PrevisaoGD[Mês/Ano],BS$5)</f>
        <v>3.9696002518591268E-2</v>
      </c>
      <c r="BT10" s="286">
        <v>0</v>
      </c>
      <c r="BU10" s="285">
        <f>BU$1*SUMIFS(PrevisaoGD[Potência (MW)],PrevisaoGD[Nº Barra],$A10,PrevisaoGD[Condição de Carga],BU$4,PrevisaoGD[Mês/Ano],BU$5)</f>
        <v>4.29221114543916E-2</v>
      </c>
      <c r="BV10" s="286">
        <v>0</v>
      </c>
      <c r="BW10" s="285">
        <f>BW$1*SUMIFS(PrevisaoGD[Potência (MW)],PrevisaoGD[Nº Barra],$A10,PrevisaoGD[Condição de Carga],BW$4,PrevisaoGD[Mês/Ano],BW$5)</f>
        <v>3.8586690964311707E-2</v>
      </c>
      <c r="BX10" s="287">
        <v>0</v>
      </c>
      <c r="BY10" s="285">
        <f>BY$1*SUMIFS(PrevisaoGD[Potência (MW)],PrevisaoGD[Nº Barra],$A10,PrevisaoGD[Condição de Carga],BY$4,PrevisaoGD[Mês/Ano],BY$5)</f>
        <v>6.316640528804103E-2</v>
      </c>
      <c r="BZ10" s="286">
        <v>0</v>
      </c>
      <c r="CA10" s="285">
        <f>CA$1*SUMIFS(PrevisaoGD[Potência (MW)],PrevisaoGD[Nº Barra],$A10,PrevisaoGD[Condição de Carga],CA$4,PrevisaoGD[Mês/Ano],CA$5)</f>
        <v>6.361044391406602E-2</v>
      </c>
      <c r="CB10" s="286">
        <v>0</v>
      </c>
      <c r="CC10" s="285">
        <f>CC$1*SUMIFS(PrevisaoGD[Potência (MW)],PrevisaoGD[Nº Barra],$A10,PrevisaoGD[Condição de Carga],CC$4,PrevisaoGD[Mês/Ano],CC$5)</f>
        <v>6.6757979879646642E-2</v>
      </c>
      <c r="CD10" s="286">
        <v>0</v>
      </c>
      <c r="CE10" s="285">
        <f>CE$1*SUMIFS(PrevisaoGD[Potência (MW)],PrevisaoGD[Nº Barra],$A10,PrevisaoGD[Condição de Carga],CE$4,PrevisaoGD[Mês/Ano],CE$5)</f>
        <v>6.0079444720719431E-2</v>
      </c>
      <c r="CF10" s="286">
        <v>0</v>
      </c>
      <c r="CG10" s="285">
        <f>CG$1*SUMIFS(PrevisaoGD[Potência (MW)],PrevisaoGD[Nº Barra],$A10,PrevisaoGD[Condição de Carga],CG$4,PrevisaoGD[Mês/Ano],CG$5)</f>
        <v>5.2490936256068828E-2</v>
      </c>
      <c r="CH10" s="286">
        <v>0</v>
      </c>
      <c r="CI10" s="285">
        <f>CI$1*SUMIFS(PrevisaoGD[Potência (MW)],PrevisaoGD[Nº Barra],$A10,PrevisaoGD[Condição de Carga],CI$4,PrevisaoGD[Mês/Ano],CI$5)</f>
        <v>5.1662878466925667E-2</v>
      </c>
      <c r="CJ10" s="286">
        <v>0</v>
      </c>
      <c r="CK10" s="285">
        <f>CK$1*SUMIFS(PrevisaoGD[Potência (MW)],PrevisaoGD[Nº Barra],$A10,PrevisaoGD[Condição de Carga],CK$4,PrevisaoGD[Mês/Ano],CK$5)</f>
        <v>5.3963141829864697E-2</v>
      </c>
      <c r="CL10" s="286">
        <v>0</v>
      </c>
      <c r="CM10" s="285">
        <f>CM$1*SUMIFS(PrevisaoGD[Potência (MW)],PrevisaoGD[Nº Barra],$A10,PrevisaoGD[Condição de Carga],CM$4,PrevisaoGD[Mês/Ano],CM$5)</f>
        <v>6.0377051557179096E-2</v>
      </c>
      <c r="CN10" s="286">
        <v>0</v>
      </c>
      <c r="CO10" s="285">
        <f>CO$1*SUMIFS(PrevisaoGD[Potência (MW)],PrevisaoGD[Nº Barra],$A10,PrevisaoGD[Condição de Carga],CO$4,PrevisaoGD[Mês/Ano],CO$5)</f>
        <v>6.8253077437211596E-2</v>
      </c>
      <c r="CP10" s="286">
        <v>0</v>
      </c>
      <c r="CQ10" s="285">
        <f>CQ$1*SUMIFS(PrevisaoGD[Potência (MW)],PrevisaoGD[Nº Barra],$A10,PrevisaoGD[Condição de Carga],CQ$4,PrevisaoGD[Mês/Ano],CQ$5)</f>
        <v>7.1691298936182937E-2</v>
      </c>
      <c r="CR10" s="286">
        <v>0</v>
      </c>
      <c r="CS10" s="285">
        <f>CS$1*SUMIFS(PrevisaoGD[Potência (MW)],PrevisaoGD[Nº Barra],$A10,PrevisaoGD[Condição de Carga],CS$4,PrevisaoGD[Mês/Ano],CS$5)</f>
        <v>7.664835854950483E-2</v>
      </c>
      <c r="CT10" s="286">
        <v>0</v>
      </c>
      <c r="CU10" s="285">
        <f>CU$1*SUMIFS(PrevisaoGD[Potência (MW)],PrevisaoGD[Nº Barra],$A10,PrevisaoGD[Condição de Carga],CU$4,PrevisaoGD[Mês/Ano],CU$5)</f>
        <v>7.1883756920352079E-2</v>
      </c>
      <c r="CV10" s="287">
        <v>0</v>
      </c>
      <c r="CW10" s="285">
        <f>CW$1*SUMIFS(PrevisaoGD[Potência (MW)],PrevisaoGD[Nº Barra],$A10,PrevisaoGD[Condição de Carga],CW$4,PrevisaoGD[Mês/Ano],CW$5)</f>
        <v>0</v>
      </c>
      <c r="CX10" s="286">
        <v>0</v>
      </c>
      <c r="CY10" s="285">
        <f>CY$1*SUMIFS(PrevisaoGD[Potência (MW)],PrevisaoGD[Nº Barra],$A10,PrevisaoGD[Condição de Carga],CY$4,PrevisaoGD[Mês/Ano],CY$5)</f>
        <v>0</v>
      </c>
      <c r="CZ10" s="286">
        <v>0</v>
      </c>
      <c r="DA10" s="285">
        <f>DA$1*SUMIFS(PrevisaoGD[Potência (MW)],PrevisaoGD[Nº Barra],$A10,PrevisaoGD[Condição de Carga],DA$4,PrevisaoGD[Mês/Ano],DA$5)</f>
        <v>0</v>
      </c>
      <c r="DB10" s="286">
        <v>0</v>
      </c>
      <c r="DC10" s="285">
        <f>DC$1*SUMIFS(PrevisaoGD[Potência (MW)],PrevisaoGD[Nº Barra],$A10,PrevisaoGD[Condição de Carga],DC$4,PrevisaoGD[Mês/Ano],DC$5)</f>
        <v>0</v>
      </c>
      <c r="DD10" s="286">
        <v>0</v>
      </c>
      <c r="DE10" s="285">
        <f>DE$1*SUMIFS(PrevisaoGD[Potência (MW)],PrevisaoGD[Nº Barra],$A10,PrevisaoGD[Condição de Carga],DE$4,PrevisaoGD[Mês/Ano],DE$5)</f>
        <v>0</v>
      </c>
      <c r="DF10" s="286">
        <v>0</v>
      </c>
      <c r="DG10" s="285">
        <f>DG$1*SUMIFS(PrevisaoGD[Potência (MW)],PrevisaoGD[Nº Barra],$A10,PrevisaoGD[Condição de Carga],DG$4,PrevisaoGD[Mês/Ano],DG$5)</f>
        <v>0</v>
      </c>
      <c r="DH10" s="286">
        <v>0</v>
      </c>
      <c r="DI10" s="285">
        <f>DI$1*SUMIFS(PrevisaoGD[Potência (MW)],PrevisaoGD[Nº Barra],$A10,PrevisaoGD[Condição de Carga],DI$4,PrevisaoGD[Mês/Ano],DI$5)</f>
        <v>0</v>
      </c>
      <c r="DJ10" s="286">
        <v>0</v>
      </c>
      <c r="DK10" s="285">
        <f>DK$1*SUMIFS(PrevisaoGD[Potência (MW)],PrevisaoGD[Nº Barra],$A10,PrevisaoGD[Condição de Carga],DK$4,PrevisaoGD[Mês/Ano],DK$5)</f>
        <v>0</v>
      </c>
      <c r="DL10" s="286">
        <v>0</v>
      </c>
      <c r="DM10" s="285">
        <f>DM$1*SUMIFS(PrevisaoGD[Potência (MW)],PrevisaoGD[Nº Barra],$A10,PrevisaoGD[Condição de Carga],DM$4,PrevisaoGD[Mês/Ano],DM$5)</f>
        <v>0</v>
      </c>
      <c r="DN10" s="286">
        <v>0</v>
      </c>
      <c r="DO10" s="285">
        <f>DO$1*SUMIFS(PrevisaoGD[Potência (MW)],PrevisaoGD[Nº Barra],$A10,PrevisaoGD[Condição de Carga],DO$4,PrevisaoGD[Mês/Ano],DO$5)</f>
        <v>0</v>
      </c>
      <c r="DP10" s="286">
        <v>0</v>
      </c>
      <c r="DQ10" s="285">
        <f>DQ$1*SUMIFS(PrevisaoGD[Potência (MW)],PrevisaoGD[Nº Barra],$A10,PrevisaoGD[Condição de Carga],DQ$4,PrevisaoGD[Mês/Ano],DQ$5)</f>
        <v>0</v>
      </c>
      <c r="DR10" s="286">
        <v>0</v>
      </c>
      <c r="DS10" s="285">
        <f>DS$1*SUMIFS(PrevisaoGD[Potência (MW)],PrevisaoGD[Nº Barra],$A10,PrevisaoGD[Condição de Carga],DS$4,PrevisaoGD[Mês/Ano],DS$5)</f>
        <v>0</v>
      </c>
      <c r="DT10" s="287">
        <v>0</v>
      </c>
      <c r="DU10" s="285">
        <f>DU$1*SUMIFS(PrevisaoGD[Potência (MW)],PrevisaoGD[Nº Barra],$A10,PrevisaoGD[Condição de Carga],DU$4,PrevisaoGD[Mês/Ano],DU$5)</f>
        <v>0.33031570752550915</v>
      </c>
      <c r="DV10" s="286">
        <v>0</v>
      </c>
      <c r="DW10" s="285">
        <f>DW$1*SUMIFS(PrevisaoGD[Potência (MW)],PrevisaoGD[Nº Barra],$A10,PrevisaoGD[Condição de Carga],DW$4,PrevisaoGD[Mês/Ano],DW$5)</f>
        <v>0.33565609196695528</v>
      </c>
      <c r="DX10" s="286">
        <v>0</v>
      </c>
      <c r="DY10" s="285">
        <f>DY$1*SUMIFS(PrevisaoGD[Potência (MW)],PrevisaoGD[Nº Barra],$A10,PrevisaoGD[Condição de Carga],DY$4,PrevisaoGD[Mês/Ano],DY$5)</f>
        <v>0.34522612970092748</v>
      </c>
      <c r="DZ10" s="286">
        <v>0</v>
      </c>
      <c r="EA10" s="285">
        <f>EA$1*SUMIFS(PrevisaoGD[Potência (MW)],PrevisaoGD[Nº Barra],$A10,PrevisaoGD[Condição de Carga],EA$4,PrevisaoGD[Mês/Ano],EA$5)</f>
        <v>0.31191151297364922</v>
      </c>
      <c r="EB10" s="286">
        <v>0</v>
      </c>
      <c r="EC10" s="285">
        <f>EC$1*SUMIFS(PrevisaoGD[Potência (MW)],PrevisaoGD[Nº Barra],$A10,PrevisaoGD[Condição de Carga],EC$4,PrevisaoGD[Mês/Ano],EC$5)</f>
        <v>0.27512486045675938</v>
      </c>
      <c r="ED10" s="286">
        <v>0</v>
      </c>
      <c r="EE10" s="285">
        <f>EE$1*SUMIFS(PrevisaoGD[Potência (MW)],PrevisaoGD[Nº Barra],$A10,PrevisaoGD[Condição de Carga],EE$4,PrevisaoGD[Mês/Ano],EE$5)</f>
        <v>0.26349714402783342</v>
      </c>
      <c r="EF10" s="286">
        <v>0</v>
      </c>
      <c r="EG10" s="285">
        <f>EG$1*SUMIFS(PrevisaoGD[Potência (MW)],PrevisaoGD[Nº Barra],$A10,PrevisaoGD[Condição de Carga],EG$4,PrevisaoGD[Mês/Ano],EG$5)</f>
        <v>0.26940593861005152</v>
      </c>
      <c r="EH10" s="286">
        <v>0</v>
      </c>
      <c r="EI10" s="285">
        <f>EI$1*SUMIFS(PrevisaoGD[Potência (MW)],PrevisaoGD[Nº Barra],$A10,PrevisaoGD[Condição de Carga],EI$4,PrevisaoGD[Mês/Ano],EI$5)</f>
        <v>0.30012189287966473</v>
      </c>
      <c r="EJ10" s="286">
        <v>0</v>
      </c>
      <c r="EK10" s="285">
        <f>EK$1*SUMIFS(PrevisaoGD[Potência (MW)],PrevisaoGD[Nº Barra],$A10,PrevisaoGD[Condição de Carga],EK$4,PrevisaoGD[Mês/Ano],EK$5)</f>
        <v>0.33837169860686467</v>
      </c>
      <c r="EL10" s="286">
        <v>0</v>
      </c>
      <c r="EM10" s="285">
        <f>EM$1*SUMIFS(PrevisaoGD[Potência (MW)],PrevisaoGD[Nº Barra],$A10,PrevisaoGD[Condição de Carga],EM$4,PrevisaoGD[Mês/Ano],EM$5)</f>
        <v>0.34710192997655698</v>
      </c>
      <c r="EN10" s="286">
        <v>0</v>
      </c>
      <c r="EO10" s="285">
        <f>EO$1*SUMIFS(PrevisaoGD[Potência (MW)],PrevisaoGD[Nº Barra],$A10,PrevisaoGD[Condição de Carga],EO$4,PrevisaoGD[Mês/Ano],EO$5)</f>
        <v>0.36526014020611053</v>
      </c>
      <c r="EP10" s="286">
        <v>0</v>
      </c>
      <c r="EQ10" s="285">
        <f>EQ$1*SUMIFS(PrevisaoGD[Potência (MW)],PrevisaoGD[Nº Barra],$A10,PrevisaoGD[Condição de Carga],EQ$4,PrevisaoGD[Mês/Ano],EQ$5)</f>
        <v>0.36786172898097957</v>
      </c>
      <c r="ER10" s="287">
        <v>0</v>
      </c>
      <c r="ES10" s="285">
        <f>ES$1*SUMIFS(PrevisaoGD[Potência (MW)],PrevisaoGD[Nº Barra],$A10,PrevisaoGD[Condição de Carga],ES$4,PrevisaoGD[Mês/Ano],ES$5)</f>
        <v>0</v>
      </c>
      <c r="ET10" s="286">
        <v>0</v>
      </c>
      <c r="EU10" s="285">
        <f>EU$1*SUMIFS(PrevisaoGD[Potência (MW)],PrevisaoGD[Nº Barra],$A10,PrevisaoGD[Condição de Carga],EU$4,PrevisaoGD[Mês/Ano],EU$5)</f>
        <v>0</v>
      </c>
      <c r="EV10" s="286">
        <v>0</v>
      </c>
      <c r="EW10" s="285">
        <f>EW$1*SUMIFS(PrevisaoGD[Potência (MW)],PrevisaoGD[Nº Barra],$A10,PrevisaoGD[Condição de Carga],EW$4,PrevisaoGD[Mês/Ano],EW$5)</f>
        <v>0</v>
      </c>
      <c r="EX10" s="286">
        <v>0</v>
      </c>
      <c r="EY10" s="285">
        <f>EY$1*SUMIFS(PrevisaoGD[Potência (MW)],PrevisaoGD[Nº Barra],$A10,PrevisaoGD[Condição de Carga],EY$4,PrevisaoGD[Mês/Ano],EY$5)</f>
        <v>0</v>
      </c>
      <c r="EZ10" s="286">
        <v>0</v>
      </c>
      <c r="FA10" s="285">
        <f>FA$1*SUMIFS(PrevisaoGD[Potência (MW)],PrevisaoGD[Nº Barra],$A10,PrevisaoGD[Condição de Carga],FA$4,PrevisaoGD[Mês/Ano],FA$5)</f>
        <v>0</v>
      </c>
      <c r="FB10" s="286">
        <v>0</v>
      </c>
      <c r="FC10" s="285">
        <f>FC$1*SUMIFS(PrevisaoGD[Potência (MW)],PrevisaoGD[Nº Barra],$A10,PrevisaoGD[Condição de Carga],FC$4,PrevisaoGD[Mês/Ano],FC$5)</f>
        <v>0</v>
      </c>
      <c r="FD10" s="286">
        <v>0</v>
      </c>
      <c r="FE10" s="285">
        <f>FE$1*SUMIFS(PrevisaoGD[Potência (MW)],PrevisaoGD[Nº Barra],$A10,PrevisaoGD[Condição de Carga],FE$4,PrevisaoGD[Mês/Ano],FE$5)</f>
        <v>0</v>
      </c>
      <c r="FF10" s="286">
        <v>0</v>
      </c>
      <c r="FG10" s="285">
        <f>FG$1*SUMIFS(PrevisaoGD[Potência (MW)],PrevisaoGD[Nº Barra],$A10,PrevisaoGD[Condição de Carga],FG$4,PrevisaoGD[Mês/Ano],FG$5)</f>
        <v>0</v>
      </c>
      <c r="FH10" s="286">
        <v>0</v>
      </c>
      <c r="FI10" s="285">
        <f>FI$1*SUMIFS(PrevisaoGD[Potência (MW)],PrevisaoGD[Nº Barra],$A10,PrevisaoGD[Condição de Carga],FI$4,PrevisaoGD[Mês/Ano],FI$5)</f>
        <v>0</v>
      </c>
      <c r="FJ10" s="286">
        <v>0</v>
      </c>
      <c r="FK10" s="285">
        <f>FK$1*SUMIFS(PrevisaoGD[Potência (MW)],PrevisaoGD[Nº Barra],$A10,PrevisaoGD[Condição de Carga],FK$4,PrevisaoGD[Mês/Ano],FK$5)</f>
        <v>0</v>
      </c>
      <c r="FL10" s="286">
        <v>0</v>
      </c>
      <c r="FM10" s="285">
        <f>FM$1*SUMIFS(PrevisaoGD[Potência (MW)],PrevisaoGD[Nº Barra],$A10,PrevisaoGD[Condição de Carga],FM$4,PrevisaoGD[Mês/Ano],FM$5)</f>
        <v>0</v>
      </c>
      <c r="FN10" s="286">
        <v>0</v>
      </c>
      <c r="FO10" s="285">
        <f>FO$1*SUMIFS(PrevisaoGD[Potência (MW)],PrevisaoGD[Nº Barra],$A10,PrevisaoGD[Condição de Carga],FO$4,PrevisaoGD[Mês/Ano],FO$5)</f>
        <v>0</v>
      </c>
      <c r="FP10" s="287">
        <v>0</v>
      </c>
      <c r="FQ10" s="285">
        <f>FQ$1*SUMIFS(PrevisaoGD[Potência (MW)],PrevisaoGD[Nº Barra],$A10,PrevisaoGD[Condição de Carga],FQ$4,PrevisaoGD[Mês/Ano],FQ$5)</f>
        <v>0.33412071654595893</v>
      </c>
      <c r="FR10" s="286">
        <v>0</v>
      </c>
      <c r="FS10" s="285">
        <f>FS$1*SUMIFS(PrevisaoGD[Potência (MW)],PrevisaoGD[Nº Barra],$A10,PrevisaoGD[Condição de Carga],FS$4,PrevisaoGD[Mês/Ano],FS$5)</f>
        <v>0.33936208672833207</v>
      </c>
      <c r="FT10" s="286">
        <v>0</v>
      </c>
      <c r="FU10" s="285">
        <f>FU$1*SUMIFS(PrevisaoGD[Potência (MW)],PrevisaoGD[Nº Barra],$A10,PrevisaoGD[Condição de Carga],FU$4,PrevisaoGD[Mês/Ano],FU$5)</f>
        <v>0.3486809953724273</v>
      </c>
      <c r="FV10" s="286">
        <v>0</v>
      </c>
      <c r="FW10" s="285">
        <f>FW$1*SUMIFS(PrevisaoGD[Potência (MW)],PrevisaoGD[Nº Barra],$A10,PrevisaoGD[Condição de Carga],FW$4,PrevisaoGD[Mês/Ano],FW$5)</f>
        <v>0.31506743161913803</v>
      </c>
      <c r="FX10" s="286">
        <v>0</v>
      </c>
      <c r="FY10" s="285">
        <f>FY$1*SUMIFS(PrevisaoGD[Potência (MW)],PrevisaoGD[Nº Barra],$A10,PrevisaoGD[Condição de Carga],FY$4,PrevisaoGD[Mês/Ano],FY$5)</f>
        <v>0.27797739103207852</v>
      </c>
      <c r="FZ10" s="286">
        <v>0</v>
      </c>
      <c r="GA10" s="285">
        <f>GA$1*SUMIFS(PrevisaoGD[Potência (MW)],PrevisaoGD[Nº Barra],$A10,PrevisaoGD[Condição de Carga],GA$4,PrevisaoGD[Mês/Ano],GA$5)</f>
        <v>0.26556388392636782</v>
      </c>
      <c r="GB10" s="286">
        <v>0</v>
      </c>
      <c r="GC10" s="285">
        <f>GC$1*SUMIFS(PrevisaoGD[Potência (MW)],PrevisaoGD[Nº Barra],$A10,PrevisaoGD[Condição de Carga],GC$4,PrevisaoGD[Mês/Ano],GC$5)</f>
        <v>0.27134909392815337</v>
      </c>
      <c r="GD10" s="286">
        <v>0</v>
      </c>
      <c r="GE10" s="285">
        <f>GE$1*SUMIFS(PrevisaoGD[Potência (MW)],PrevisaoGD[Nº Barra],$A10,PrevisaoGD[Condição de Carga],GE$4,PrevisaoGD[Mês/Ano],GE$5)</f>
        <v>0.30229240193701601</v>
      </c>
      <c r="GF10" s="286">
        <v>0</v>
      </c>
      <c r="GG10" s="285">
        <f>GG$1*SUMIFS(PrevisaoGD[Potência (MW)],PrevisaoGD[Nº Barra],$A10,PrevisaoGD[Condição de Carga],GG$4,PrevisaoGD[Mês/Ano],GG$5)</f>
        <v>0.34098520725301873</v>
      </c>
      <c r="GH10" s="286">
        <v>0</v>
      </c>
      <c r="GI10" s="285">
        <f>GI$1*SUMIFS(PrevisaoGD[Potência (MW)],PrevisaoGD[Nº Barra],$A10,PrevisaoGD[Condição de Carga],GI$4,PrevisaoGD[Mês/Ano],GI$5)</f>
        <v>0.34953296243901205</v>
      </c>
      <c r="GJ10" s="286">
        <v>0</v>
      </c>
      <c r="GK10" s="285">
        <f>GK$1*SUMIFS(PrevisaoGD[Potência (MW)],PrevisaoGD[Nº Barra],$A10,PrevisaoGD[Condição de Carga],GK$4,PrevisaoGD[Mês/Ano],GK$5)</f>
        <v>0.36761036581807299</v>
      </c>
      <c r="GL10" s="286">
        <v>0</v>
      </c>
      <c r="GM10" s="285">
        <f>GM$1*SUMIFS(PrevisaoGD[Potência (MW)],PrevisaoGD[Nº Barra],$A10,PrevisaoGD[Condição de Carga],GM$4,PrevisaoGD[Mês/Ano],GM$5)</f>
        <v>0.37156190953251766</v>
      </c>
      <c r="GN10" s="287">
        <v>0</v>
      </c>
      <c r="GO10" s="285"/>
      <c r="GP10" s="286"/>
      <c r="GQ10" s="285"/>
      <c r="GR10" s="286"/>
      <c r="GS10" s="285"/>
      <c r="GT10" s="286"/>
      <c r="GU10" s="285"/>
      <c r="GV10" s="286"/>
      <c r="GW10" s="285"/>
      <c r="GX10" s="286"/>
      <c r="GY10" s="285"/>
      <c r="GZ10" s="286"/>
      <c r="HA10" s="285"/>
      <c r="HB10" s="286"/>
      <c r="HC10" s="285"/>
      <c r="HD10" s="286"/>
      <c r="HE10" s="285"/>
      <c r="HF10" s="286"/>
      <c r="HG10" s="285"/>
      <c r="HH10" s="286"/>
      <c r="HI10" s="285"/>
      <c r="HJ10" s="286"/>
      <c r="HK10" s="285"/>
      <c r="HL10" s="288"/>
      <c r="HM10" s="289"/>
      <c r="HN10" s="288"/>
      <c r="HO10" s="290" t="str">
        <f t="shared" ca="1" si="4"/>
        <v>N</v>
      </c>
      <c r="HP10" s="291" t="s">
        <v>98</v>
      </c>
      <c r="HQ10" s="292"/>
      <c r="HR10" s="292" t="s">
        <v>101</v>
      </c>
      <c r="HS10" s="293" t="s">
        <v>101</v>
      </c>
    </row>
    <row r="11" spans="1:228" s="264" customFormat="1" ht="13.7" customHeight="1" x14ac:dyDescent="0.25">
      <c r="A11" s="129">
        <v>8710</v>
      </c>
      <c r="B11" s="130" t="s">
        <v>97</v>
      </c>
      <c r="C11" s="131"/>
      <c r="D11" s="132"/>
      <c r="E11" s="285">
        <f>E$1*SUMIFS(PrevisaoGD[Potência (MW)],PrevisaoGD[Nº Barra],$A11,PrevisaoGD[Condição de Carga],E$4,PrevisaoGD[Mês/Ano],E$5)</f>
        <v>0</v>
      </c>
      <c r="F11" s="286">
        <v>0</v>
      </c>
      <c r="G11" s="285">
        <f>G$1*SUMIFS(PrevisaoGD[Potência (MW)],PrevisaoGD[Nº Barra],$A11,PrevisaoGD[Condição de Carga],G$4,PrevisaoGD[Mês/Ano],G$5)</f>
        <v>0</v>
      </c>
      <c r="H11" s="286">
        <v>0</v>
      </c>
      <c r="I11" s="285">
        <f>I$1*SUMIFS(PrevisaoGD[Potência (MW)],PrevisaoGD[Nº Barra],$A11,PrevisaoGD[Condição de Carga],I$4,PrevisaoGD[Mês/Ano],I$5)</f>
        <v>0</v>
      </c>
      <c r="J11" s="286">
        <v>0</v>
      </c>
      <c r="K11" s="285">
        <f>K$1*SUMIFS(PrevisaoGD[Potência (MW)],PrevisaoGD[Nº Barra],$A11,PrevisaoGD[Condição de Carga],K$4,PrevisaoGD[Mês/Ano],K$5)</f>
        <v>0</v>
      </c>
      <c r="L11" s="286">
        <v>0</v>
      </c>
      <c r="M11" s="285">
        <f>M$1*SUMIFS(PrevisaoGD[Potência (MW)],PrevisaoGD[Nº Barra],$A11,PrevisaoGD[Condição de Carga],M$4,PrevisaoGD[Mês/Ano],M$5)</f>
        <v>0</v>
      </c>
      <c r="N11" s="286">
        <v>0</v>
      </c>
      <c r="O11" s="285">
        <f>O$1*SUMIFS(PrevisaoGD[Potência (MW)],PrevisaoGD[Nº Barra],$A11,PrevisaoGD[Condição de Carga],O$4,PrevisaoGD[Mês/Ano],O$5)</f>
        <v>0</v>
      </c>
      <c r="P11" s="286">
        <v>0</v>
      </c>
      <c r="Q11" s="285">
        <f>Q$1*SUMIFS(PrevisaoGD[Potência (MW)],PrevisaoGD[Nº Barra],$A11,PrevisaoGD[Condição de Carga],Q$4,PrevisaoGD[Mês/Ano],Q$5)</f>
        <v>0</v>
      </c>
      <c r="R11" s="286">
        <v>0</v>
      </c>
      <c r="S11" s="285">
        <f>S$1*SUMIFS(PrevisaoGD[Potência (MW)],PrevisaoGD[Nº Barra],$A11,PrevisaoGD[Condição de Carga],S$4,PrevisaoGD[Mês/Ano],S$5)</f>
        <v>0</v>
      </c>
      <c r="T11" s="286">
        <v>0</v>
      </c>
      <c r="U11" s="285">
        <f>U$1*SUMIFS(PrevisaoGD[Potência (MW)],PrevisaoGD[Nº Barra],$A11,PrevisaoGD[Condição de Carga],U$4,PrevisaoGD[Mês/Ano],U$5)</f>
        <v>0</v>
      </c>
      <c r="V11" s="286">
        <v>0</v>
      </c>
      <c r="W11" s="285">
        <f>W$1*SUMIFS(PrevisaoGD[Potência (MW)],PrevisaoGD[Nº Barra],$A11,PrevisaoGD[Condição de Carga],W$4,PrevisaoGD[Mês/Ano],W$5)</f>
        <v>0</v>
      </c>
      <c r="X11" s="286">
        <v>0</v>
      </c>
      <c r="Y11" s="285">
        <f>Y$1*SUMIFS(PrevisaoGD[Potência (MW)],PrevisaoGD[Nº Barra],$A11,PrevisaoGD[Condição de Carga],Y$4,PrevisaoGD[Mês/Ano],Y$5)</f>
        <v>0</v>
      </c>
      <c r="Z11" s="286">
        <v>0</v>
      </c>
      <c r="AA11" s="285">
        <f>AA$1*SUMIFS(PrevisaoGD[Potência (MW)],PrevisaoGD[Nº Barra],$A11,PrevisaoGD[Condição de Carga],AA$4,PrevisaoGD[Mês/Ano],AA$5)</f>
        <v>0</v>
      </c>
      <c r="AB11" s="287">
        <v>0</v>
      </c>
      <c r="AC11" s="285">
        <f>AC$1*SUMIFS(PrevisaoGD[Potência (MW)],PrevisaoGD[Nº Barra],$A11,PrevisaoGD[Condição de Carga],AC$4,PrevisaoGD[Mês/Ano],AC$5)</f>
        <v>0.33031570752550915</v>
      </c>
      <c r="AD11" s="286">
        <v>0</v>
      </c>
      <c r="AE11" s="285">
        <f>AE$1*SUMIFS(PrevisaoGD[Potência (MW)],PrevisaoGD[Nº Barra],$A11,PrevisaoGD[Condição de Carga],AE$4,PrevisaoGD[Mês/Ano],AE$5)</f>
        <v>0.33565609196695528</v>
      </c>
      <c r="AF11" s="286">
        <v>0</v>
      </c>
      <c r="AG11" s="285">
        <f>AG$1*SUMIFS(PrevisaoGD[Potência (MW)],PrevisaoGD[Nº Barra],$A11,PrevisaoGD[Condição de Carga],AG$4,PrevisaoGD[Mês/Ano],AG$5)</f>
        <v>0.34522612970092748</v>
      </c>
      <c r="AH11" s="286">
        <v>0</v>
      </c>
      <c r="AI11" s="285">
        <f>AI$1*SUMIFS(PrevisaoGD[Potência (MW)],PrevisaoGD[Nº Barra],$A11,PrevisaoGD[Condição de Carga],AI$4,PrevisaoGD[Mês/Ano],AI$5)</f>
        <v>0.31191151297364922</v>
      </c>
      <c r="AJ11" s="286">
        <v>0</v>
      </c>
      <c r="AK11" s="285">
        <f>AK$1*SUMIFS(PrevisaoGD[Potência (MW)],PrevisaoGD[Nº Barra],$A11,PrevisaoGD[Condição de Carga],AK$4,PrevisaoGD[Mês/Ano],AK$5)</f>
        <v>0.27512486045675938</v>
      </c>
      <c r="AL11" s="286">
        <v>0</v>
      </c>
      <c r="AM11" s="285">
        <f>AM$1*SUMIFS(PrevisaoGD[Potência (MW)],PrevisaoGD[Nº Barra],$A11,PrevisaoGD[Condição de Carga],AM$4,PrevisaoGD[Mês/Ano],AM$5)</f>
        <v>0.26349714402783342</v>
      </c>
      <c r="AN11" s="286">
        <v>0</v>
      </c>
      <c r="AO11" s="285">
        <f>AO$1*SUMIFS(PrevisaoGD[Potência (MW)],PrevisaoGD[Nº Barra],$A11,PrevisaoGD[Condição de Carga],AO$4,PrevisaoGD[Mês/Ano],AO$5)</f>
        <v>0.26940593861005152</v>
      </c>
      <c r="AP11" s="286">
        <v>0</v>
      </c>
      <c r="AQ11" s="285">
        <f>AQ$1*SUMIFS(PrevisaoGD[Potência (MW)],PrevisaoGD[Nº Barra],$A11,PrevisaoGD[Condição de Carga],AQ$4,PrevisaoGD[Mês/Ano],AQ$5)</f>
        <v>0.30012189287966473</v>
      </c>
      <c r="AR11" s="286">
        <v>0</v>
      </c>
      <c r="AS11" s="285">
        <f>AS$1*SUMIFS(PrevisaoGD[Potência (MW)],PrevisaoGD[Nº Barra],$A11,PrevisaoGD[Condição de Carga],AS$4,PrevisaoGD[Mês/Ano],AS$5)</f>
        <v>0.33837169860686467</v>
      </c>
      <c r="AT11" s="286">
        <v>0</v>
      </c>
      <c r="AU11" s="285">
        <f>AU$1*SUMIFS(PrevisaoGD[Potência (MW)],PrevisaoGD[Nº Barra],$A11,PrevisaoGD[Condição de Carga],AU$4,PrevisaoGD[Mês/Ano],AU$5)</f>
        <v>0.34710192997655698</v>
      </c>
      <c r="AV11" s="286">
        <v>0</v>
      </c>
      <c r="AW11" s="285">
        <f>AW$1*SUMIFS(PrevisaoGD[Potência (MW)],PrevisaoGD[Nº Barra],$A11,PrevisaoGD[Condição de Carga],AW$4,PrevisaoGD[Mês/Ano],AW$5)</f>
        <v>0.36526014020611053</v>
      </c>
      <c r="AX11" s="286">
        <v>0</v>
      </c>
      <c r="AY11" s="285">
        <f>AY$1*SUMIFS(PrevisaoGD[Potência (MW)],PrevisaoGD[Nº Barra],$A11,PrevisaoGD[Condição de Carga],AY$4,PrevisaoGD[Mês/Ano],AY$5)</f>
        <v>0.36786172898097957</v>
      </c>
      <c r="AZ11" s="287">
        <v>0</v>
      </c>
      <c r="BA11" s="285">
        <f>BA$1*SUMIFS(PrevisaoGD[Potência (MW)],PrevisaoGD[Nº Barra],$A11,PrevisaoGD[Condição de Carga],BA$4,PrevisaoGD[Mês/Ano],BA$5)</f>
        <v>3.3577751528807223E-2</v>
      </c>
      <c r="BB11" s="286">
        <v>0</v>
      </c>
      <c r="BC11" s="285">
        <f>BC$1*SUMIFS(PrevisaoGD[Potência (MW)],PrevisaoGD[Nº Barra],$A11,PrevisaoGD[Condição de Carga],BC$4,PrevisaoGD[Mês/Ano],BC$5)</f>
        <v>3.3310732668831639E-2</v>
      </c>
      <c r="BD11" s="286">
        <v>0</v>
      </c>
      <c r="BE11" s="285">
        <f>BE$1*SUMIFS(PrevisaoGD[Potência (MW)],PrevisaoGD[Nº Barra],$A11,PrevisaoGD[Condição de Carga],BE$4,PrevisaoGD[Mês/Ano],BE$5)</f>
        <v>3.5404326823486369E-2</v>
      </c>
      <c r="BF11" s="286">
        <v>0</v>
      </c>
      <c r="BG11" s="285">
        <f>BG$1*SUMIFS(PrevisaoGD[Potência (MW)],PrevisaoGD[Nº Barra],$A11,PrevisaoGD[Condição de Carga],BG$4,PrevisaoGD[Mês/Ano],BG$5)</f>
        <v>3.1756354834592007E-2</v>
      </c>
      <c r="BH11" s="286">
        <v>0</v>
      </c>
      <c r="BI11" s="285">
        <f>BI$1*SUMIFS(PrevisaoGD[Potência (MW)],PrevisaoGD[Nº Barra],$A11,PrevisaoGD[Condição de Carga],BI$4,PrevisaoGD[Mês/Ano],BI$5)</f>
        <v>2.7514226306301556E-2</v>
      </c>
      <c r="BJ11" s="286">
        <v>0</v>
      </c>
      <c r="BK11" s="285">
        <f>BK$1*SUMIFS(PrevisaoGD[Potência (MW)],PrevisaoGD[Nº Barra],$A11,PrevisaoGD[Condição de Carga],BK$4,PrevisaoGD[Mês/Ano],BK$5)</f>
        <v>2.7250335170346602E-2</v>
      </c>
      <c r="BL11" s="286">
        <v>0</v>
      </c>
      <c r="BM11" s="285">
        <f>BM$1*SUMIFS(PrevisaoGD[Potência (MW)],PrevisaoGD[Nº Barra],$A11,PrevisaoGD[Condição de Carga],BM$4,PrevisaoGD[Mês/Ano],BM$5)</f>
        <v>2.897594755044321E-2</v>
      </c>
      <c r="BN11" s="286">
        <v>0</v>
      </c>
      <c r="BO11" s="285">
        <f>BO$1*SUMIFS(PrevisaoGD[Potência (MW)],PrevisaoGD[Nº Barra],$A11,PrevisaoGD[Condição de Carga],BO$4,PrevisaoGD[Mês/Ano],BO$5)</f>
        <v>3.2579455449219689E-2</v>
      </c>
      <c r="BP11" s="286">
        <v>0</v>
      </c>
      <c r="BQ11" s="285">
        <f>BQ$1*SUMIFS(PrevisaoGD[Potência (MW)],PrevisaoGD[Nº Barra],$A11,PrevisaoGD[Condição de Carga],BQ$4,PrevisaoGD[Mês/Ano],BQ$5)</f>
        <v>3.7101758437159037E-2</v>
      </c>
      <c r="BR11" s="286">
        <v>0</v>
      </c>
      <c r="BS11" s="285">
        <f>BS$1*SUMIFS(PrevisaoGD[Potência (MW)],PrevisaoGD[Nº Barra],$A11,PrevisaoGD[Condição de Carga],BS$4,PrevisaoGD[Mês/Ano],BS$5)</f>
        <v>3.9696002518591268E-2</v>
      </c>
      <c r="BT11" s="286">
        <v>0</v>
      </c>
      <c r="BU11" s="285">
        <f>BU$1*SUMIFS(PrevisaoGD[Potência (MW)],PrevisaoGD[Nº Barra],$A11,PrevisaoGD[Condição de Carga],BU$4,PrevisaoGD[Mês/Ano],BU$5)</f>
        <v>4.29221114543916E-2</v>
      </c>
      <c r="BV11" s="286">
        <v>0</v>
      </c>
      <c r="BW11" s="285">
        <f>BW$1*SUMIFS(PrevisaoGD[Potência (MW)],PrevisaoGD[Nº Barra],$A11,PrevisaoGD[Condição de Carga],BW$4,PrevisaoGD[Mês/Ano],BW$5)</f>
        <v>3.8586690964311707E-2</v>
      </c>
      <c r="BX11" s="287">
        <v>0</v>
      </c>
      <c r="BY11" s="285">
        <f>BY$1*SUMIFS(PrevisaoGD[Potência (MW)],PrevisaoGD[Nº Barra],$A11,PrevisaoGD[Condição de Carga],BY$4,PrevisaoGD[Mês/Ano],BY$5)</f>
        <v>6.316640528804103E-2</v>
      </c>
      <c r="BZ11" s="286">
        <v>0</v>
      </c>
      <c r="CA11" s="285">
        <f>CA$1*SUMIFS(PrevisaoGD[Potência (MW)],PrevisaoGD[Nº Barra],$A11,PrevisaoGD[Condição de Carga],CA$4,PrevisaoGD[Mês/Ano],CA$5)</f>
        <v>6.361044391406602E-2</v>
      </c>
      <c r="CB11" s="286">
        <v>0</v>
      </c>
      <c r="CC11" s="285">
        <f>CC$1*SUMIFS(PrevisaoGD[Potência (MW)],PrevisaoGD[Nº Barra],$A11,PrevisaoGD[Condição de Carga],CC$4,PrevisaoGD[Mês/Ano],CC$5)</f>
        <v>6.6757979879646642E-2</v>
      </c>
      <c r="CD11" s="286">
        <v>0</v>
      </c>
      <c r="CE11" s="285">
        <f>CE$1*SUMIFS(PrevisaoGD[Potência (MW)],PrevisaoGD[Nº Barra],$A11,PrevisaoGD[Condição de Carga],CE$4,PrevisaoGD[Mês/Ano],CE$5)</f>
        <v>6.0079444720719431E-2</v>
      </c>
      <c r="CF11" s="286">
        <v>0</v>
      </c>
      <c r="CG11" s="285">
        <f>CG$1*SUMIFS(PrevisaoGD[Potência (MW)],PrevisaoGD[Nº Barra],$A11,PrevisaoGD[Condição de Carga],CG$4,PrevisaoGD[Mês/Ano],CG$5)</f>
        <v>5.2490936256068828E-2</v>
      </c>
      <c r="CH11" s="286">
        <v>0</v>
      </c>
      <c r="CI11" s="285">
        <f>CI$1*SUMIFS(PrevisaoGD[Potência (MW)],PrevisaoGD[Nº Barra],$A11,PrevisaoGD[Condição de Carga],CI$4,PrevisaoGD[Mês/Ano],CI$5)</f>
        <v>5.1662878466925667E-2</v>
      </c>
      <c r="CJ11" s="286">
        <v>0</v>
      </c>
      <c r="CK11" s="285">
        <f>CK$1*SUMIFS(PrevisaoGD[Potência (MW)],PrevisaoGD[Nº Barra],$A11,PrevisaoGD[Condição de Carga],CK$4,PrevisaoGD[Mês/Ano],CK$5)</f>
        <v>5.3963141829864697E-2</v>
      </c>
      <c r="CL11" s="286">
        <v>0</v>
      </c>
      <c r="CM11" s="285">
        <f>CM$1*SUMIFS(PrevisaoGD[Potência (MW)],PrevisaoGD[Nº Barra],$A11,PrevisaoGD[Condição de Carga],CM$4,PrevisaoGD[Mês/Ano],CM$5)</f>
        <v>6.0377051557179096E-2</v>
      </c>
      <c r="CN11" s="286">
        <v>0</v>
      </c>
      <c r="CO11" s="285">
        <f>CO$1*SUMIFS(PrevisaoGD[Potência (MW)],PrevisaoGD[Nº Barra],$A11,PrevisaoGD[Condição de Carga],CO$4,PrevisaoGD[Mês/Ano],CO$5)</f>
        <v>6.8253077437211596E-2</v>
      </c>
      <c r="CP11" s="286">
        <v>0</v>
      </c>
      <c r="CQ11" s="285">
        <f>CQ$1*SUMIFS(PrevisaoGD[Potência (MW)],PrevisaoGD[Nº Barra],$A11,PrevisaoGD[Condição de Carga],CQ$4,PrevisaoGD[Mês/Ano],CQ$5)</f>
        <v>7.1691298936182937E-2</v>
      </c>
      <c r="CR11" s="286">
        <v>0</v>
      </c>
      <c r="CS11" s="285">
        <f>CS$1*SUMIFS(PrevisaoGD[Potência (MW)],PrevisaoGD[Nº Barra],$A11,PrevisaoGD[Condição de Carga],CS$4,PrevisaoGD[Mês/Ano],CS$5)</f>
        <v>7.664835854950483E-2</v>
      </c>
      <c r="CT11" s="286">
        <v>0</v>
      </c>
      <c r="CU11" s="285">
        <f>CU$1*SUMIFS(PrevisaoGD[Potência (MW)],PrevisaoGD[Nº Barra],$A11,PrevisaoGD[Condição de Carga],CU$4,PrevisaoGD[Mês/Ano],CU$5)</f>
        <v>7.1883756920352079E-2</v>
      </c>
      <c r="CV11" s="287">
        <v>0</v>
      </c>
      <c r="CW11" s="285">
        <f>CW$1*SUMIFS(PrevisaoGD[Potência (MW)],PrevisaoGD[Nº Barra],$A11,PrevisaoGD[Condição de Carga],CW$4,PrevisaoGD[Mês/Ano],CW$5)</f>
        <v>0</v>
      </c>
      <c r="CX11" s="286">
        <v>0</v>
      </c>
      <c r="CY11" s="285">
        <f>CY$1*SUMIFS(PrevisaoGD[Potência (MW)],PrevisaoGD[Nº Barra],$A11,PrevisaoGD[Condição de Carga],CY$4,PrevisaoGD[Mês/Ano],CY$5)</f>
        <v>0</v>
      </c>
      <c r="CZ11" s="286">
        <v>0</v>
      </c>
      <c r="DA11" s="285">
        <f>DA$1*SUMIFS(PrevisaoGD[Potência (MW)],PrevisaoGD[Nº Barra],$A11,PrevisaoGD[Condição de Carga],DA$4,PrevisaoGD[Mês/Ano],DA$5)</f>
        <v>0</v>
      </c>
      <c r="DB11" s="286">
        <v>0</v>
      </c>
      <c r="DC11" s="285">
        <f>DC$1*SUMIFS(PrevisaoGD[Potência (MW)],PrevisaoGD[Nº Barra],$A11,PrevisaoGD[Condição de Carga],DC$4,PrevisaoGD[Mês/Ano],DC$5)</f>
        <v>0</v>
      </c>
      <c r="DD11" s="286">
        <v>0</v>
      </c>
      <c r="DE11" s="285">
        <f>DE$1*SUMIFS(PrevisaoGD[Potência (MW)],PrevisaoGD[Nº Barra],$A11,PrevisaoGD[Condição de Carga],DE$4,PrevisaoGD[Mês/Ano],DE$5)</f>
        <v>0</v>
      </c>
      <c r="DF11" s="286">
        <v>0</v>
      </c>
      <c r="DG11" s="285">
        <f>DG$1*SUMIFS(PrevisaoGD[Potência (MW)],PrevisaoGD[Nº Barra],$A11,PrevisaoGD[Condição de Carga],DG$4,PrevisaoGD[Mês/Ano],DG$5)</f>
        <v>0</v>
      </c>
      <c r="DH11" s="286">
        <v>0</v>
      </c>
      <c r="DI11" s="285">
        <f>DI$1*SUMIFS(PrevisaoGD[Potência (MW)],PrevisaoGD[Nº Barra],$A11,PrevisaoGD[Condição de Carga],DI$4,PrevisaoGD[Mês/Ano],DI$5)</f>
        <v>0</v>
      </c>
      <c r="DJ11" s="286">
        <v>0</v>
      </c>
      <c r="DK11" s="285">
        <f>DK$1*SUMIFS(PrevisaoGD[Potência (MW)],PrevisaoGD[Nº Barra],$A11,PrevisaoGD[Condição de Carga],DK$4,PrevisaoGD[Mês/Ano],DK$5)</f>
        <v>0</v>
      </c>
      <c r="DL11" s="286">
        <v>0</v>
      </c>
      <c r="DM11" s="285">
        <f>DM$1*SUMIFS(PrevisaoGD[Potência (MW)],PrevisaoGD[Nº Barra],$A11,PrevisaoGD[Condição de Carga],DM$4,PrevisaoGD[Mês/Ano],DM$5)</f>
        <v>0</v>
      </c>
      <c r="DN11" s="286">
        <v>0</v>
      </c>
      <c r="DO11" s="285">
        <f>DO$1*SUMIFS(PrevisaoGD[Potência (MW)],PrevisaoGD[Nº Barra],$A11,PrevisaoGD[Condição de Carga],DO$4,PrevisaoGD[Mês/Ano],DO$5)</f>
        <v>0</v>
      </c>
      <c r="DP11" s="286">
        <v>0</v>
      </c>
      <c r="DQ11" s="285">
        <f>DQ$1*SUMIFS(PrevisaoGD[Potência (MW)],PrevisaoGD[Nº Barra],$A11,PrevisaoGD[Condição de Carga],DQ$4,PrevisaoGD[Mês/Ano],DQ$5)</f>
        <v>0</v>
      </c>
      <c r="DR11" s="286">
        <v>0</v>
      </c>
      <c r="DS11" s="285">
        <f>DS$1*SUMIFS(PrevisaoGD[Potência (MW)],PrevisaoGD[Nº Barra],$A11,PrevisaoGD[Condição de Carga],DS$4,PrevisaoGD[Mês/Ano],DS$5)</f>
        <v>0</v>
      </c>
      <c r="DT11" s="287">
        <v>0</v>
      </c>
      <c r="DU11" s="285">
        <f>DU$1*SUMIFS(PrevisaoGD[Potência (MW)],PrevisaoGD[Nº Barra],$A11,PrevisaoGD[Condição de Carga],DU$4,PrevisaoGD[Mês/Ano],DU$5)</f>
        <v>0.33031570752550915</v>
      </c>
      <c r="DV11" s="286">
        <v>0</v>
      </c>
      <c r="DW11" s="285">
        <f>DW$1*SUMIFS(PrevisaoGD[Potência (MW)],PrevisaoGD[Nº Barra],$A11,PrevisaoGD[Condição de Carga],DW$4,PrevisaoGD[Mês/Ano],DW$5)</f>
        <v>0.33565609196695528</v>
      </c>
      <c r="DX11" s="286">
        <v>0</v>
      </c>
      <c r="DY11" s="285">
        <f>DY$1*SUMIFS(PrevisaoGD[Potência (MW)],PrevisaoGD[Nº Barra],$A11,PrevisaoGD[Condição de Carga],DY$4,PrevisaoGD[Mês/Ano],DY$5)</f>
        <v>0.34522612970092748</v>
      </c>
      <c r="DZ11" s="286">
        <v>0</v>
      </c>
      <c r="EA11" s="285">
        <f>EA$1*SUMIFS(PrevisaoGD[Potência (MW)],PrevisaoGD[Nº Barra],$A11,PrevisaoGD[Condição de Carga],EA$4,PrevisaoGD[Mês/Ano],EA$5)</f>
        <v>0.31191151297364922</v>
      </c>
      <c r="EB11" s="286">
        <v>0</v>
      </c>
      <c r="EC11" s="285">
        <f>EC$1*SUMIFS(PrevisaoGD[Potência (MW)],PrevisaoGD[Nº Barra],$A11,PrevisaoGD[Condição de Carga],EC$4,PrevisaoGD[Mês/Ano],EC$5)</f>
        <v>0.27512486045675938</v>
      </c>
      <c r="ED11" s="286">
        <v>0</v>
      </c>
      <c r="EE11" s="285">
        <f>EE$1*SUMIFS(PrevisaoGD[Potência (MW)],PrevisaoGD[Nº Barra],$A11,PrevisaoGD[Condição de Carga],EE$4,PrevisaoGD[Mês/Ano],EE$5)</f>
        <v>0.26349714402783342</v>
      </c>
      <c r="EF11" s="286">
        <v>0</v>
      </c>
      <c r="EG11" s="285">
        <f>EG$1*SUMIFS(PrevisaoGD[Potência (MW)],PrevisaoGD[Nº Barra],$A11,PrevisaoGD[Condição de Carga],EG$4,PrevisaoGD[Mês/Ano],EG$5)</f>
        <v>0.26940593861005152</v>
      </c>
      <c r="EH11" s="286">
        <v>0</v>
      </c>
      <c r="EI11" s="285">
        <f>EI$1*SUMIFS(PrevisaoGD[Potência (MW)],PrevisaoGD[Nº Barra],$A11,PrevisaoGD[Condição de Carga],EI$4,PrevisaoGD[Mês/Ano],EI$5)</f>
        <v>0.30012189287966473</v>
      </c>
      <c r="EJ11" s="286">
        <v>0</v>
      </c>
      <c r="EK11" s="285">
        <f>EK$1*SUMIFS(PrevisaoGD[Potência (MW)],PrevisaoGD[Nº Barra],$A11,PrevisaoGD[Condição de Carga],EK$4,PrevisaoGD[Mês/Ano],EK$5)</f>
        <v>0.33837169860686467</v>
      </c>
      <c r="EL11" s="286">
        <v>0</v>
      </c>
      <c r="EM11" s="285">
        <f>EM$1*SUMIFS(PrevisaoGD[Potência (MW)],PrevisaoGD[Nº Barra],$A11,PrevisaoGD[Condição de Carga],EM$4,PrevisaoGD[Mês/Ano],EM$5)</f>
        <v>0.34710192997655698</v>
      </c>
      <c r="EN11" s="286">
        <v>0</v>
      </c>
      <c r="EO11" s="285">
        <f>EO$1*SUMIFS(PrevisaoGD[Potência (MW)],PrevisaoGD[Nº Barra],$A11,PrevisaoGD[Condição de Carga],EO$4,PrevisaoGD[Mês/Ano],EO$5)</f>
        <v>0.36526014020611053</v>
      </c>
      <c r="EP11" s="286">
        <v>0</v>
      </c>
      <c r="EQ11" s="285">
        <f>EQ$1*SUMIFS(PrevisaoGD[Potência (MW)],PrevisaoGD[Nº Barra],$A11,PrevisaoGD[Condição de Carga],EQ$4,PrevisaoGD[Mês/Ano],EQ$5)</f>
        <v>0.36786172898097957</v>
      </c>
      <c r="ER11" s="287">
        <v>0</v>
      </c>
      <c r="ES11" s="285">
        <f>ES$1*SUMIFS(PrevisaoGD[Potência (MW)],PrevisaoGD[Nº Barra],$A11,PrevisaoGD[Condição de Carga],ES$4,PrevisaoGD[Mês/Ano],ES$5)</f>
        <v>0</v>
      </c>
      <c r="ET11" s="286">
        <v>0</v>
      </c>
      <c r="EU11" s="285">
        <f>EU$1*SUMIFS(PrevisaoGD[Potência (MW)],PrevisaoGD[Nº Barra],$A11,PrevisaoGD[Condição de Carga],EU$4,PrevisaoGD[Mês/Ano],EU$5)</f>
        <v>0</v>
      </c>
      <c r="EV11" s="286">
        <v>0</v>
      </c>
      <c r="EW11" s="285">
        <f>EW$1*SUMIFS(PrevisaoGD[Potência (MW)],PrevisaoGD[Nº Barra],$A11,PrevisaoGD[Condição de Carga],EW$4,PrevisaoGD[Mês/Ano],EW$5)</f>
        <v>0</v>
      </c>
      <c r="EX11" s="286">
        <v>0</v>
      </c>
      <c r="EY11" s="285">
        <f>EY$1*SUMIFS(PrevisaoGD[Potência (MW)],PrevisaoGD[Nº Barra],$A11,PrevisaoGD[Condição de Carga],EY$4,PrevisaoGD[Mês/Ano],EY$5)</f>
        <v>0</v>
      </c>
      <c r="EZ11" s="286">
        <v>0</v>
      </c>
      <c r="FA11" s="285">
        <f>FA$1*SUMIFS(PrevisaoGD[Potência (MW)],PrevisaoGD[Nº Barra],$A11,PrevisaoGD[Condição de Carga],FA$4,PrevisaoGD[Mês/Ano],FA$5)</f>
        <v>0</v>
      </c>
      <c r="FB11" s="286">
        <v>0</v>
      </c>
      <c r="FC11" s="285">
        <f>FC$1*SUMIFS(PrevisaoGD[Potência (MW)],PrevisaoGD[Nº Barra],$A11,PrevisaoGD[Condição de Carga],FC$4,PrevisaoGD[Mês/Ano],FC$5)</f>
        <v>0</v>
      </c>
      <c r="FD11" s="286">
        <v>0</v>
      </c>
      <c r="FE11" s="285">
        <f>FE$1*SUMIFS(PrevisaoGD[Potência (MW)],PrevisaoGD[Nº Barra],$A11,PrevisaoGD[Condição de Carga],FE$4,PrevisaoGD[Mês/Ano],FE$5)</f>
        <v>0</v>
      </c>
      <c r="FF11" s="286">
        <v>0</v>
      </c>
      <c r="FG11" s="285">
        <f>FG$1*SUMIFS(PrevisaoGD[Potência (MW)],PrevisaoGD[Nº Barra],$A11,PrevisaoGD[Condição de Carga],FG$4,PrevisaoGD[Mês/Ano],FG$5)</f>
        <v>0</v>
      </c>
      <c r="FH11" s="286">
        <v>0</v>
      </c>
      <c r="FI11" s="285">
        <f>FI$1*SUMIFS(PrevisaoGD[Potência (MW)],PrevisaoGD[Nº Barra],$A11,PrevisaoGD[Condição de Carga],FI$4,PrevisaoGD[Mês/Ano],FI$5)</f>
        <v>0</v>
      </c>
      <c r="FJ11" s="286">
        <v>0</v>
      </c>
      <c r="FK11" s="285">
        <f>FK$1*SUMIFS(PrevisaoGD[Potência (MW)],PrevisaoGD[Nº Barra],$A11,PrevisaoGD[Condição de Carga],FK$4,PrevisaoGD[Mês/Ano],FK$5)</f>
        <v>0</v>
      </c>
      <c r="FL11" s="286">
        <v>0</v>
      </c>
      <c r="FM11" s="285">
        <f>FM$1*SUMIFS(PrevisaoGD[Potência (MW)],PrevisaoGD[Nº Barra],$A11,PrevisaoGD[Condição de Carga],FM$4,PrevisaoGD[Mês/Ano],FM$5)</f>
        <v>0</v>
      </c>
      <c r="FN11" s="286">
        <v>0</v>
      </c>
      <c r="FO11" s="285">
        <f>FO$1*SUMIFS(PrevisaoGD[Potência (MW)],PrevisaoGD[Nº Barra],$A11,PrevisaoGD[Condição de Carga],FO$4,PrevisaoGD[Mês/Ano],FO$5)</f>
        <v>0</v>
      </c>
      <c r="FP11" s="287">
        <v>0</v>
      </c>
      <c r="FQ11" s="285">
        <f>FQ$1*SUMIFS(PrevisaoGD[Potência (MW)],PrevisaoGD[Nº Barra],$A11,PrevisaoGD[Condição de Carga],FQ$4,PrevisaoGD[Mês/Ano],FQ$5)</f>
        <v>0.33412071654595893</v>
      </c>
      <c r="FR11" s="286">
        <v>0</v>
      </c>
      <c r="FS11" s="285">
        <f>FS$1*SUMIFS(PrevisaoGD[Potência (MW)],PrevisaoGD[Nº Barra],$A11,PrevisaoGD[Condição de Carga],FS$4,PrevisaoGD[Mês/Ano],FS$5)</f>
        <v>0.33936208672833207</v>
      </c>
      <c r="FT11" s="286">
        <v>0</v>
      </c>
      <c r="FU11" s="285">
        <f>FU$1*SUMIFS(PrevisaoGD[Potência (MW)],PrevisaoGD[Nº Barra],$A11,PrevisaoGD[Condição de Carga],FU$4,PrevisaoGD[Mês/Ano],FU$5)</f>
        <v>0.3486809953724273</v>
      </c>
      <c r="FV11" s="286">
        <v>0</v>
      </c>
      <c r="FW11" s="285">
        <f>FW$1*SUMIFS(PrevisaoGD[Potência (MW)],PrevisaoGD[Nº Barra],$A11,PrevisaoGD[Condição de Carga],FW$4,PrevisaoGD[Mês/Ano],FW$5)</f>
        <v>0.31506743161913803</v>
      </c>
      <c r="FX11" s="286">
        <v>0</v>
      </c>
      <c r="FY11" s="285">
        <f>FY$1*SUMIFS(PrevisaoGD[Potência (MW)],PrevisaoGD[Nº Barra],$A11,PrevisaoGD[Condição de Carga],FY$4,PrevisaoGD[Mês/Ano],FY$5)</f>
        <v>0.27797739103207852</v>
      </c>
      <c r="FZ11" s="286">
        <v>0</v>
      </c>
      <c r="GA11" s="285">
        <f>GA$1*SUMIFS(PrevisaoGD[Potência (MW)],PrevisaoGD[Nº Barra],$A11,PrevisaoGD[Condição de Carga],GA$4,PrevisaoGD[Mês/Ano],GA$5)</f>
        <v>0.26556388392636782</v>
      </c>
      <c r="GB11" s="286">
        <v>0</v>
      </c>
      <c r="GC11" s="285">
        <f>GC$1*SUMIFS(PrevisaoGD[Potência (MW)],PrevisaoGD[Nº Barra],$A11,PrevisaoGD[Condição de Carga],GC$4,PrevisaoGD[Mês/Ano],GC$5)</f>
        <v>0.27134909392815337</v>
      </c>
      <c r="GD11" s="286">
        <v>0</v>
      </c>
      <c r="GE11" s="285">
        <f>GE$1*SUMIFS(PrevisaoGD[Potência (MW)],PrevisaoGD[Nº Barra],$A11,PrevisaoGD[Condição de Carga],GE$4,PrevisaoGD[Mês/Ano],GE$5)</f>
        <v>0.30229240193701601</v>
      </c>
      <c r="GF11" s="286">
        <v>0</v>
      </c>
      <c r="GG11" s="285">
        <f>GG$1*SUMIFS(PrevisaoGD[Potência (MW)],PrevisaoGD[Nº Barra],$A11,PrevisaoGD[Condição de Carga],GG$4,PrevisaoGD[Mês/Ano],GG$5)</f>
        <v>0.34098520725301873</v>
      </c>
      <c r="GH11" s="286">
        <v>0</v>
      </c>
      <c r="GI11" s="285">
        <f>GI$1*SUMIFS(PrevisaoGD[Potência (MW)],PrevisaoGD[Nº Barra],$A11,PrevisaoGD[Condição de Carga],GI$4,PrevisaoGD[Mês/Ano],GI$5)</f>
        <v>0.34953296243901205</v>
      </c>
      <c r="GJ11" s="286">
        <v>0</v>
      </c>
      <c r="GK11" s="285">
        <f>GK$1*SUMIFS(PrevisaoGD[Potência (MW)],PrevisaoGD[Nº Barra],$A11,PrevisaoGD[Condição de Carga],GK$4,PrevisaoGD[Mês/Ano],GK$5)</f>
        <v>0.36761036581807299</v>
      </c>
      <c r="GL11" s="286">
        <v>0</v>
      </c>
      <c r="GM11" s="285">
        <f>GM$1*SUMIFS(PrevisaoGD[Potência (MW)],PrevisaoGD[Nº Barra],$A11,PrevisaoGD[Condição de Carga],GM$4,PrevisaoGD[Mês/Ano],GM$5)</f>
        <v>0.37156190953251766</v>
      </c>
      <c r="GN11" s="287">
        <v>0</v>
      </c>
      <c r="GO11" s="285"/>
      <c r="GP11" s="286"/>
      <c r="GQ11" s="285"/>
      <c r="GR11" s="286"/>
      <c r="GS11" s="285"/>
      <c r="GT11" s="286"/>
      <c r="GU11" s="285"/>
      <c r="GV11" s="286"/>
      <c r="GW11" s="285"/>
      <c r="GX11" s="286"/>
      <c r="GY11" s="285"/>
      <c r="GZ11" s="286"/>
      <c r="HA11" s="285"/>
      <c r="HB11" s="286"/>
      <c r="HC11" s="285"/>
      <c r="HD11" s="286"/>
      <c r="HE11" s="285"/>
      <c r="HF11" s="286"/>
      <c r="HG11" s="285"/>
      <c r="HH11" s="286"/>
      <c r="HI11" s="285"/>
      <c r="HJ11" s="286"/>
      <c r="HK11" s="285"/>
      <c r="HL11" s="288"/>
      <c r="HM11" s="289"/>
      <c r="HN11" s="288"/>
      <c r="HO11" s="290" t="str">
        <f t="shared" ca="1" si="4"/>
        <v>N</v>
      </c>
      <c r="HP11" s="291" t="s">
        <v>98</v>
      </c>
      <c r="HQ11" s="292"/>
      <c r="HR11" s="292" t="s">
        <v>101</v>
      </c>
      <c r="HS11" s="293" t="s">
        <v>101</v>
      </c>
    </row>
  </sheetData>
  <mergeCells count="4">
    <mergeCell ref="A4:B5"/>
    <mergeCell ref="C4:D5"/>
    <mergeCell ref="HO4:HO6"/>
    <mergeCell ref="HP4:HS5"/>
  </mergeCells>
  <conditionalFormatting sqref="E7:HL7">
    <cfRule type="cellIs" dxfId="461" priority="64" operator="equal">
      <formula>""</formula>
    </cfRule>
    <cfRule type="cellIs" dxfId="460" priority="65" operator="equal">
      <formula>0</formula>
    </cfRule>
  </conditionalFormatting>
  <conditionalFormatting sqref="GP7 GR7 GT7 GV7 GX7 GZ7 HB7 HD7 HF7 HH7 HJ7 HL7 F7 H7 J7 L7 N7 P7 R7 T7 V7 X7 Z7 AB7 FR7 FT7 FV7 FX7 FZ7 GB7 GD7 GF7 GH7 GJ7 GL7 GN7 ET7 EV7 EX7 EZ7 FB7 FD7 FF7 FH7 FJ7 FL7 FN7 FP7 CX7 CZ7 DB7 DD7 DF7 DH7 DJ7 DL7 DN7 DP7 DR7 DT7 BZ7 CB7 CD7 CF7 CH7 CJ7 CL7 CN7 CP7 CR7 CT7 CV7 BB7 BD7 BF7 BH7 BJ7 BL7 BN7 BP7 BR7 BT7 BV7 BX7 AD7 AF7 AH7 AJ7 AL7 AN7 AP7 AR7 AT7 AV7 AX7 AZ7 DV7 DX7 DZ7 EB7 ED7 EF7 EH7 EJ7 EL7 EN7 EP7 ER7">
    <cfRule type="expression" dxfId="459" priority="66">
      <formula>F7&gt;=E7</formula>
    </cfRule>
  </conditionalFormatting>
  <conditionalFormatting sqref="HM7:HN7">
    <cfRule type="cellIs" dxfId="458" priority="61" operator="equal">
      <formula>""</formula>
    </cfRule>
    <cfRule type="cellIs" dxfId="457" priority="62" operator="equal">
      <formula>0</formula>
    </cfRule>
  </conditionalFormatting>
  <conditionalFormatting sqref="HN7">
    <cfRule type="expression" dxfId="456" priority="63">
      <formula>HN7&gt;=HM7</formula>
    </cfRule>
  </conditionalFormatting>
  <conditionalFormatting sqref="GO8:HL8">
    <cfRule type="cellIs" dxfId="455" priority="58" operator="equal">
      <formula>""</formula>
    </cfRule>
    <cfRule type="cellIs" dxfId="454" priority="59" operator="equal">
      <formula>0</formula>
    </cfRule>
  </conditionalFormatting>
  <conditionalFormatting sqref="GP8 GR8 GT8 GV8 GX8 GZ8 HB8 HD8 HF8 HH8 HJ8 HL8">
    <cfRule type="expression" dxfId="453" priority="60">
      <formula>GP8&gt;=GO8</formula>
    </cfRule>
  </conditionalFormatting>
  <conditionalFormatting sqref="E8:AB8">
    <cfRule type="cellIs" dxfId="452" priority="55" operator="equal">
      <formula>""</formula>
    </cfRule>
    <cfRule type="cellIs" dxfId="451" priority="56" operator="equal">
      <formula>0</formula>
    </cfRule>
  </conditionalFormatting>
  <conditionalFormatting sqref="F8 H8 J8 L8 N8 P8 R8 T8 V8 X8 Z8 AB8">
    <cfRule type="expression" dxfId="450" priority="57">
      <formula>F8&gt;=E8</formula>
    </cfRule>
  </conditionalFormatting>
  <conditionalFormatting sqref="FQ8:GN8">
    <cfRule type="cellIs" dxfId="449" priority="52" operator="equal">
      <formula>""</formula>
    </cfRule>
    <cfRule type="cellIs" dxfId="448" priority="53" operator="equal">
      <formula>0</formula>
    </cfRule>
  </conditionalFormatting>
  <conditionalFormatting sqref="FR8 FT8 FV8 FX8 FZ8 GB8 GD8 GF8 GH8 GJ8 GL8 GN8">
    <cfRule type="expression" dxfId="447" priority="54">
      <formula>FR8&gt;=FQ8</formula>
    </cfRule>
  </conditionalFormatting>
  <conditionalFormatting sqref="ES8:FP8">
    <cfRule type="cellIs" dxfId="446" priority="49" operator="equal">
      <formula>""</formula>
    </cfRule>
    <cfRule type="cellIs" dxfId="445" priority="50" operator="equal">
      <formula>0</formula>
    </cfRule>
  </conditionalFormatting>
  <conditionalFormatting sqref="ET8 EV8 EX8 EZ8 FB8 FD8 FF8 FH8 FJ8 FL8 FN8 FP8">
    <cfRule type="expression" dxfId="444" priority="51">
      <formula>ET8&gt;=ES8</formula>
    </cfRule>
  </conditionalFormatting>
  <conditionalFormatting sqref="DU8:ER8">
    <cfRule type="cellIs" dxfId="443" priority="46" operator="equal">
      <formula>""</formula>
    </cfRule>
    <cfRule type="cellIs" dxfId="442" priority="47" operator="equal">
      <formula>0</formula>
    </cfRule>
  </conditionalFormatting>
  <conditionalFormatting sqref="DV8 DX8 DZ8 EB8 ED8 EF8 EH8 EJ8 EL8 EN8 EP8 ER8">
    <cfRule type="expression" dxfId="441" priority="48">
      <formula>DV8&gt;=DU8</formula>
    </cfRule>
  </conditionalFormatting>
  <conditionalFormatting sqref="CW8:DT8">
    <cfRule type="cellIs" dxfId="440" priority="43" operator="equal">
      <formula>""</formula>
    </cfRule>
    <cfRule type="cellIs" dxfId="439" priority="44" operator="equal">
      <formula>0</formula>
    </cfRule>
  </conditionalFormatting>
  <conditionalFormatting sqref="CX8 CZ8 DB8 DD8 DF8 DH8 DJ8 DL8 DN8 DP8 DR8 DT8">
    <cfRule type="expression" dxfId="438" priority="45">
      <formula>CX8&gt;=CW8</formula>
    </cfRule>
  </conditionalFormatting>
  <conditionalFormatting sqref="BY8:CV8">
    <cfRule type="cellIs" dxfId="437" priority="40" operator="equal">
      <formula>""</formula>
    </cfRule>
    <cfRule type="cellIs" dxfId="436" priority="41" operator="equal">
      <formula>0</formula>
    </cfRule>
  </conditionalFormatting>
  <conditionalFormatting sqref="BZ8 CB8 CD8 CF8 CH8 CJ8 CL8 CN8 CP8 CR8 CT8 CV8">
    <cfRule type="expression" dxfId="435" priority="42">
      <formula>BZ8&gt;=BY8</formula>
    </cfRule>
  </conditionalFormatting>
  <conditionalFormatting sqref="BA8:BX8">
    <cfRule type="cellIs" dxfId="434" priority="37" operator="equal">
      <formula>""</formula>
    </cfRule>
    <cfRule type="cellIs" dxfId="433" priority="38" operator="equal">
      <formula>0</formula>
    </cfRule>
  </conditionalFormatting>
  <conditionalFormatting sqref="BB8 BD8 BF8 BH8 BJ8 BL8 BN8 BP8 BR8 BT8 BV8 BX8">
    <cfRule type="expression" dxfId="432" priority="39">
      <formula>BB8&gt;=BA8</formula>
    </cfRule>
  </conditionalFormatting>
  <conditionalFormatting sqref="AC8:AZ8">
    <cfRule type="cellIs" dxfId="431" priority="34" operator="equal">
      <formula>""</formula>
    </cfRule>
    <cfRule type="cellIs" dxfId="430" priority="35" operator="equal">
      <formula>0</formula>
    </cfRule>
  </conditionalFormatting>
  <conditionalFormatting sqref="AD8 AF8 AH8 AJ8 AL8 AN8 AP8 AR8 AT8 AV8 AX8 AZ8">
    <cfRule type="expression" dxfId="429" priority="36">
      <formula>AD8&gt;=AC8</formula>
    </cfRule>
  </conditionalFormatting>
  <conditionalFormatting sqref="HM8:HN8">
    <cfRule type="cellIs" dxfId="428" priority="31" operator="equal">
      <formula>""</formula>
    </cfRule>
    <cfRule type="cellIs" dxfId="427" priority="32" operator="equal">
      <formula>0</formula>
    </cfRule>
  </conditionalFormatting>
  <conditionalFormatting sqref="HN8">
    <cfRule type="expression" dxfId="426" priority="33">
      <formula>HN8&gt;=HM8</formula>
    </cfRule>
  </conditionalFormatting>
  <conditionalFormatting sqref="GO9:HL11">
    <cfRule type="cellIs" dxfId="425" priority="28" operator="equal">
      <formula>""</formula>
    </cfRule>
    <cfRule type="cellIs" dxfId="424" priority="29" operator="equal">
      <formula>0</formula>
    </cfRule>
  </conditionalFormatting>
  <conditionalFormatting sqref="GP9:GP11 GR9:GR11 GT9:GT11 GV9:GV11 GX9:GX11 GZ9:GZ11 HB9:HB11 HD9:HD11 HF9:HF11 HH9:HH11 HJ9:HJ11 HL9:HL11">
    <cfRule type="expression" dxfId="423" priority="30">
      <formula>GP9&gt;=GO9</formula>
    </cfRule>
  </conditionalFormatting>
  <conditionalFormatting sqref="E9:AB11">
    <cfRule type="cellIs" dxfId="422" priority="25" operator="equal">
      <formula>""</formula>
    </cfRule>
    <cfRule type="cellIs" dxfId="421" priority="26" operator="equal">
      <formula>0</formula>
    </cfRule>
  </conditionalFormatting>
  <conditionalFormatting sqref="F9:F11 H9:H11 J9:J11 L9:L11 N9:N11 P9:P11 R9:R11 T9:T11 V9:V11 X9:X11 Z9:Z11 AB9:AB11">
    <cfRule type="expression" dxfId="420" priority="27">
      <formula>F9&gt;=E9</formula>
    </cfRule>
  </conditionalFormatting>
  <conditionalFormatting sqref="FQ9:GN11">
    <cfRule type="cellIs" dxfId="419" priority="22" operator="equal">
      <formula>""</formula>
    </cfRule>
    <cfRule type="cellIs" dxfId="418" priority="23" operator="equal">
      <formula>0</formula>
    </cfRule>
  </conditionalFormatting>
  <conditionalFormatting sqref="FR9:FR11 FT9:FT11 FV9:FV11 FX9:FX11 FZ9:FZ11 GB9:GB11 GD9:GD11 GF9:GF11 GH9:GH11 GJ9:GJ11 GL9:GL11 GN9:GN11">
    <cfRule type="expression" dxfId="417" priority="24">
      <formula>FR9&gt;=FQ9</formula>
    </cfRule>
  </conditionalFormatting>
  <conditionalFormatting sqref="ES9:FP11">
    <cfRule type="cellIs" dxfId="416" priority="19" operator="equal">
      <formula>""</formula>
    </cfRule>
    <cfRule type="cellIs" dxfId="415" priority="20" operator="equal">
      <formula>0</formula>
    </cfRule>
  </conditionalFormatting>
  <conditionalFormatting sqref="ET9:ET11 EV9:EV11 EX9:EX11 EZ9:EZ11 FB9:FB11 FD9:FD11 FF9:FF11 FH9:FH11 FJ9:FJ11 FL9:FL11 FN9:FN11 FP9:FP11">
    <cfRule type="expression" dxfId="414" priority="21">
      <formula>ET9&gt;=ES9</formula>
    </cfRule>
  </conditionalFormatting>
  <conditionalFormatting sqref="DU9:ER11">
    <cfRule type="cellIs" dxfId="413" priority="16" operator="equal">
      <formula>""</formula>
    </cfRule>
    <cfRule type="cellIs" dxfId="412" priority="17" operator="equal">
      <formula>0</formula>
    </cfRule>
  </conditionalFormatting>
  <conditionalFormatting sqref="DV9:DV11 DX9:DX11 DZ9:DZ11 EB9:EB11 ED9:ED11 EF9:EF11 EH9:EH11 EJ9:EJ11 EL9:EL11 EN9:EN11 EP9:EP11 ER9:ER11">
    <cfRule type="expression" dxfId="411" priority="18">
      <formula>DV9&gt;=DU9</formula>
    </cfRule>
  </conditionalFormatting>
  <conditionalFormatting sqref="CW9:DT11">
    <cfRule type="cellIs" dxfId="410" priority="13" operator="equal">
      <formula>""</formula>
    </cfRule>
    <cfRule type="cellIs" dxfId="409" priority="14" operator="equal">
      <formula>0</formula>
    </cfRule>
  </conditionalFormatting>
  <conditionalFormatting sqref="CX9:CX11 CZ9:CZ11 DB9:DB11 DD9:DD11 DF9:DF11 DH9:DH11 DJ9:DJ11 DL9:DL11 DN9:DN11 DP9:DP11 DR9:DR11 DT9:DT11">
    <cfRule type="expression" dxfId="408" priority="15">
      <formula>CX9&gt;=CW9</formula>
    </cfRule>
  </conditionalFormatting>
  <conditionalFormatting sqref="BY9:CV11">
    <cfRule type="cellIs" dxfId="407" priority="10" operator="equal">
      <formula>""</formula>
    </cfRule>
    <cfRule type="cellIs" dxfId="406" priority="11" operator="equal">
      <formula>0</formula>
    </cfRule>
  </conditionalFormatting>
  <conditionalFormatting sqref="BZ9:BZ11 CB9:CB11 CD9:CD11 CF9:CF11 CH9:CH11 CJ9:CJ11 CL9:CL11 CN9:CN11 CP9:CP11 CR9:CR11 CT9:CT11 CV9:CV11">
    <cfRule type="expression" dxfId="405" priority="12">
      <formula>BZ9&gt;=BY9</formula>
    </cfRule>
  </conditionalFormatting>
  <conditionalFormatting sqref="BA9:BX11">
    <cfRule type="cellIs" dxfId="404" priority="7" operator="equal">
      <formula>""</formula>
    </cfRule>
    <cfRule type="cellIs" dxfId="403" priority="8" operator="equal">
      <formula>0</formula>
    </cfRule>
  </conditionalFormatting>
  <conditionalFormatting sqref="BB9:BB11 BD9:BD11 BF9:BF11 BH9:BH11 BJ9:BJ11 BL9:BL11 BN9:BN11 BP9:BP11 BR9:BR11 BT9:BT11 BV9:BV11 BX9:BX11">
    <cfRule type="expression" dxfId="402" priority="9">
      <formula>BB9&gt;=BA9</formula>
    </cfRule>
  </conditionalFormatting>
  <conditionalFormatting sqref="AC9:AZ11">
    <cfRule type="cellIs" dxfId="401" priority="4" operator="equal">
      <formula>""</formula>
    </cfRule>
    <cfRule type="cellIs" dxfId="400" priority="5" operator="equal">
      <formula>0</formula>
    </cfRule>
  </conditionalFormatting>
  <conditionalFormatting sqref="AD9:AD11 AF9:AF11 AH9:AH11 AJ9:AJ11 AL9:AL11 AN9:AN11 AP9:AP11 AR9:AR11 AT9:AT11 AV9:AV11 AX9:AX11 AZ9:AZ11">
    <cfRule type="expression" dxfId="399" priority="6">
      <formula>AD9&gt;=AC9</formula>
    </cfRule>
  </conditionalFormatting>
  <conditionalFormatting sqref="HM9:HN11">
    <cfRule type="cellIs" dxfId="398" priority="1" operator="equal">
      <formula>""</formula>
    </cfRule>
    <cfRule type="cellIs" dxfId="397" priority="2" operator="equal">
      <formula>0</formula>
    </cfRule>
  </conditionalFormatting>
  <conditionalFormatting sqref="HN9:HN11">
    <cfRule type="expression" dxfId="396" priority="3">
      <formula>HN9&gt;=HM9</formula>
    </cfRule>
  </conditionalFormatting>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5AA26-1A13-4F92-803A-264190BEF9ED}">
  <dimension ref="A1:HT22"/>
  <sheetViews>
    <sheetView zoomScale="90" zoomScaleNormal="90" workbookViewId="0">
      <selection activeCell="D1" sqref="D1"/>
    </sheetView>
  </sheetViews>
  <sheetFormatPr defaultRowHeight="15" x14ac:dyDescent="0.25"/>
  <cols>
    <col min="1" max="1" width="7.7109375" customWidth="1"/>
    <col min="2" max="2" width="16.140625" bestFit="1" customWidth="1"/>
    <col min="3" max="3" width="8.28515625" customWidth="1"/>
    <col min="4" max="4" width="22.7109375" customWidth="1"/>
    <col min="5" max="28" width="12.5703125" customWidth="1"/>
    <col min="29" max="52" width="10.85546875" customWidth="1"/>
    <col min="53" max="76" width="11.85546875" customWidth="1"/>
    <col min="77" max="100" width="13.7109375" customWidth="1"/>
    <col min="101" max="124" width="11.140625" customWidth="1"/>
    <col min="125" max="148" width="11.5703125" customWidth="1"/>
    <col min="149" max="196" width="12.28515625" customWidth="1"/>
    <col min="197" max="220" width="17.140625" customWidth="1"/>
    <col min="224" max="227" width="17.85546875" customWidth="1"/>
  </cols>
  <sheetData>
    <row r="1" spans="1:228" s="48" customFormat="1" ht="13.5" customHeight="1" x14ac:dyDescent="0.25">
      <c r="A1" s="46" t="str">
        <f>'Curva Tipica'!B1</f>
        <v>XXXXX</v>
      </c>
      <c r="B1" s="47"/>
      <c r="C1" s="124" t="s">
        <v>89</v>
      </c>
      <c r="D1" s="235" t="s">
        <v>99</v>
      </c>
      <c r="CC1" s="49" t="s">
        <v>77</v>
      </c>
      <c r="DY1" s="49" t="s">
        <v>77</v>
      </c>
      <c r="EV1" s="49" t="s">
        <v>77</v>
      </c>
      <c r="HM1"/>
      <c r="HN1"/>
    </row>
    <row r="2" spans="1:228" s="48" customFormat="1" ht="13.5" customHeight="1" x14ac:dyDescent="0.25">
      <c r="A2" s="47"/>
      <c r="B2" s="47"/>
      <c r="C2" s="47"/>
      <c r="D2" s="47"/>
      <c r="FR2" s="49" t="s">
        <v>77</v>
      </c>
      <c r="HM2"/>
      <c r="HN2"/>
    </row>
    <row r="3" spans="1:228" s="48" customFormat="1" ht="13.5" customHeight="1" thickBot="1" x14ac:dyDescent="0.3">
      <c r="A3" s="46" t="str">
        <f>"CARGA POR BARRAMENTO PREVISTA PARA O ANO DE "&amp;D1&amp;" NO ESTUDO PAR-PEL2023-2027"</f>
        <v>CARGA POR BARRAMENTO PREVISTA PARA O ANO DE 2022 NO ESTUDO PAR-PEL2023-2027</v>
      </c>
      <c r="B3" s="47"/>
      <c r="C3" s="47"/>
      <c r="D3" s="47"/>
      <c r="HM3"/>
      <c r="HN3"/>
      <c r="HP3" s="50"/>
      <c r="HQ3" s="50"/>
      <c r="HR3" s="50"/>
      <c r="HS3" s="50"/>
    </row>
    <row r="4" spans="1:228" s="52" customFormat="1" ht="39.75" thickTop="1" thickBot="1" x14ac:dyDescent="0.25">
      <c r="A4" s="241" t="s">
        <v>78</v>
      </c>
      <c r="B4" s="242"/>
      <c r="C4" s="245" t="s">
        <v>79</v>
      </c>
      <c r="D4" s="246"/>
      <c r="E4" s="183" t="s">
        <v>66</v>
      </c>
      <c r="F4" s="184" t="s">
        <v>66</v>
      </c>
      <c r="G4" s="183" t="s">
        <v>66</v>
      </c>
      <c r="H4" s="184" t="s">
        <v>66</v>
      </c>
      <c r="I4" s="183" t="s">
        <v>66</v>
      </c>
      <c r="J4" s="184" t="s">
        <v>66</v>
      </c>
      <c r="K4" s="183" t="s">
        <v>66</v>
      </c>
      <c r="L4" s="184" t="s">
        <v>66</v>
      </c>
      <c r="M4" s="183" t="s">
        <v>66</v>
      </c>
      <c r="N4" s="184" t="s">
        <v>66</v>
      </c>
      <c r="O4" s="183" t="s">
        <v>66</v>
      </c>
      <c r="P4" s="184" t="s">
        <v>66</v>
      </c>
      <c r="Q4" s="183" t="s">
        <v>66</v>
      </c>
      <c r="R4" s="184" t="s">
        <v>66</v>
      </c>
      <c r="S4" s="183" t="s">
        <v>66</v>
      </c>
      <c r="T4" s="184" t="s">
        <v>66</v>
      </c>
      <c r="U4" s="183" t="s">
        <v>66</v>
      </c>
      <c r="V4" s="184" t="s">
        <v>66</v>
      </c>
      <c r="W4" s="183" t="s">
        <v>66</v>
      </c>
      <c r="X4" s="184" t="s">
        <v>66</v>
      </c>
      <c r="Y4" s="183" t="s">
        <v>66</v>
      </c>
      <c r="Z4" s="184" t="s">
        <v>66</v>
      </c>
      <c r="AA4" s="183" t="s">
        <v>66</v>
      </c>
      <c r="AB4" s="184" t="s">
        <v>66</v>
      </c>
      <c r="AC4" s="185" t="s">
        <v>67</v>
      </c>
      <c r="AD4" s="186" t="s">
        <v>67</v>
      </c>
      <c r="AE4" s="187" t="s">
        <v>67</v>
      </c>
      <c r="AF4" s="186" t="s">
        <v>67</v>
      </c>
      <c r="AG4" s="188" t="s">
        <v>67</v>
      </c>
      <c r="AH4" s="186" t="s">
        <v>67</v>
      </c>
      <c r="AI4" s="188" t="s">
        <v>67</v>
      </c>
      <c r="AJ4" s="186" t="s">
        <v>67</v>
      </c>
      <c r="AK4" s="188" t="s">
        <v>67</v>
      </c>
      <c r="AL4" s="186" t="s">
        <v>67</v>
      </c>
      <c r="AM4" s="188" t="s">
        <v>67</v>
      </c>
      <c r="AN4" s="186" t="s">
        <v>67</v>
      </c>
      <c r="AO4" s="188" t="s">
        <v>67</v>
      </c>
      <c r="AP4" s="186" t="s">
        <v>67</v>
      </c>
      <c r="AQ4" s="188" t="s">
        <v>67</v>
      </c>
      <c r="AR4" s="186" t="s">
        <v>67</v>
      </c>
      <c r="AS4" s="188" t="s">
        <v>67</v>
      </c>
      <c r="AT4" s="186" t="s">
        <v>67</v>
      </c>
      <c r="AU4" s="188" t="s">
        <v>67</v>
      </c>
      <c r="AV4" s="186" t="s">
        <v>67</v>
      </c>
      <c r="AW4" s="188" t="s">
        <v>67</v>
      </c>
      <c r="AX4" s="186" t="s">
        <v>67</v>
      </c>
      <c r="AY4" s="188" t="s">
        <v>67</v>
      </c>
      <c r="AZ4" s="189" t="s">
        <v>67</v>
      </c>
      <c r="BA4" s="190" t="s">
        <v>68</v>
      </c>
      <c r="BB4" s="191" t="s">
        <v>68</v>
      </c>
      <c r="BC4" s="192" t="s">
        <v>68</v>
      </c>
      <c r="BD4" s="191" t="s">
        <v>68</v>
      </c>
      <c r="BE4" s="193" t="s">
        <v>68</v>
      </c>
      <c r="BF4" s="191" t="s">
        <v>68</v>
      </c>
      <c r="BG4" s="193" t="s">
        <v>68</v>
      </c>
      <c r="BH4" s="191" t="s">
        <v>68</v>
      </c>
      <c r="BI4" s="193" t="s">
        <v>68</v>
      </c>
      <c r="BJ4" s="191" t="s">
        <v>68</v>
      </c>
      <c r="BK4" s="193" t="s">
        <v>68</v>
      </c>
      <c r="BL4" s="191" t="s">
        <v>68</v>
      </c>
      <c r="BM4" s="193" t="s">
        <v>68</v>
      </c>
      <c r="BN4" s="191" t="s">
        <v>68</v>
      </c>
      <c r="BO4" s="193" t="s">
        <v>68</v>
      </c>
      <c r="BP4" s="191" t="s">
        <v>68</v>
      </c>
      <c r="BQ4" s="193" t="s">
        <v>68</v>
      </c>
      <c r="BR4" s="191" t="s">
        <v>68</v>
      </c>
      <c r="BS4" s="193" t="s">
        <v>68</v>
      </c>
      <c r="BT4" s="191" t="s">
        <v>68</v>
      </c>
      <c r="BU4" s="193" t="s">
        <v>68</v>
      </c>
      <c r="BV4" s="191" t="s">
        <v>68</v>
      </c>
      <c r="BW4" s="193" t="s">
        <v>68</v>
      </c>
      <c r="BX4" s="194" t="s">
        <v>68</v>
      </c>
      <c r="BY4" s="195" t="s">
        <v>69</v>
      </c>
      <c r="BZ4" s="196" t="s">
        <v>69</v>
      </c>
      <c r="CA4" s="197" t="s">
        <v>69</v>
      </c>
      <c r="CB4" s="196" t="s">
        <v>69</v>
      </c>
      <c r="CC4" s="198" t="s">
        <v>69</v>
      </c>
      <c r="CD4" s="196" t="s">
        <v>69</v>
      </c>
      <c r="CE4" s="198" t="s">
        <v>69</v>
      </c>
      <c r="CF4" s="196" t="s">
        <v>69</v>
      </c>
      <c r="CG4" s="198" t="s">
        <v>69</v>
      </c>
      <c r="CH4" s="196" t="s">
        <v>69</v>
      </c>
      <c r="CI4" s="198" t="s">
        <v>69</v>
      </c>
      <c r="CJ4" s="196" t="s">
        <v>69</v>
      </c>
      <c r="CK4" s="198" t="s">
        <v>69</v>
      </c>
      <c r="CL4" s="196" t="s">
        <v>69</v>
      </c>
      <c r="CM4" s="198" t="s">
        <v>69</v>
      </c>
      <c r="CN4" s="196" t="s">
        <v>69</v>
      </c>
      <c r="CO4" s="198" t="s">
        <v>69</v>
      </c>
      <c r="CP4" s="196" t="s">
        <v>69</v>
      </c>
      <c r="CQ4" s="198" t="s">
        <v>69</v>
      </c>
      <c r="CR4" s="196" t="s">
        <v>69</v>
      </c>
      <c r="CS4" s="198" t="s">
        <v>69</v>
      </c>
      <c r="CT4" s="196" t="s">
        <v>69</v>
      </c>
      <c r="CU4" s="198" t="s">
        <v>69</v>
      </c>
      <c r="CV4" s="199" t="s">
        <v>69</v>
      </c>
      <c r="CW4" s="200" t="s">
        <v>70</v>
      </c>
      <c r="CX4" s="201" t="s">
        <v>70</v>
      </c>
      <c r="CY4" s="202" t="s">
        <v>70</v>
      </c>
      <c r="CZ4" s="201" t="s">
        <v>70</v>
      </c>
      <c r="DA4" s="203" t="s">
        <v>70</v>
      </c>
      <c r="DB4" s="201" t="s">
        <v>70</v>
      </c>
      <c r="DC4" s="203" t="s">
        <v>70</v>
      </c>
      <c r="DD4" s="201" t="s">
        <v>70</v>
      </c>
      <c r="DE4" s="203" t="s">
        <v>70</v>
      </c>
      <c r="DF4" s="201" t="s">
        <v>70</v>
      </c>
      <c r="DG4" s="203" t="s">
        <v>70</v>
      </c>
      <c r="DH4" s="201" t="s">
        <v>70</v>
      </c>
      <c r="DI4" s="203" t="s">
        <v>70</v>
      </c>
      <c r="DJ4" s="201" t="s">
        <v>70</v>
      </c>
      <c r="DK4" s="203" t="s">
        <v>70</v>
      </c>
      <c r="DL4" s="201" t="s">
        <v>70</v>
      </c>
      <c r="DM4" s="203" t="s">
        <v>70</v>
      </c>
      <c r="DN4" s="201" t="s">
        <v>70</v>
      </c>
      <c r="DO4" s="203" t="s">
        <v>70</v>
      </c>
      <c r="DP4" s="201" t="s">
        <v>70</v>
      </c>
      <c r="DQ4" s="203" t="s">
        <v>70</v>
      </c>
      <c r="DR4" s="201" t="s">
        <v>70</v>
      </c>
      <c r="DS4" s="203" t="s">
        <v>70</v>
      </c>
      <c r="DT4" s="204" t="s">
        <v>70</v>
      </c>
      <c r="DU4" s="205" t="s">
        <v>71</v>
      </c>
      <c r="DV4" s="206" t="s">
        <v>71</v>
      </c>
      <c r="DW4" s="207" t="s">
        <v>71</v>
      </c>
      <c r="DX4" s="206" t="s">
        <v>71</v>
      </c>
      <c r="DY4" s="208" t="s">
        <v>71</v>
      </c>
      <c r="DZ4" s="206" t="s">
        <v>71</v>
      </c>
      <c r="EA4" s="208" t="s">
        <v>71</v>
      </c>
      <c r="EB4" s="206" t="s">
        <v>71</v>
      </c>
      <c r="EC4" s="208" t="s">
        <v>71</v>
      </c>
      <c r="ED4" s="206" t="s">
        <v>71</v>
      </c>
      <c r="EE4" s="208" t="s">
        <v>71</v>
      </c>
      <c r="EF4" s="206" t="s">
        <v>71</v>
      </c>
      <c r="EG4" s="208" t="s">
        <v>71</v>
      </c>
      <c r="EH4" s="206" t="s">
        <v>71</v>
      </c>
      <c r="EI4" s="208" t="s">
        <v>71</v>
      </c>
      <c r="EJ4" s="206" t="s">
        <v>71</v>
      </c>
      <c r="EK4" s="208" t="s">
        <v>71</v>
      </c>
      <c r="EL4" s="206" t="s">
        <v>71</v>
      </c>
      <c r="EM4" s="208" t="s">
        <v>71</v>
      </c>
      <c r="EN4" s="206" t="s">
        <v>71</v>
      </c>
      <c r="EO4" s="208" t="s">
        <v>71</v>
      </c>
      <c r="EP4" s="206" t="s">
        <v>71</v>
      </c>
      <c r="EQ4" s="208" t="s">
        <v>71</v>
      </c>
      <c r="ER4" s="209" t="s">
        <v>71</v>
      </c>
      <c r="ES4" s="210" t="s">
        <v>72</v>
      </c>
      <c r="ET4" s="211" t="s">
        <v>72</v>
      </c>
      <c r="EU4" s="212" t="s">
        <v>72</v>
      </c>
      <c r="EV4" s="211" t="s">
        <v>72</v>
      </c>
      <c r="EW4" s="213" t="s">
        <v>72</v>
      </c>
      <c r="EX4" s="211" t="s">
        <v>72</v>
      </c>
      <c r="EY4" s="213" t="s">
        <v>72</v>
      </c>
      <c r="EZ4" s="211" t="s">
        <v>72</v>
      </c>
      <c r="FA4" s="213" t="s">
        <v>72</v>
      </c>
      <c r="FB4" s="211" t="s">
        <v>72</v>
      </c>
      <c r="FC4" s="213" t="s">
        <v>72</v>
      </c>
      <c r="FD4" s="211" t="s">
        <v>72</v>
      </c>
      <c r="FE4" s="213" t="s">
        <v>72</v>
      </c>
      <c r="FF4" s="211" t="s">
        <v>72</v>
      </c>
      <c r="FG4" s="213" t="s">
        <v>72</v>
      </c>
      <c r="FH4" s="211" t="s">
        <v>72</v>
      </c>
      <c r="FI4" s="213" t="s">
        <v>72</v>
      </c>
      <c r="FJ4" s="211" t="s">
        <v>72</v>
      </c>
      <c r="FK4" s="213" t="s">
        <v>72</v>
      </c>
      <c r="FL4" s="211" t="s">
        <v>72</v>
      </c>
      <c r="FM4" s="213" t="s">
        <v>72</v>
      </c>
      <c r="FN4" s="211" t="s">
        <v>72</v>
      </c>
      <c r="FO4" s="213" t="s">
        <v>72</v>
      </c>
      <c r="FP4" s="214" t="s">
        <v>72</v>
      </c>
      <c r="FQ4" s="215" t="s">
        <v>73</v>
      </c>
      <c r="FR4" s="216" t="s">
        <v>73</v>
      </c>
      <c r="FS4" s="217" t="s">
        <v>73</v>
      </c>
      <c r="FT4" s="216" t="s">
        <v>73</v>
      </c>
      <c r="FU4" s="218" t="s">
        <v>73</v>
      </c>
      <c r="FV4" s="216" t="s">
        <v>73</v>
      </c>
      <c r="FW4" s="218" t="s">
        <v>73</v>
      </c>
      <c r="FX4" s="216" t="s">
        <v>73</v>
      </c>
      <c r="FY4" s="218" t="s">
        <v>73</v>
      </c>
      <c r="FZ4" s="216" t="s">
        <v>73</v>
      </c>
      <c r="GA4" s="218" t="s">
        <v>73</v>
      </c>
      <c r="GB4" s="216" t="s">
        <v>73</v>
      </c>
      <c r="GC4" s="218" t="s">
        <v>73</v>
      </c>
      <c r="GD4" s="216" t="s">
        <v>73</v>
      </c>
      <c r="GE4" s="218" t="s">
        <v>73</v>
      </c>
      <c r="GF4" s="216" t="s">
        <v>73</v>
      </c>
      <c r="GG4" s="218" t="s">
        <v>73</v>
      </c>
      <c r="GH4" s="216" t="s">
        <v>73</v>
      </c>
      <c r="GI4" s="218" t="s">
        <v>73</v>
      </c>
      <c r="GJ4" s="216" t="s">
        <v>73</v>
      </c>
      <c r="GK4" s="218" t="s">
        <v>73</v>
      </c>
      <c r="GL4" s="216" t="s">
        <v>73</v>
      </c>
      <c r="GM4" s="218" t="s">
        <v>73</v>
      </c>
      <c r="GN4" s="219" t="s">
        <v>73</v>
      </c>
      <c r="GO4" s="220" t="s">
        <v>80</v>
      </c>
      <c r="GP4" s="221" t="s">
        <v>80</v>
      </c>
      <c r="GQ4" s="220" t="s">
        <v>80</v>
      </c>
      <c r="GR4" s="221" t="s">
        <v>80</v>
      </c>
      <c r="GS4" s="222" t="s">
        <v>80</v>
      </c>
      <c r="GT4" s="221" t="s">
        <v>80</v>
      </c>
      <c r="GU4" s="222" t="s">
        <v>80</v>
      </c>
      <c r="GV4" s="221" t="s">
        <v>80</v>
      </c>
      <c r="GW4" s="222" t="s">
        <v>80</v>
      </c>
      <c r="GX4" s="221" t="s">
        <v>80</v>
      </c>
      <c r="GY4" s="222" t="s">
        <v>80</v>
      </c>
      <c r="GZ4" s="221" t="s">
        <v>80</v>
      </c>
      <c r="HA4" s="222" t="s">
        <v>80</v>
      </c>
      <c r="HB4" s="221" t="s">
        <v>80</v>
      </c>
      <c r="HC4" s="222" t="s">
        <v>80</v>
      </c>
      <c r="HD4" s="221" t="s">
        <v>80</v>
      </c>
      <c r="HE4" s="222" t="s">
        <v>80</v>
      </c>
      <c r="HF4" s="221" t="s">
        <v>80</v>
      </c>
      <c r="HG4" s="222" t="s">
        <v>80</v>
      </c>
      <c r="HH4" s="221" t="s">
        <v>80</v>
      </c>
      <c r="HI4" s="222" t="s">
        <v>80</v>
      </c>
      <c r="HJ4" s="221" t="s">
        <v>80</v>
      </c>
      <c r="HK4" s="222" t="s">
        <v>80</v>
      </c>
      <c r="HL4" s="223" t="s">
        <v>80</v>
      </c>
      <c r="HM4" s="224" t="s">
        <v>81</v>
      </c>
      <c r="HN4" s="225" t="s">
        <v>81</v>
      </c>
      <c r="HO4" s="249" t="s">
        <v>82</v>
      </c>
      <c r="HP4" s="252" t="s">
        <v>83</v>
      </c>
      <c r="HQ4" s="253"/>
      <c r="HR4" s="253"/>
      <c r="HS4" s="254"/>
      <c r="HT4" s="51"/>
    </row>
    <row r="5" spans="1:228" s="52" customFormat="1" ht="13.5" customHeight="1" thickTop="1" thickBot="1" x14ac:dyDescent="0.25">
      <c r="A5" s="243"/>
      <c r="B5" s="244"/>
      <c r="C5" s="247"/>
      <c r="D5" s="248"/>
      <c r="E5" s="140">
        <f>DATE($D$1,COLUMN(A1),1)</f>
        <v>44562</v>
      </c>
      <c r="F5" s="141">
        <f>DATE($D$1,COLUMN(A1),1)</f>
        <v>44562</v>
      </c>
      <c r="G5" s="140">
        <f>DATE($D$1,COLUMN(B1),1)</f>
        <v>44593</v>
      </c>
      <c r="H5" s="141">
        <f>DATE($D$1,COLUMN(B1),1)</f>
        <v>44593</v>
      </c>
      <c r="I5" s="140">
        <f>DATE($D$1,COLUMN(C1),1)</f>
        <v>44621</v>
      </c>
      <c r="J5" s="141">
        <f>DATE($D$1,COLUMN(C1),1)</f>
        <v>44621</v>
      </c>
      <c r="K5" s="140">
        <f>DATE($D$1,COLUMN(D1),1)</f>
        <v>44652</v>
      </c>
      <c r="L5" s="141">
        <f>DATE($D$1,COLUMN(D1),1)</f>
        <v>44652</v>
      </c>
      <c r="M5" s="140">
        <f>DATE($D$1,COLUMN(E1),1)</f>
        <v>44682</v>
      </c>
      <c r="N5" s="141">
        <f>DATE($D$1,COLUMN(E1),1)</f>
        <v>44682</v>
      </c>
      <c r="O5" s="140">
        <f>DATE($D$1,COLUMN(F1),1)</f>
        <v>44713</v>
      </c>
      <c r="P5" s="141">
        <f>DATE($D$1,COLUMN(F1),1)</f>
        <v>44713</v>
      </c>
      <c r="Q5" s="140">
        <f>DATE($D$1,COLUMN(G1),1)</f>
        <v>44743</v>
      </c>
      <c r="R5" s="141">
        <f>DATE($D$1,COLUMN(G1),1)</f>
        <v>44743</v>
      </c>
      <c r="S5" s="140">
        <f>DATE($D$1,COLUMN(H1),1)</f>
        <v>44774</v>
      </c>
      <c r="T5" s="141">
        <f>DATE($D$1,COLUMN(H1),1)</f>
        <v>44774</v>
      </c>
      <c r="U5" s="140">
        <f>DATE($D$1,COLUMN(I1),1)</f>
        <v>44805</v>
      </c>
      <c r="V5" s="141">
        <f>DATE($D$1,COLUMN(I1),1)</f>
        <v>44805</v>
      </c>
      <c r="W5" s="140">
        <f>DATE($D$1,COLUMN(J1),1)</f>
        <v>44835</v>
      </c>
      <c r="X5" s="141">
        <f>DATE($D$1,COLUMN(J1),1)</f>
        <v>44835</v>
      </c>
      <c r="Y5" s="140">
        <f>DATE($D$1,COLUMN(K1),1)</f>
        <v>44866</v>
      </c>
      <c r="Z5" s="141">
        <f>DATE($D$1,COLUMN(K1),1)</f>
        <v>44866</v>
      </c>
      <c r="AA5" s="140">
        <f>DATE($D$1,COLUMN(L1),1)</f>
        <v>44896</v>
      </c>
      <c r="AB5" s="141">
        <f>DATE($D$1,COLUMN(L1),1)</f>
        <v>44896</v>
      </c>
      <c r="AC5" s="142">
        <f>E5</f>
        <v>44562</v>
      </c>
      <c r="AD5" s="143">
        <f t="shared" ref="AD5:CO5" si="0">F5</f>
        <v>44562</v>
      </c>
      <c r="AE5" s="144">
        <f t="shared" si="0"/>
        <v>44593</v>
      </c>
      <c r="AF5" s="143">
        <f t="shared" si="0"/>
        <v>44593</v>
      </c>
      <c r="AG5" s="145">
        <f t="shared" si="0"/>
        <v>44621</v>
      </c>
      <c r="AH5" s="143">
        <f t="shared" si="0"/>
        <v>44621</v>
      </c>
      <c r="AI5" s="145">
        <f t="shared" si="0"/>
        <v>44652</v>
      </c>
      <c r="AJ5" s="143">
        <f t="shared" si="0"/>
        <v>44652</v>
      </c>
      <c r="AK5" s="145">
        <f t="shared" si="0"/>
        <v>44682</v>
      </c>
      <c r="AL5" s="143">
        <f t="shared" si="0"/>
        <v>44682</v>
      </c>
      <c r="AM5" s="145">
        <f t="shared" si="0"/>
        <v>44713</v>
      </c>
      <c r="AN5" s="143">
        <f t="shared" si="0"/>
        <v>44713</v>
      </c>
      <c r="AO5" s="145">
        <f t="shared" si="0"/>
        <v>44743</v>
      </c>
      <c r="AP5" s="143">
        <f t="shared" si="0"/>
        <v>44743</v>
      </c>
      <c r="AQ5" s="145">
        <f t="shared" si="0"/>
        <v>44774</v>
      </c>
      <c r="AR5" s="143">
        <f t="shared" si="0"/>
        <v>44774</v>
      </c>
      <c r="AS5" s="145">
        <f t="shared" si="0"/>
        <v>44805</v>
      </c>
      <c r="AT5" s="143">
        <f t="shared" si="0"/>
        <v>44805</v>
      </c>
      <c r="AU5" s="145">
        <f t="shared" si="0"/>
        <v>44835</v>
      </c>
      <c r="AV5" s="143">
        <f t="shared" si="0"/>
        <v>44835</v>
      </c>
      <c r="AW5" s="145">
        <f t="shared" si="0"/>
        <v>44866</v>
      </c>
      <c r="AX5" s="143">
        <f t="shared" si="0"/>
        <v>44866</v>
      </c>
      <c r="AY5" s="145">
        <f t="shared" si="0"/>
        <v>44896</v>
      </c>
      <c r="AZ5" s="146">
        <f t="shared" si="0"/>
        <v>44896</v>
      </c>
      <c r="BA5" s="147">
        <f t="shared" si="0"/>
        <v>44562</v>
      </c>
      <c r="BB5" s="148">
        <f t="shared" si="0"/>
        <v>44562</v>
      </c>
      <c r="BC5" s="149">
        <f t="shared" si="0"/>
        <v>44593</v>
      </c>
      <c r="BD5" s="148">
        <f t="shared" si="0"/>
        <v>44593</v>
      </c>
      <c r="BE5" s="150">
        <f t="shared" si="0"/>
        <v>44621</v>
      </c>
      <c r="BF5" s="148">
        <f t="shared" si="0"/>
        <v>44621</v>
      </c>
      <c r="BG5" s="150">
        <f t="shared" si="0"/>
        <v>44652</v>
      </c>
      <c r="BH5" s="148">
        <f t="shared" si="0"/>
        <v>44652</v>
      </c>
      <c r="BI5" s="150">
        <f t="shared" si="0"/>
        <v>44682</v>
      </c>
      <c r="BJ5" s="148">
        <f t="shared" si="0"/>
        <v>44682</v>
      </c>
      <c r="BK5" s="150">
        <f t="shared" si="0"/>
        <v>44713</v>
      </c>
      <c r="BL5" s="148">
        <f t="shared" si="0"/>
        <v>44713</v>
      </c>
      <c r="BM5" s="150">
        <f t="shared" si="0"/>
        <v>44743</v>
      </c>
      <c r="BN5" s="148">
        <f t="shared" si="0"/>
        <v>44743</v>
      </c>
      <c r="BO5" s="150">
        <f t="shared" si="0"/>
        <v>44774</v>
      </c>
      <c r="BP5" s="148">
        <f t="shared" si="0"/>
        <v>44774</v>
      </c>
      <c r="BQ5" s="150">
        <f t="shared" si="0"/>
        <v>44805</v>
      </c>
      <c r="BR5" s="148">
        <f t="shared" si="0"/>
        <v>44805</v>
      </c>
      <c r="BS5" s="150">
        <f t="shared" si="0"/>
        <v>44835</v>
      </c>
      <c r="BT5" s="148">
        <f t="shared" si="0"/>
        <v>44835</v>
      </c>
      <c r="BU5" s="150">
        <f t="shared" si="0"/>
        <v>44866</v>
      </c>
      <c r="BV5" s="148">
        <f t="shared" si="0"/>
        <v>44866</v>
      </c>
      <c r="BW5" s="150">
        <f t="shared" si="0"/>
        <v>44896</v>
      </c>
      <c r="BX5" s="151">
        <f t="shared" si="0"/>
        <v>44896</v>
      </c>
      <c r="BY5" s="152">
        <f t="shared" si="0"/>
        <v>44562</v>
      </c>
      <c r="BZ5" s="153">
        <f t="shared" si="0"/>
        <v>44562</v>
      </c>
      <c r="CA5" s="154">
        <f t="shared" si="0"/>
        <v>44593</v>
      </c>
      <c r="CB5" s="153">
        <f t="shared" si="0"/>
        <v>44593</v>
      </c>
      <c r="CC5" s="155">
        <f t="shared" si="0"/>
        <v>44621</v>
      </c>
      <c r="CD5" s="153">
        <f t="shared" si="0"/>
        <v>44621</v>
      </c>
      <c r="CE5" s="155">
        <f t="shared" si="0"/>
        <v>44652</v>
      </c>
      <c r="CF5" s="153">
        <f t="shared" si="0"/>
        <v>44652</v>
      </c>
      <c r="CG5" s="155">
        <f t="shared" si="0"/>
        <v>44682</v>
      </c>
      <c r="CH5" s="153">
        <f t="shared" si="0"/>
        <v>44682</v>
      </c>
      <c r="CI5" s="155">
        <f t="shared" si="0"/>
        <v>44713</v>
      </c>
      <c r="CJ5" s="153">
        <f t="shared" si="0"/>
        <v>44713</v>
      </c>
      <c r="CK5" s="155">
        <f t="shared" si="0"/>
        <v>44743</v>
      </c>
      <c r="CL5" s="153">
        <f t="shared" si="0"/>
        <v>44743</v>
      </c>
      <c r="CM5" s="155">
        <f t="shared" si="0"/>
        <v>44774</v>
      </c>
      <c r="CN5" s="153">
        <f t="shared" si="0"/>
        <v>44774</v>
      </c>
      <c r="CO5" s="155">
        <f t="shared" si="0"/>
        <v>44805</v>
      </c>
      <c r="CP5" s="153">
        <f t="shared" ref="CP5:FA5" si="1">BR5</f>
        <v>44805</v>
      </c>
      <c r="CQ5" s="155">
        <f t="shared" si="1"/>
        <v>44835</v>
      </c>
      <c r="CR5" s="153">
        <f t="shared" si="1"/>
        <v>44835</v>
      </c>
      <c r="CS5" s="155">
        <f t="shared" si="1"/>
        <v>44866</v>
      </c>
      <c r="CT5" s="153">
        <f t="shared" si="1"/>
        <v>44866</v>
      </c>
      <c r="CU5" s="155">
        <f t="shared" si="1"/>
        <v>44896</v>
      </c>
      <c r="CV5" s="156">
        <f t="shared" si="1"/>
        <v>44896</v>
      </c>
      <c r="CW5" s="157">
        <f t="shared" si="1"/>
        <v>44562</v>
      </c>
      <c r="CX5" s="158">
        <f t="shared" si="1"/>
        <v>44562</v>
      </c>
      <c r="CY5" s="159">
        <f t="shared" si="1"/>
        <v>44593</v>
      </c>
      <c r="CZ5" s="158">
        <f t="shared" si="1"/>
        <v>44593</v>
      </c>
      <c r="DA5" s="160">
        <f t="shared" si="1"/>
        <v>44621</v>
      </c>
      <c r="DB5" s="158">
        <f t="shared" si="1"/>
        <v>44621</v>
      </c>
      <c r="DC5" s="160">
        <f t="shared" si="1"/>
        <v>44652</v>
      </c>
      <c r="DD5" s="158">
        <f t="shared" si="1"/>
        <v>44652</v>
      </c>
      <c r="DE5" s="160">
        <f t="shared" si="1"/>
        <v>44682</v>
      </c>
      <c r="DF5" s="158">
        <f t="shared" si="1"/>
        <v>44682</v>
      </c>
      <c r="DG5" s="160">
        <f t="shared" si="1"/>
        <v>44713</v>
      </c>
      <c r="DH5" s="158">
        <f t="shared" si="1"/>
        <v>44713</v>
      </c>
      <c r="DI5" s="160">
        <f t="shared" si="1"/>
        <v>44743</v>
      </c>
      <c r="DJ5" s="158">
        <f t="shared" si="1"/>
        <v>44743</v>
      </c>
      <c r="DK5" s="160">
        <f t="shared" si="1"/>
        <v>44774</v>
      </c>
      <c r="DL5" s="158">
        <f t="shared" si="1"/>
        <v>44774</v>
      </c>
      <c r="DM5" s="160">
        <f t="shared" si="1"/>
        <v>44805</v>
      </c>
      <c r="DN5" s="158">
        <f t="shared" si="1"/>
        <v>44805</v>
      </c>
      <c r="DO5" s="160">
        <f t="shared" si="1"/>
        <v>44835</v>
      </c>
      <c r="DP5" s="158">
        <f t="shared" si="1"/>
        <v>44835</v>
      </c>
      <c r="DQ5" s="160">
        <f t="shared" si="1"/>
        <v>44866</v>
      </c>
      <c r="DR5" s="158">
        <f t="shared" si="1"/>
        <v>44866</v>
      </c>
      <c r="DS5" s="160">
        <f t="shared" si="1"/>
        <v>44896</v>
      </c>
      <c r="DT5" s="161">
        <f t="shared" si="1"/>
        <v>44896</v>
      </c>
      <c r="DU5" s="162">
        <f t="shared" si="1"/>
        <v>44562</v>
      </c>
      <c r="DV5" s="163">
        <f t="shared" si="1"/>
        <v>44562</v>
      </c>
      <c r="DW5" s="164">
        <f t="shared" si="1"/>
        <v>44593</v>
      </c>
      <c r="DX5" s="163">
        <f t="shared" si="1"/>
        <v>44593</v>
      </c>
      <c r="DY5" s="165">
        <f t="shared" si="1"/>
        <v>44621</v>
      </c>
      <c r="DZ5" s="163">
        <f t="shared" si="1"/>
        <v>44621</v>
      </c>
      <c r="EA5" s="165">
        <f t="shared" si="1"/>
        <v>44652</v>
      </c>
      <c r="EB5" s="163">
        <f t="shared" si="1"/>
        <v>44652</v>
      </c>
      <c r="EC5" s="165">
        <f t="shared" si="1"/>
        <v>44682</v>
      </c>
      <c r="ED5" s="163">
        <f t="shared" si="1"/>
        <v>44682</v>
      </c>
      <c r="EE5" s="165">
        <f t="shared" si="1"/>
        <v>44713</v>
      </c>
      <c r="EF5" s="163">
        <f t="shared" si="1"/>
        <v>44713</v>
      </c>
      <c r="EG5" s="165">
        <f t="shared" si="1"/>
        <v>44743</v>
      </c>
      <c r="EH5" s="163">
        <f t="shared" si="1"/>
        <v>44743</v>
      </c>
      <c r="EI5" s="165">
        <f t="shared" si="1"/>
        <v>44774</v>
      </c>
      <c r="EJ5" s="163">
        <f t="shared" si="1"/>
        <v>44774</v>
      </c>
      <c r="EK5" s="165">
        <f t="shared" si="1"/>
        <v>44805</v>
      </c>
      <c r="EL5" s="163">
        <f t="shared" si="1"/>
        <v>44805</v>
      </c>
      <c r="EM5" s="165">
        <f t="shared" si="1"/>
        <v>44835</v>
      </c>
      <c r="EN5" s="163">
        <f t="shared" si="1"/>
        <v>44835</v>
      </c>
      <c r="EO5" s="165">
        <f t="shared" si="1"/>
        <v>44866</v>
      </c>
      <c r="EP5" s="163">
        <f t="shared" si="1"/>
        <v>44866</v>
      </c>
      <c r="EQ5" s="165">
        <f t="shared" si="1"/>
        <v>44896</v>
      </c>
      <c r="ER5" s="166">
        <f t="shared" si="1"/>
        <v>44896</v>
      </c>
      <c r="ES5" s="167">
        <f t="shared" si="1"/>
        <v>44562</v>
      </c>
      <c r="ET5" s="168">
        <f t="shared" si="1"/>
        <v>44562</v>
      </c>
      <c r="EU5" s="169">
        <f t="shared" si="1"/>
        <v>44593</v>
      </c>
      <c r="EV5" s="168">
        <f t="shared" si="1"/>
        <v>44593</v>
      </c>
      <c r="EW5" s="170">
        <f t="shared" si="1"/>
        <v>44621</v>
      </c>
      <c r="EX5" s="168">
        <f t="shared" si="1"/>
        <v>44621</v>
      </c>
      <c r="EY5" s="170">
        <f t="shared" si="1"/>
        <v>44652</v>
      </c>
      <c r="EZ5" s="168">
        <f t="shared" si="1"/>
        <v>44652</v>
      </c>
      <c r="FA5" s="170">
        <f t="shared" si="1"/>
        <v>44682</v>
      </c>
      <c r="FB5" s="168">
        <f t="shared" ref="FB5:HM5" si="2">ED5</f>
        <v>44682</v>
      </c>
      <c r="FC5" s="170">
        <f t="shared" si="2"/>
        <v>44713</v>
      </c>
      <c r="FD5" s="168">
        <f t="shared" si="2"/>
        <v>44713</v>
      </c>
      <c r="FE5" s="170">
        <f t="shared" si="2"/>
        <v>44743</v>
      </c>
      <c r="FF5" s="168">
        <f t="shared" si="2"/>
        <v>44743</v>
      </c>
      <c r="FG5" s="170">
        <f t="shared" si="2"/>
        <v>44774</v>
      </c>
      <c r="FH5" s="168">
        <f t="shared" si="2"/>
        <v>44774</v>
      </c>
      <c r="FI5" s="170">
        <f t="shared" si="2"/>
        <v>44805</v>
      </c>
      <c r="FJ5" s="168">
        <f t="shared" si="2"/>
        <v>44805</v>
      </c>
      <c r="FK5" s="170">
        <f t="shared" si="2"/>
        <v>44835</v>
      </c>
      <c r="FL5" s="168">
        <f t="shared" si="2"/>
        <v>44835</v>
      </c>
      <c r="FM5" s="170">
        <f t="shared" si="2"/>
        <v>44866</v>
      </c>
      <c r="FN5" s="168">
        <f t="shared" si="2"/>
        <v>44866</v>
      </c>
      <c r="FO5" s="170">
        <f t="shared" si="2"/>
        <v>44896</v>
      </c>
      <c r="FP5" s="171">
        <f t="shared" si="2"/>
        <v>44896</v>
      </c>
      <c r="FQ5" s="172">
        <f t="shared" si="2"/>
        <v>44562</v>
      </c>
      <c r="FR5" s="173">
        <f t="shared" si="2"/>
        <v>44562</v>
      </c>
      <c r="FS5" s="174">
        <f t="shared" si="2"/>
        <v>44593</v>
      </c>
      <c r="FT5" s="173">
        <f t="shared" si="2"/>
        <v>44593</v>
      </c>
      <c r="FU5" s="175">
        <f t="shared" si="2"/>
        <v>44621</v>
      </c>
      <c r="FV5" s="173">
        <f t="shared" si="2"/>
        <v>44621</v>
      </c>
      <c r="FW5" s="175">
        <f t="shared" si="2"/>
        <v>44652</v>
      </c>
      <c r="FX5" s="173">
        <f t="shared" si="2"/>
        <v>44652</v>
      </c>
      <c r="FY5" s="175">
        <f t="shared" si="2"/>
        <v>44682</v>
      </c>
      <c r="FZ5" s="173">
        <f t="shared" si="2"/>
        <v>44682</v>
      </c>
      <c r="GA5" s="175">
        <f t="shared" si="2"/>
        <v>44713</v>
      </c>
      <c r="GB5" s="173">
        <f t="shared" si="2"/>
        <v>44713</v>
      </c>
      <c r="GC5" s="175">
        <f t="shared" si="2"/>
        <v>44743</v>
      </c>
      <c r="GD5" s="173">
        <f t="shared" si="2"/>
        <v>44743</v>
      </c>
      <c r="GE5" s="175">
        <f t="shared" si="2"/>
        <v>44774</v>
      </c>
      <c r="GF5" s="173">
        <f t="shared" si="2"/>
        <v>44774</v>
      </c>
      <c r="GG5" s="175">
        <f t="shared" si="2"/>
        <v>44805</v>
      </c>
      <c r="GH5" s="173">
        <f t="shared" si="2"/>
        <v>44805</v>
      </c>
      <c r="GI5" s="175">
        <f t="shared" si="2"/>
        <v>44835</v>
      </c>
      <c r="GJ5" s="173">
        <f t="shared" si="2"/>
        <v>44835</v>
      </c>
      <c r="GK5" s="175">
        <f t="shared" si="2"/>
        <v>44866</v>
      </c>
      <c r="GL5" s="173">
        <f t="shared" si="2"/>
        <v>44866</v>
      </c>
      <c r="GM5" s="175">
        <f t="shared" si="2"/>
        <v>44896</v>
      </c>
      <c r="GN5" s="176">
        <f t="shared" si="2"/>
        <v>44896</v>
      </c>
      <c r="GO5" s="177">
        <f t="shared" si="2"/>
        <v>44562</v>
      </c>
      <c r="GP5" s="178">
        <f t="shared" si="2"/>
        <v>44562</v>
      </c>
      <c r="GQ5" s="177">
        <f t="shared" si="2"/>
        <v>44593</v>
      </c>
      <c r="GR5" s="178">
        <f t="shared" si="2"/>
        <v>44593</v>
      </c>
      <c r="GS5" s="179">
        <f t="shared" si="2"/>
        <v>44621</v>
      </c>
      <c r="GT5" s="178">
        <f t="shared" si="2"/>
        <v>44621</v>
      </c>
      <c r="GU5" s="179">
        <f t="shared" si="2"/>
        <v>44652</v>
      </c>
      <c r="GV5" s="178">
        <f t="shared" si="2"/>
        <v>44652</v>
      </c>
      <c r="GW5" s="179">
        <f t="shared" si="2"/>
        <v>44682</v>
      </c>
      <c r="GX5" s="178">
        <f t="shared" si="2"/>
        <v>44682</v>
      </c>
      <c r="GY5" s="179">
        <f t="shared" si="2"/>
        <v>44713</v>
      </c>
      <c r="GZ5" s="178">
        <f t="shared" si="2"/>
        <v>44713</v>
      </c>
      <c r="HA5" s="179">
        <f t="shared" si="2"/>
        <v>44743</v>
      </c>
      <c r="HB5" s="178">
        <f t="shared" si="2"/>
        <v>44743</v>
      </c>
      <c r="HC5" s="179">
        <f t="shared" si="2"/>
        <v>44774</v>
      </c>
      <c r="HD5" s="178">
        <f t="shared" si="2"/>
        <v>44774</v>
      </c>
      <c r="HE5" s="179">
        <f t="shared" si="2"/>
        <v>44805</v>
      </c>
      <c r="HF5" s="178">
        <f t="shared" si="2"/>
        <v>44805</v>
      </c>
      <c r="HG5" s="179">
        <f t="shared" si="2"/>
        <v>44835</v>
      </c>
      <c r="HH5" s="178">
        <f t="shared" si="2"/>
        <v>44835</v>
      </c>
      <c r="HI5" s="179">
        <f t="shared" si="2"/>
        <v>44866</v>
      </c>
      <c r="HJ5" s="178">
        <f t="shared" si="2"/>
        <v>44866</v>
      </c>
      <c r="HK5" s="179">
        <f t="shared" si="2"/>
        <v>44896</v>
      </c>
      <c r="HL5" s="180">
        <f t="shared" si="2"/>
        <v>44896</v>
      </c>
      <c r="HM5" s="181">
        <f t="shared" si="2"/>
        <v>44562</v>
      </c>
      <c r="HN5" s="182">
        <f t="shared" ref="HN5" si="3">GP5</f>
        <v>44562</v>
      </c>
      <c r="HO5" s="250"/>
      <c r="HP5" s="255"/>
      <c r="HQ5" s="256"/>
      <c r="HR5" s="256"/>
      <c r="HS5" s="257"/>
      <c r="HT5" s="51"/>
    </row>
    <row r="6" spans="1:228" s="52" customFormat="1" ht="13.5" customHeight="1" thickBot="1" x14ac:dyDescent="0.25">
      <c r="A6" s="53" t="s">
        <v>84</v>
      </c>
      <c r="B6" s="54" t="s">
        <v>85</v>
      </c>
      <c r="C6" s="54" t="s">
        <v>86</v>
      </c>
      <c r="D6" s="55" t="s">
        <v>85</v>
      </c>
      <c r="E6" s="56" t="s">
        <v>87</v>
      </c>
      <c r="F6" s="57" t="s">
        <v>88</v>
      </c>
      <c r="G6" s="58" t="s">
        <v>87</v>
      </c>
      <c r="H6" s="57" t="s">
        <v>88</v>
      </c>
      <c r="I6" s="59" t="s">
        <v>87</v>
      </c>
      <c r="J6" s="57" t="s">
        <v>88</v>
      </c>
      <c r="K6" s="59" t="s">
        <v>87</v>
      </c>
      <c r="L6" s="57" t="s">
        <v>88</v>
      </c>
      <c r="M6" s="59" t="s">
        <v>87</v>
      </c>
      <c r="N6" s="57" t="s">
        <v>88</v>
      </c>
      <c r="O6" s="59" t="s">
        <v>87</v>
      </c>
      <c r="P6" s="57" t="s">
        <v>88</v>
      </c>
      <c r="Q6" s="59" t="s">
        <v>87</v>
      </c>
      <c r="R6" s="57" t="s">
        <v>88</v>
      </c>
      <c r="S6" s="59" t="s">
        <v>87</v>
      </c>
      <c r="T6" s="57" t="s">
        <v>88</v>
      </c>
      <c r="U6" s="59" t="s">
        <v>87</v>
      </c>
      <c r="V6" s="57" t="s">
        <v>88</v>
      </c>
      <c r="W6" s="59" t="s">
        <v>87</v>
      </c>
      <c r="X6" s="57" t="s">
        <v>88</v>
      </c>
      <c r="Y6" s="59" t="s">
        <v>87</v>
      </c>
      <c r="Z6" s="57" t="s">
        <v>88</v>
      </c>
      <c r="AA6" s="59" t="s">
        <v>87</v>
      </c>
      <c r="AB6" s="60" t="s">
        <v>88</v>
      </c>
      <c r="AC6" s="61" t="s">
        <v>87</v>
      </c>
      <c r="AD6" s="62" t="s">
        <v>88</v>
      </c>
      <c r="AE6" s="63" t="s">
        <v>87</v>
      </c>
      <c r="AF6" s="62" t="s">
        <v>88</v>
      </c>
      <c r="AG6" s="64" t="s">
        <v>87</v>
      </c>
      <c r="AH6" s="62" t="s">
        <v>88</v>
      </c>
      <c r="AI6" s="64" t="s">
        <v>87</v>
      </c>
      <c r="AJ6" s="62" t="s">
        <v>88</v>
      </c>
      <c r="AK6" s="64" t="s">
        <v>87</v>
      </c>
      <c r="AL6" s="62" t="s">
        <v>88</v>
      </c>
      <c r="AM6" s="64" t="s">
        <v>87</v>
      </c>
      <c r="AN6" s="62" t="s">
        <v>88</v>
      </c>
      <c r="AO6" s="64" t="s">
        <v>87</v>
      </c>
      <c r="AP6" s="62" t="s">
        <v>88</v>
      </c>
      <c r="AQ6" s="64" t="s">
        <v>87</v>
      </c>
      <c r="AR6" s="62" t="s">
        <v>88</v>
      </c>
      <c r="AS6" s="64" t="s">
        <v>87</v>
      </c>
      <c r="AT6" s="62" t="s">
        <v>88</v>
      </c>
      <c r="AU6" s="64" t="s">
        <v>87</v>
      </c>
      <c r="AV6" s="62" t="s">
        <v>88</v>
      </c>
      <c r="AW6" s="64" t="s">
        <v>87</v>
      </c>
      <c r="AX6" s="62" t="s">
        <v>88</v>
      </c>
      <c r="AY6" s="64" t="s">
        <v>87</v>
      </c>
      <c r="AZ6" s="65" t="s">
        <v>88</v>
      </c>
      <c r="BA6" s="66" t="s">
        <v>87</v>
      </c>
      <c r="BB6" s="67" t="s">
        <v>88</v>
      </c>
      <c r="BC6" s="68" t="s">
        <v>87</v>
      </c>
      <c r="BD6" s="67" t="s">
        <v>88</v>
      </c>
      <c r="BE6" s="69" t="s">
        <v>87</v>
      </c>
      <c r="BF6" s="67" t="s">
        <v>88</v>
      </c>
      <c r="BG6" s="69" t="s">
        <v>87</v>
      </c>
      <c r="BH6" s="67" t="s">
        <v>88</v>
      </c>
      <c r="BI6" s="69" t="s">
        <v>87</v>
      </c>
      <c r="BJ6" s="67" t="s">
        <v>88</v>
      </c>
      <c r="BK6" s="69" t="s">
        <v>87</v>
      </c>
      <c r="BL6" s="67" t="s">
        <v>88</v>
      </c>
      <c r="BM6" s="69" t="s">
        <v>87</v>
      </c>
      <c r="BN6" s="67" t="s">
        <v>88</v>
      </c>
      <c r="BO6" s="69" t="s">
        <v>87</v>
      </c>
      <c r="BP6" s="67" t="s">
        <v>88</v>
      </c>
      <c r="BQ6" s="69" t="s">
        <v>87</v>
      </c>
      <c r="BR6" s="67" t="s">
        <v>88</v>
      </c>
      <c r="BS6" s="69" t="s">
        <v>87</v>
      </c>
      <c r="BT6" s="67" t="s">
        <v>88</v>
      </c>
      <c r="BU6" s="69" t="s">
        <v>87</v>
      </c>
      <c r="BV6" s="67" t="s">
        <v>88</v>
      </c>
      <c r="BW6" s="69" t="s">
        <v>87</v>
      </c>
      <c r="BX6" s="70" t="s">
        <v>88</v>
      </c>
      <c r="BY6" s="71" t="s">
        <v>87</v>
      </c>
      <c r="BZ6" s="72" t="s">
        <v>88</v>
      </c>
      <c r="CA6" s="73" t="s">
        <v>87</v>
      </c>
      <c r="CB6" s="72" t="s">
        <v>88</v>
      </c>
      <c r="CC6" s="74" t="s">
        <v>87</v>
      </c>
      <c r="CD6" s="72" t="s">
        <v>88</v>
      </c>
      <c r="CE6" s="74" t="s">
        <v>87</v>
      </c>
      <c r="CF6" s="72" t="s">
        <v>88</v>
      </c>
      <c r="CG6" s="74" t="s">
        <v>87</v>
      </c>
      <c r="CH6" s="72" t="s">
        <v>88</v>
      </c>
      <c r="CI6" s="74" t="s">
        <v>87</v>
      </c>
      <c r="CJ6" s="72" t="s">
        <v>88</v>
      </c>
      <c r="CK6" s="74" t="s">
        <v>87</v>
      </c>
      <c r="CL6" s="72" t="s">
        <v>88</v>
      </c>
      <c r="CM6" s="74" t="s">
        <v>87</v>
      </c>
      <c r="CN6" s="72" t="s">
        <v>88</v>
      </c>
      <c r="CO6" s="74" t="s">
        <v>87</v>
      </c>
      <c r="CP6" s="72" t="s">
        <v>88</v>
      </c>
      <c r="CQ6" s="74" t="s">
        <v>87</v>
      </c>
      <c r="CR6" s="72" t="s">
        <v>88</v>
      </c>
      <c r="CS6" s="74" t="s">
        <v>87</v>
      </c>
      <c r="CT6" s="72" t="s">
        <v>88</v>
      </c>
      <c r="CU6" s="74" t="s">
        <v>87</v>
      </c>
      <c r="CV6" s="75" t="s">
        <v>88</v>
      </c>
      <c r="CW6" s="76" t="s">
        <v>87</v>
      </c>
      <c r="CX6" s="77" t="s">
        <v>88</v>
      </c>
      <c r="CY6" s="78" t="s">
        <v>87</v>
      </c>
      <c r="CZ6" s="77" t="s">
        <v>88</v>
      </c>
      <c r="DA6" s="79" t="s">
        <v>87</v>
      </c>
      <c r="DB6" s="77" t="s">
        <v>88</v>
      </c>
      <c r="DC6" s="79" t="s">
        <v>87</v>
      </c>
      <c r="DD6" s="77" t="s">
        <v>88</v>
      </c>
      <c r="DE6" s="79" t="s">
        <v>87</v>
      </c>
      <c r="DF6" s="77" t="s">
        <v>88</v>
      </c>
      <c r="DG6" s="79" t="s">
        <v>87</v>
      </c>
      <c r="DH6" s="77" t="s">
        <v>88</v>
      </c>
      <c r="DI6" s="79" t="s">
        <v>87</v>
      </c>
      <c r="DJ6" s="77" t="s">
        <v>88</v>
      </c>
      <c r="DK6" s="79" t="s">
        <v>87</v>
      </c>
      <c r="DL6" s="77" t="s">
        <v>88</v>
      </c>
      <c r="DM6" s="79" t="s">
        <v>87</v>
      </c>
      <c r="DN6" s="77" t="s">
        <v>88</v>
      </c>
      <c r="DO6" s="79" t="s">
        <v>87</v>
      </c>
      <c r="DP6" s="77" t="s">
        <v>88</v>
      </c>
      <c r="DQ6" s="79" t="s">
        <v>87</v>
      </c>
      <c r="DR6" s="77" t="s">
        <v>88</v>
      </c>
      <c r="DS6" s="79" t="s">
        <v>87</v>
      </c>
      <c r="DT6" s="80" t="s">
        <v>88</v>
      </c>
      <c r="DU6" s="81" t="s">
        <v>87</v>
      </c>
      <c r="DV6" s="82" t="s">
        <v>88</v>
      </c>
      <c r="DW6" s="83" t="s">
        <v>87</v>
      </c>
      <c r="DX6" s="82" t="s">
        <v>88</v>
      </c>
      <c r="DY6" s="84" t="s">
        <v>87</v>
      </c>
      <c r="DZ6" s="82" t="s">
        <v>88</v>
      </c>
      <c r="EA6" s="84" t="s">
        <v>87</v>
      </c>
      <c r="EB6" s="82" t="s">
        <v>88</v>
      </c>
      <c r="EC6" s="84" t="s">
        <v>87</v>
      </c>
      <c r="ED6" s="82" t="s">
        <v>88</v>
      </c>
      <c r="EE6" s="84" t="s">
        <v>87</v>
      </c>
      <c r="EF6" s="82" t="s">
        <v>88</v>
      </c>
      <c r="EG6" s="84" t="s">
        <v>87</v>
      </c>
      <c r="EH6" s="82" t="s">
        <v>88</v>
      </c>
      <c r="EI6" s="84" t="s">
        <v>87</v>
      </c>
      <c r="EJ6" s="82" t="s">
        <v>88</v>
      </c>
      <c r="EK6" s="84" t="s">
        <v>87</v>
      </c>
      <c r="EL6" s="82" t="s">
        <v>88</v>
      </c>
      <c r="EM6" s="84" t="s">
        <v>87</v>
      </c>
      <c r="EN6" s="82" t="s">
        <v>88</v>
      </c>
      <c r="EO6" s="84" t="s">
        <v>87</v>
      </c>
      <c r="EP6" s="82" t="s">
        <v>88</v>
      </c>
      <c r="EQ6" s="84" t="s">
        <v>87</v>
      </c>
      <c r="ER6" s="85" t="s">
        <v>88</v>
      </c>
      <c r="ES6" s="86" t="s">
        <v>87</v>
      </c>
      <c r="ET6" s="87" t="s">
        <v>88</v>
      </c>
      <c r="EU6" s="88" t="s">
        <v>87</v>
      </c>
      <c r="EV6" s="87" t="s">
        <v>88</v>
      </c>
      <c r="EW6" s="89" t="s">
        <v>87</v>
      </c>
      <c r="EX6" s="87" t="s">
        <v>88</v>
      </c>
      <c r="EY6" s="89" t="s">
        <v>87</v>
      </c>
      <c r="EZ6" s="87" t="s">
        <v>88</v>
      </c>
      <c r="FA6" s="89" t="s">
        <v>87</v>
      </c>
      <c r="FB6" s="87" t="s">
        <v>88</v>
      </c>
      <c r="FC6" s="89" t="s">
        <v>87</v>
      </c>
      <c r="FD6" s="87" t="s">
        <v>88</v>
      </c>
      <c r="FE6" s="89" t="s">
        <v>87</v>
      </c>
      <c r="FF6" s="87" t="s">
        <v>88</v>
      </c>
      <c r="FG6" s="89" t="s">
        <v>87</v>
      </c>
      <c r="FH6" s="87" t="s">
        <v>88</v>
      </c>
      <c r="FI6" s="89" t="s">
        <v>87</v>
      </c>
      <c r="FJ6" s="87" t="s">
        <v>88</v>
      </c>
      <c r="FK6" s="89" t="s">
        <v>87</v>
      </c>
      <c r="FL6" s="87" t="s">
        <v>88</v>
      </c>
      <c r="FM6" s="89" t="s">
        <v>87</v>
      </c>
      <c r="FN6" s="87" t="s">
        <v>88</v>
      </c>
      <c r="FO6" s="89" t="s">
        <v>87</v>
      </c>
      <c r="FP6" s="90" t="s">
        <v>88</v>
      </c>
      <c r="FQ6" s="91" t="s">
        <v>87</v>
      </c>
      <c r="FR6" s="92" t="s">
        <v>88</v>
      </c>
      <c r="FS6" s="93" t="s">
        <v>87</v>
      </c>
      <c r="FT6" s="92" t="s">
        <v>88</v>
      </c>
      <c r="FU6" s="94" t="s">
        <v>87</v>
      </c>
      <c r="FV6" s="92" t="s">
        <v>88</v>
      </c>
      <c r="FW6" s="94" t="s">
        <v>87</v>
      </c>
      <c r="FX6" s="92" t="s">
        <v>88</v>
      </c>
      <c r="FY6" s="94" t="s">
        <v>87</v>
      </c>
      <c r="FZ6" s="92" t="s">
        <v>88</v>
      </c>
      <c r="GA6" s="94" t="s">
        <v>87</v>
      </c>
      <c r="GB6" s="92" t="s">
        <v>88</v>
      </c>
      <c r="GC6" s="94" t="s">
        <v>87</v>
      </c>
      <c r="GD6" s="92" t="s">
        <v>88</v>
      </c>
      <c r="GE6" s="94" t="s">
        <v>87</v>
      </c>
      <c r="GF6" s="92" t="s">
        <v>88</v>
      </c>
      <c r="GG6" s="94" t="s">
        <v>87</v>
      </c>
      <c r="GH6" s="92" t="s">
        <v>88</v>
      </c>
      <c r="GI6" s="94" t="s">
        <v>87</v>
      </c>
      <c r="GJ6" s="92" t="s">
        <v>88</v>
      </c>
      <c r="GK6" s="94" t="s">
        <v>87</v>
      </c>
      <c r="GL6" s="92" t="s">
        <v>88</v>
      </c>
      <c r="GM6" s="94" t="s">
        <v>87</v>
      </c>
      <c r="GN6" s="95" t="s">
        <v>88</v>
      </c>
      <c r="GO6" s="96" t="s">
        <v>87</v>
      </c>
      <c r="GP6" s="97" t="s">
        <v>88</v>
      </c>
      <c r="GQ6" s="96" t="s">
        <v>87</v>
      </c>
      <c r="GR6" s="97" t="s">
        <v>88</v>
      </c>
      <c r="GS6" s="98" t="s">
        <v>87</v>
      </c>
      <c r="GT6" s="97" t="s">
        <v>88</v>
      </c>
      <c r="GU6" s="98" t="s">
        <v>87</v>
      </c>
      <c r="GV6" s="97" t="s">
        <v>88</v>
      </c>
      <c r="GW6" s="98" t="s">
        <v>87</v>
      </c>
      <c r="GX6" s="97" t="s">
        <v>88</v>
      </c>
      <c r="GY6" s="98" t="s">
        <v>87</v>
      </c>
      <c r="GZ6" s="97" t="s">
        <v>88</v>
      </c>
      <c r="HA6" s="98" t="s">
        <v>87</v>
      </c>
      <c r="HB6" s="97" t="s">
        <v>88</v>
      </c>
      <c r="HC6" s="98" t="s">
        <v>87</v>
      </c>
      <c r="HD6" s="97" t="s">
        <v>88</v>
      </c>
      <c r="HE6" s="98" t="s">
        <v>87</v>
      </c>
      <c r="HF6" s="97" t="s">
        <v>88</v>
      </c>
      <c r="HG6" s="98" t="s">
        <v>87</v>
      </c>
      <c r="HH6" s="97" t="s">
        <v>88</v>
      </c>
      <c r="HI6" s="98" t="s">
        <v>87</v>
      </c>
      <c r="HJ6" s="97" t="s">
        <v>88</v>
      </c>
      <c r="HK6" s="98" t="s">
        <v>87</v>
      </c>
      <c r="HL6" s="99" t="s">
        <v>88</v>
      </c>
      <c r="HM6" s="100" t="s">
        <v>87</v>
      </c>
      <c r="HN6" s="101" t="s">
        <v>88</v>
      </c>
      <c r="HO6" s="251"/>
      <c r="HP6" s="102">
        <v>1</v>
      </c>
      <c r="HQ6" s="103">
        <v>2</v>
      </c>
      <c r="HR6" s="104">
        <v>3</v>
      </c>
      <c r="HS6" s="105">
        <v>4</v>
      </c>
      <c r="HT6" s="51"/>
    </row>
    <row r="7" spans="1:228" s="48" customFormat="1" ht="13.7" customHeight="1" thickTop="1" x14ac:dyDescent="0.25">
      <c r="A7" s="125">
        <v>5713</v>
      </c>
      <c r="B7" s="126" t="s">
        <v>90</v>
      </c>
      <c r="C7" s="127">
        <v>2</v>
      </c>
      <c r="D7" s="128" t="s">
        <v>92</v>
      </c>
      <c r="E7" s="106">
        <f>SUMIFS(PrevisaoGD[MW Previsto],PrevisaoGD[Nº Barra],$A7,PrevisaoGD[G/P],$C7,PrevisaoGD[Condição de Carga],E$4,PrevisaoGD[Mês/Ano],E$5)</f>
        <v>0</v>
      </c>
      <c r="F7" s="107">
        <f>E7*TAN(ACOS(SUMIFS(PrevisaoGD[FP da Barra],PrevisaoGD[Nº Barra],$A7,PrevisaoGD[G/P],$C7,PrevisaoGD[Condição de Carga],F$4,PrevisaoGD[Mês/Ano],F$5)))</f>
        <v>0</v>
      </c>
      <c r="G7" s="106">
        <f>SUMIFS(PrevisaoGD[MW Previsto],PrevisaoGD[Nº Barra],$A7,PrevisaoGD[G/P],$C7,PrevisaoGD[Condição de Carga],G$4,PrevisaoGD[Mês/Ano],G$5)</f>
        <v>0</v>
      </c>
      <c r="H7" s="107">
        <f>G7*TAN(ACOS(SUMIFS(PrevisaoGD[FP da Barra],PrevisaoGD[Nº Barra],$A7,PrevisaoGD[G/P],$C7,PrevisaoGD[Condição de Carga],H$4,PrevisaoGD[Mês/Ano],H$5)))</f>
        <v>0</v>
      </c>
      <c r="I7" s="106">
        <f>SUMIFS(PrevisaoGD[MW Previsto],PrevisaoGD[Nº Barra],$A7,PrevisaoGD[G/P],$C7,PrevisaoGD[Condição de Carga],I$4,PrevisaoGD[Mês/Ano],I$5)</f>
        <v>0</v>
      </c>
      <c r="J7" s="107">
        <f>I7*TAN(ACOS(SUMIFS(PrevisaoGD[FP da Barra],PrevisaoGD[Nº Barra],$A7,PrevisaoGD[G/P],$C7,PrevisaoGD[Condição de Carga],J$4,PrevisaoGD[Mês/Ano],J$5)))</f>
        <v>0</v>
      </c>
      <c r="K7" s="106">
        <f>SUMIFS(PrevisaoGD[MW Previsto],PrevisaoGD[Nº Barra],$A7,PrevisaoGD[G/P],$C7,PrevisaoGD[Condição de Carga],K$4,PrevisaoGD[Mês/Ano],K$5)</f>
        <v>0</v>
      </c>
      <c r="L7" s="107">
        <f>K7*TAN(ACOS(SUMIFS(PrevisaoGD[FP da Barra],PrevisaoGD[Nº Barra],$A7,PrevisaoGD[G/P],$C7,PrevisaoGD[Condição de Carga],L$4,PrevisaoGD[Mês/Ano],L$5)))</f>
        <v>0</v>
      </c>
      <c r="M7" s="106">
        <f>SUMIFS(PrevisaoGD[MW Previsto],PrevisaoGD[Nº Barra],$A7,PrevisaoGD[G/P],$C7,PrevisaoGD[Condição de Carga],M$4,PrevisaoGD[Mês/Ano],M$5)</f>
        <v>0</v>
      </c>
      <c r="N7" s="107">
        <f>M7*TAN(ACOS(SUMIFS(PrevisaoGD[FP da Barra],PrevisaoGD[Nº Barra],$A7,PrevisaoGD[G/P],$C7,PrevisaoGD[Condição de Carga],N$4,PrevisaoGD[Mês/Ano],N$5)))</f>
        <v>0</v>
      </c>
      <c r="O7" s="106">
        <f>SUMIFS(PrevisaoGD[MW Previsto],PrevisaoGD[Nº Barra],$A7,PrevisaoGD[G/P],$C7,PrevisaoGD[Condição de Carga],O$4,PrevisaoGD[Mês/Ano],O$5)</f>
        <v>0</v>
      </c>
      <c r="P7" s="107">
        <f>O7*TAN(ACOS(SUMIFS(PrevisaoGD[FP da Barra],PrevisaoGD[Nº Barra],$A7,PrevisaoGD[G/P],$C7,PrevisaoGD[Condição de Carga],P$4,PrevisaoGD[Mês/Ano],P$5)))</f>
        <v>0</v>
      </c>
      <c r="Q7" s="106">
        <f>SUMIFS(PrevisaoGD[MW Previsto],PrevisaoGD[Nº Barra],$A7,PrevisaoGD[G/P],$C7,PrevisaoGD[Condição de Carga],Q$4,PrevisaoGD[Mês/Ano],Q$5)</f>
        <v>0</v>
      </c>
      <c r="R7" s="107">
        <f>Q7*TAN(ACOS(SUMIFS(PrevisaoGD[FP da Barra],PrevisaoGD[Nº Barra],$A7,PrevisaoGD[G/P],$C7,PrevisaoGD[Condição de Carga],R$4,PrevisaoGD[Mês/Ano],R$5)))</f>
        <v>0</v>
      </c>
      <c r="S7" s="106">
        <f>SUMIFS(PrevisaoGD[MW Previsto],PrevisaoGD[Nº Barra],$A7,PrevisaoGD[G/P],$C7,PrevisaoGD[Condição de Carga],S$4,PrevisaoGD[Mês/Ano],S$5)</f>
        <v>0</v>
      </c>
      <c r="T7" s="107">
        <f>S7*TAN(ACOS(SUMIFS(PrevisaoGD[FP da Barra],PrevisaoGD[Nº Barra],$A7,PrevisaoGD[G/P],$C7,PrevisaoGD[Condição de Carga],T$4,PrevisaoGD[Mês/Ano],T$5)))</f>
        <v>0</v>
      </c>
      <c r="U7" s="106">
        <f>SUMIFS(PrevisaoGD[MW Previsto],PrevisaoGD[Nº Barra],$A7,PrevisaoGD[G/P],$C7,PrevisaoGD[Condição de Carga],U$4,PrevisaoGD[Mês/Ano],U$5)</f>
        <v>0</v>
      </c>
      <c r="V7" s="107">
        <f>U7*TAN(ACOS(SUMIFS(PrevisaoGD[FP da Barra],PrevisaoGD[Nº Barra],$A7,PrevisaoGD[G/P],$C7,PrevisaoGD[Condição de Carga],V$4,PrevisaoGD[Mês/Ano],V$5)))</f>
        <v>0</v>
      </c>
      <c r="W7" s="106">
        <f>SUMIFS(PrevisaoGD[MW Previsto],PrevisaoGD[Nº Barra],$A7,PrevisaoGD[G/P],$C7,PrevisaoGD[Condição de Carga],W$4,PrevisaoGD[Mês/Ano],W$5)</f>
        <v>0</v>
      </c>
      <c r="X7" s="107">
        <f>W7*TAN(ACOS(SUMIFS(PrevisaoGD[FP da Barra],PrevisaoGD[Nº Barra],$A7,PrevisaoGD[G/P],$C7,PrevisaoGD[Condição de Carga],X$4,PrevisaoGD[Mês/Ano],X$5)))</f>
        <v>0</v>
      </c>
      <c r="Y7" s="106">
        <f>SUMIFS(PrevisaoGD[MW Previsto],PrevisaoGD[Nº Barra],$A7,PrevisaoGD[G/P],$C7,PrevisaoGD[Condição de Carga],Y$4,PrevisaoGD[Mês/Ano],Y$5)</f>
        <v>0</v>
      </c>
      <c r="Z7" s="107">
        <f>Y7*TAN(ACOS(SUMIFS(PrevisaoGD[FP da Barra],PrevisaoGD[Nº Barra],$A7,PrevisaoGD[G/P],$C7,PrevisaoGD[Condição de Carga],Z$4,PrevisaoGD[Mês/Ano],Z$5)))</f>
        <v>0</v>
      </c>
      <c r="AA7" s="106">
        <f>SUMIFS(PrevisaoGD[MW Previsto],PrevisaoGD[Nº Barra],$A7,PrevisaoGD[G/P],$C7,PrevisaoGD[Condição de Carga],AA$4,PrevisaoGD[Mês/Ano],AA$5)</f>
        <v>0</v>
      </c>
      <c r="AB7" s="108">
        <f>AA7*TAN(ACOS(SUMIFS(PrevisaoGD[FP da Barra],PrevisaoGD[Nº Barra],$A7,PrevisaoGD[G/P],$C7,PrevisaoGD[Condição de Carga],AB$4,PrevisaoGD[Mês/Ano],AB$5)))</f>
        <v>0</v>
      </c>
      <c r="AC7" s="106">
        <f>SUMIFS(PrevisaoGD[MW Previsto],PrevisaoGD[Nº Barra],$A7,PrevisaoGD[G/P],$C7,PrevisaoGD[Condição de Carga],AC$4,PrevisaoGD[Mês/Ano],AC$5)</f>
        <v>8.0077925014329132</v>
      </c>
      <c r="AD7" s="107">
        <f>AC7*TAN(ACOS(SUMIFS(PrevisaoGD[FP da Barra],PrevisaoGD[Nº Barra],$A7,PrevisaoGD[G/P],$C7,PrevisaoGD[Condição de Carga],AD$4,PrevisaoGD[Mês/Ano],AD$5)))</f>
        <v>3.4113053207992965</v>
      </c>
      <c r="AE7" s="106">
        <f>SUMIFS(PrevisaoGD[MW Previsto],PrevisaoGD[Nº Barra],$A7,PrevisaoGD[G/P],$C7,PrevisaoGD[Condição de Carga],AE$4,PrevisaoGD[Mês/Ano],AE$5)</f>
        <v>8.4104741859540901</v>
      </c>
      <c r="AF7" s="107">
        <f>AE7*TAN(ACOS(SUMIFS(PrevisaoGD[FP da Barra],PrevisaoGD[Nº Barra],$A7,PrevisaoGD[G/P],$C7,PrevisaoGD[Condição de Carga],AF$4,PrevisaoGD[Mês/Ano],AF$5)))</f>
        <v>3.5828470000760397</v>
      </c>
      <c r="AG7" s="106">
        <f>SUMIFS(PrevisaoGD[MW Previsto],PrevisaoGD[Nº Barra],$A7,PrevisaoGD[G/P],$C7,PrevisaoGD[Condição de Carga],AG$4,PrevisaoGD[Mês/Ano],AG$5)</f>
        <v>8.933381357962638</v>
      </c>
      <c r="AH7" s="107">
        <f>AG7*TAN(ACOS(SUMIFS(PrevisaoGD[FP da Barra],PrevisaoGD[Nº Barra],$A7,PrevisaoGD[G/P],$C7,PrevisaoGD[Condição de Carga],AH$4,PrevisaoGD[Mês/Ano],AH$5)))</f>
        <v>3.8056045225565085</v>
      </c>
      <c r="AI7" s="106">
        <f>SUMIFS(PrevisaoGD[MW Previsto],PrevisaoGD[Nº Barra],$A7,PrevisaoGD[G/P],$C7,PrevisaoGD[Condição de Carga],AI$4,PrevisaoGD[Mês/Ano],AI$5)</f>
        <v>8.3315824841415722</v>
      </c>
      <c r="AJ7" s="107">
        <f>AI7*TAN(ACOS(SUMIFS(PrevisaoGD[FP da Barra],PrevisaoGD[Nº Barra],$A7,PrevisaoGD[G/P],$C7,PrevisaoGD[Condição de Carga],AJ$4,PrevisaoGD[Mês/Ano],AJ$5)))</f>
        <v>3.5492392758359577</v>
      </c>
      <c r="AK7" s="106">
        <f>SUMIFS(PrevisaoGD[MW Previsto],PrevisaoGD[Nº Barra],$A7,PrevisaoGD[G/P],$C7,PrevisaoGD[Condição de Carga],AK$4,PrevisaoGD[Mês/Ano],AK$5)</f>
        <v>7.5422555485103642</v>
      </c>
      <c r="AL7" s="107">
        <f>AK7*TAN(ACOS(SUMIFS(PrevisaoGD[FP da Barra],PrevisaoGD[Nº Barra],$A7,PrevisaoGD[G/P],$C7,PrevisaoGD[Condição de Carga],AL$4,PrevisaoGD[Mês/Ano],AL$5)))</f>
        <v>3.2129874093088064</v>
      </c>
      <c r="AM7" s="106">
        <f>SUMIFS(PrevisaoGD[MW Previsto],PrevisaoGD[Nº Barra],$A7,PrevisaoGD[G/P],$C7,PrevisaoGD[Condição de Carga],AM$4,PrevisaoGD[Mês/Ano],AM$5)</f>
        <v>7.4187572743581107</v>
      </c>
      <c r="AN7" s="107">
        <f>AM7*TAN(ACOS(SUMIFS(PrevisaoGD[FP da Barra],PrevisaoGD[Nº Barra],$A7,PrevisaoGD[G/P],$C7,PrevisaoGD[Condição de Carga],AN$4,PrevisaoGD[Mês/Ano],AN$5)))</f>
        <v>3.1603773648240465</v>
      </c>
      <c r="AO7" s="106">
        <f>SUMIFS(PrevisaoGD[MW Previsto],PrevisaoGD[Nº Barra],$A7,PrevisaoGD[G/P],$C7,PrevisaoGD[Condição de Carga],AO$4,PrevisaoGD[Mês/Ano],AO$5)</f>
        <v>7.756575207356911</v>
      </c>
      <c r="AP7" s="107">
        <f>AO7*TAN(ACOS(SUMIFS(PrevisaoGD[FP da Barra],PrevisaoGD[Nº Barra],$A7,PrevisaoGD[G/P],$C7,PrevisaoGD[Condição de Carga],AP$4,PrevisaoGD[Mês/Ano],AP$5)))</f>
        <v>3.3042872016603555</v>
      </c>
      <c r="AQ7" s="106">
        <f>SUMIFS(PrevisaoGD[MW Previsto],PrevisaoGD[Nº Barra],$A7,PrevisaoGD[G/P],$C7,PrevisaoGD[Condição de Carga],AQ$4,PrevisaoGD[Mês/Ano],AQ$5)</f>
        <v>8.7809125309703209</v>
      </c>
      <c r="AR7" s="107">
        <f>AQ7*TAN(ACOS(SUMIFS(PrevisaoGD[FP da Barra],PrevisaoGD[Nº Barra],$A7,PrevisaoGD[G/P],$C7,PrevisaoGD[Condição de Carga],AR$4,PrevisaoGD[Mês/Ano],AR$5)))</f>
        <v>3.7406530742414019</v>
      </c>
      <c r="AS7" s="106">
        <f>SUMIFS(PrevisaoGD[MW Previsto],PrevisaoGD[Nº Barra],$A7,PrevisaoGD[G/P],$C7,PrevisaoGD[Condição de Carga],AS$4,PrevisaoGD[Mês/Ano],AS$5)</f>
        <v>10.142778536918849</v>
      </c>
      <c r="AT7" s="107">
        <f>AS7*TAN(ACOS(SUMIFS(PrevisaoGD[FP da Barra],PrevisaoGD[Nº Barra],$A7,PrevisaoGD[G/P],$C7,PrevisaoGD[Condição de Carga],AT$4,PrevisaoGD[Mês/Ano],AT$5)))</f>
        <v>4.320805563392013</v>
      </c>
      <c r="AU7" s="106">
        <f>SUMIFS(PrevisaoGD[MW Previsto],PrevisaoGD[Nº Barra],$A7,PrevisaoGD[G/P],$C7,PrevisaoGD[Condição de Carga],AU$4,PrevisaoGD[Mês/Ano],AU$5)</f>
        <v>10.770091874016456</v>
      </c>
      <c r="AV7" s="107">
        <f>AU7*TAN(ACOS(SUMIFS(PrevisaoGD[FP da Barra],PrevisaoGD[Nº Barra],$A7,PrevisaoGD[G/P],$C7,PrevisaoGD[Condição de Carga],AV$4,PrevisaoGD[Mês/Ano],AV$5)))</f>
        <v>4.5880399259540434</v>
      </c>
      <c r="AW7" s="106">
        <f>SUMIFS(PrevisaoGD[MW Previsto],PrevisaoGD[Nº Barra],$A7,PrevisaoGD[G/P],$C7,PrevisaoGD[Condição de Carga],AW$4,PrevisaoGD[Mês/Ano],AW$5)</f>
        <v>11.773978840387397</v>
      </c>
      <c r="AX7" s="107">
        <f>AW7*TAN(ACOS(SUMIFS(PrevisaoGD[FP da Barra],PrevisaoGD[Nº Barra],$A7,PrevisaoGD[G/P],$C7,PrevisaoGD[Condição de Carga],AX$4,PrevisaoGD[Mês/Ano],AX$5)))</f>
        <v>5.0156939828304496</v>
      </c>
      <c r="AY7" s="106">
        <f>SUMIFS(PrevisaoGD[MW Previsto],PrevisaoGD[Nº Barra],$A7,PrevisaoGD[G/P],$C7,PrevisaoGD[Condição de Carga],AY$4,PrevisaoGD[Mês/Ano],AY$5)</f>
        <v>12.032851120229799</v>
      </c>
      <c r="AZ7" s="108">
        <f>AY7*TAN(ACOS(SUMIFS(PrevisaoGD[FP da Barra],PrevisaoGD[Nº Barra],$A7,PrevisaoGD[G/P],$C7,PrevisaoGD[Condição de Carga],AZ$4,PrevisaoGD[Mês/Ano],AZ$5)))</f>
        <v>5.1259731122504251</v>
      </c>
      <c r="BA7" s="106">
        <f>SUMIFS(PrevisaoGD[MW Previsto],PrevisaoGD[Nº Barra],$A7,PrevisaoGD[G/P],$C7,PrevisaoGD[Condição de Carga],BA$4,PrevisaoGD[Mês/Ano],BA$5)</f>
        <v>0.13281101280222279</v>
      </c>
      <c r="BB7" s="107">
        <f>BA7*TAN(ACOS(SUMIFS(PrevisaoGD[FP da Barra],PrevisaoGD[Nº Barra],$A7,PrevisaoGD[G/P],$C7,PrevisaoGD[Condição de Carga],BB$4,PrevisaoGD[Mês/Ano],BB$5)))</f>
        <v>5.6577254536989544E-2</v>
      </c>
      <c r="BC7" s="106">
        <f>SUMIFS(PrevisaoGD[MW Previsto],PrevisaoGD[Nº Barra],$A7,PrevisaoGD[G/P],$C7,PrevisaoGD[Condição de Carga],BC$4,PrevisaoGD[Mês/Ano],BC$5)</f>
        <v>1.3335032538696745</v>
      </c>
      <c r="BD7" s="107">
        <f>BC7*TAN(ACOS(SUMIFS(PrevisaoGD[FP da Barra],PrevisaoGD[Nº Barra],$A7,PrevisaoGD[G/P],$C7,PrevisaoGD[Condição de Carga],BD$4,PrevisaoGD[Mês/Ano],BD$5)))</f>
        <v>0.56807000736030566</v>
      </c>
      <c r="BE7" s="106">
        <f>SUMIFS(PrevisaoGD[MW Previsto],PrevisaoGD[Nº Barra],$A7,PrevisaoGD[G/P],$C7,PrevisaoGD[Condição de Carga],BE$4,PrevisaoGD[Mês/Ano],BE$5)</f>
        <v>1.498388100680017</v>
      </c>
      <c r="BF7" s="107">
        <f>BE7*TAN(ACOS(SUMIFS(PrevisaoGD[FP da Barra],PrevisaoGD[Nº Barra],$A7,PrevisaoGD[G/P],$C7,PrevisaoGD[Condição de Carga],BF$4,PrevisaoGD[Mês/Ano],BF$5)))</f>
        <v>0.63831065796940301</v>
      </c>
      <c r="BG7" s="106">
        <f>SUMIFS(PrevisaoGD[MW Previsto],PrevisaoGD[Nº Barra],$A7,PrevisaoGD[G/P],$C7,PrevisaoGD[Condição de Carga],BG$4,PrevisaoGD[Mês/Ano],BG$5)</f>
        <v>1.3704204865069098</v>
      </c>
      <c r="BH7" s="107">
        <f>BG7*TAN(ACOS(SUMIFS(PrevisaoGD[FP da Barra],PrevisaoGD[Nº Barra],$A7,PrevisaoGD[G/P],$C7,PrevisaoGD[Condição de Carga],BH$4,PrevisaoGD[Mês/Ano],BH$5)))</f>
        <v>0.58379668260845319</v>
      </c>
      <c r="BI7" s="106">
        <f>SUMIFS(PrevisaoGD[MW Previsto],PrevisaoGD[Nº Barra],$A7,PrevisaoGD[G/P],$C7,PrevisaoGD[Condição de Carga],BI$4,PrevisaoGD[Mês/Ano],BI$5)</f>
        <v>1.1911471438922765</v>
      </c>
      <c r="BJ7" s="107">
        <f>BI7*TAN(ACOS(SUMIFS(PrevisaoGD[FP da Barra],PrevisaoGD[Nº Barra],$A7,PrevisaoGD[G/P],$C7,PrevisaoGD[Condição de Carga],BJ$4,PrevisaoGD[Mês/Ano],BJ$5)))</f>
        <v>0.50742655845384477</v>
      </c>
      <c r="BK7" s="106">
        <f>SUMIFS(PrevisaoGD[MW Previsto],PrevisaoGD[Nº Barra],$A7,PrevisaoGD[G/P],$C7,PrevisaoGD[Condição de Carga],BK$4,PrevisaoGD[Mês/Ano],BK$5)</f>
        <v>1.2250617436795068</v>
      </c>
      <c r="BL7" s="107">
        <f>BK7*TAN(ACOS(SUMIFS(PrevisaoGD[FP da Barra],PrevisaoGD[Nº Barra],$A7,PrevisaoGD[G/P],$C7,PrevisaoGD[Condição de Carga],BL$4,PrevisaoGD[Mês/Ano],BL$5)))</f>
        <v>0.52187411746417822</v>
      </c>
      <c r="BM7" s="106">
        <f>SUMIFS(PrevisaoGD[MW Previsto],PrevisaoGD[Nº Barra],$A7,PrevisaoGD[G/P],$C7,PrevisaoGD[Condição de Carga],BM$4,PrevisaoGD[Mês/Ano],BM$5)</f>
        <v>1.3991254396448778</v>
      </c>
      <c r="BN7" s="107">
        <f>BM7*TAN(ACOS(SUMIFS(PrevisaoGD[FP da Barra],PrevisaoGD[Nº Barra],$A7,PrevisaoGD[G/P],$C7,PrevisaoGD[Condição de Carga],BN$4,PrevisaoGD[Mês/Ano],BN$5)))</f>
        <v>0.59602494143950091</v>
      </c>
      <c r="BO7" s="106">
        <f>SUMIFS(PrevisaoGD[MW Previsto],PrevisaoGD[Nº Barra],$A7,PrevisaoGD[G/P],$C7,PrevisaoGD[Condição de Carga],BO$4,PrevisaoGD[Mês/Ano],BO$5)</f>
        <v>1.6151574698219469</v>
      </c>
      <c r="BP7" s="107">
        <f>BO7*TAN(ACOS(SUMIFS(PrevisaoGD[FP da Barra],PrevisaoGD[Nº Barra],$A7,PrevisaoGD[G/P],$C7,PrevisaoGD[Condição de Carga],BP$4,PrevisaoGD[Mês/Ano],BP$5)))</f>
        <v>0.68805420092321501</v>
      </c>
      <c r="BQ7" s="106">
        <f>SUMIFS(PrevisaoGD[MW Previsto],PrevisaoGD[Nº Barra],$A7,PrevisaoGD[G/P],$C7,PrevisaoGD[Condição de Carga],BQ$4,PrevisaoGD[Mês/Ano],BQ$5)</f>
        <v>0.11883543639497202</v>
      </c>
      <c r="BR7" s="107">
        <f>BQ7*TAN(ACOS(SUMIFS(PrevisaoGD[FP da Barra],PrevisaoGD[Nº Barra],$A7,PrevisaoGD[G/P],$C7,PrevisaoGD[Condição de Carga],BR$4,PrevisaoGD[Mês/Ano],BR$5)))</f>
        <v>5.0623683918025485E-2</v>
      </c>
      <c r="BS7" s="106">
        <f>SUMIFS(PrevisaoGD[MW Previsto],PrevisaoGD[Nº Barra],$A7,PrevisaoGD[G/P],$C7,PrevisaoGD[Condição de Carga],BS$4,PrevisaoGD[Mês/Ano],BS$5)</f>
        <v>0.21133912356700901</v>
      </c>
      <c r="BT7" s="107">
        <f>BS7*TAN(ACOS(SUMIFS(PrevisaoGD[FP da Barra],PrevisaoGD[Nº Barra],$A7,PrevisaoGD[G/P],$C7,PrevisaoGD[Condição de Carga],BT$4,PrevisaoGD[Mês/Ano],BT$5)))</f>
        <v>9.0030089639334759E-2</v>
      </c>
      <c r="BU7" s="106">
        <f>SUMIFS(PrevisaoGD[MW Previsto],PrevisaoGD[Nº Barra],$A7,PrevisaoGD[G/P],$C7,PrevisaoGD[Condição de Carga],BU$4,PrevisaoGD[Mês/Ano],BU$5)</f>
        <v>0.32667692358663825</v>
      </c>
      <c r="BV7" s="107">
        <f>BU7*TAN(ACOS(SUMIFS(PrevisaoGD[FP da Barra],PrevisaoGD[Nº Barra],$A7,PrevisaoGD[G/P],$C7,PrevisaoGD[Condição de Carga],BV$4,PrevisaoGD[Mês/Ano],BV$5)))</f>
        <v>0.13916378670077112</v>
      </c>
      <c r="BW7" s="106">
        <f>SUMIFS(PrevisaoGD[MW Previsto],PrevisaoGD[Nº Barra],$A7,PrevisaoGD[G/P],$C7,PrevisaoGD[Condição de Carga],BW$4,PrevisaoGD[Mês/Ano],BW$5)</f>
        <v>0.23121567891155964</v>
      </c>
      <c r="BX7" s="108">
        <f>BW7*TAN(ACOS(SUMIFS(PrevisaoGD[FP da Barra],PrevisaoGD[Nº Barra],$A7,PrevisaoGD[G/P],$C7,PrevisaoGD[Condição de Carga],BX$4,PrevisaoGD[Mês/Ano],BX$5)))</f>
        <v>9.849746675904586E-2</v>
      </c>
      <c r="BY7" s="106">
        <f>SUMIFS(PrevisaoGD[MW Previsto],PrevisaoGD[Nº Barra],$A7,PrevisaoGD[G/P],$C7,PrevisaoGD[Condição de Carga],BY$4,PrevisaoGD[Mês/Ano],BY$5)</f>
        <v>1.3437547098848697</v>
      </c>
      <c r="BZ7" s="107">
        <f>BY7*TAN(ACOS(SUMIFS(PrevisaoGD[FP da Barra],PrevisaoGD[Nº Barra],$A7,PrevisaoGD[G/P],$C7,PrevisaoGD[Condição de Carga],BZ$4,PrevisaoGD[Mês/Ano],BZ$5)))</f>
        <v>0.57243710933557757</v>
      </c>
      <c r="CA7" s="106">
        <f>SUMIFS(PrevisaoGD[MW Previsto],PrevisaoGD[Nº Barra],$A7,PrevisaoGD[G/P],$C7,PrevisaoGD[Condição de Carga],CA$4,PrevisaoGD[Mês/Ano],CA$5)</f>
        <v>1.3335032538696745</v>
      </c>
      <c r="CB7" s="107">
        <f>CA7*TAN(ACOS(SUMIFS(PrevisaoGD[FP da Barra],PrevisaoGD[Nº Barra],$A7,PrevisaoGD[G/P],$C7,PrevisaoGD[Condição de Carga],CB$4,PrevisaoGD[Mês/Ano],CB$5)))</f>
        <v>0.56807000736030566</v>
      </c>
      <c r="CC7" s="106">
        <f>SUMIFS(PrevisaoGD[MW Previsto],PrevisaoGD[Nº Barra],$A7,PrevisaoGD[G/P],$C7,PrevisaoGD[Condição de Carga],CC$4,PrevisaoGD[Mês/Ano],CC$5)</f>
        <v>1.498388100680017</v>
      </c>
      <c r="CD7" s="107">
        <f>CC7*TAN(ACOS(SUMIFS(PrevisaoGD[FP da Barra],PrevisaoGD[Nº Barra],$A7,PrevisaoGD[G/P],$C7,PrevisaoGD[Condição de Carga],CD$4,PrevisaoGD[Mês/Ano],CD$5)))</f>
        <v>0.63831065796940301</v>
      </c>
      <c r="CE7" s="106">
        <f>SUMIFS(PrevisaoGD[MW Previsto],PrevisaoGD[Nº Barra],$A7,PrevisaoGD[G/P],$C7,PrevisaoGD[Condição de Carga],CE$4,PrevisaoGD[Mês/Ano],CE$5)</f>
        <v>3.5868400451093643</v>
      </c>
      <c r="CF7" s="107">
        <f>CE7*TAN(ACOS(SUMIFS(PrevisaoGD[FP da Barra],PrevisaoGD[Nº Barra],$A7,PrevisaoGD[G/P],$C7,PrevisaoGD[Condição de Carga],CF$4,PrevisaoGD[Mês/Ano],CF$5)))</f>
        <v>1.5279874607824928</v>
      </c>
      <c r="CG7" s="106">
        <f>SUMIFS(PrevisaoGD[MW Previsto],PrevisaoGD[Nº Barra],$A7,PrevisaoGD[G/P],$C7,PrevisaoGD[Condição de Carga],CG$4,PrevisaoGD[Mês/Ano],CG$5)</f>
        <v>1.1911471438922765</v>
      </c>
      <c r="CH7" s="107">
        <f>CG7*TAN(ACOS(SUMIFS(PrevisaoGD[FP da Barra],PrevisaoGD[Nº Barra],$A7,PrevisaoGD[G/P],$C7,PrevisaoGD[Condição de Carga],CH$4,PrevisaoGD[Mês/Ano],CH$5)))</f>
        <v>0.50742655845384477</v>
      </c>
      <c r="CI7" s="106">
        <f>SUMIFS(PrevisaoGD[MW Previsto],PrevisaoGD[Nº Barra],$A7,PrevisaoGD[G/P],$C7,PrevisaoGD[Condição de Carga],CI$4,PrevisaoGD[Mês/Ano],CI$5)</f>
        <v>1.2250617436795068</v>
      </c>
      <c r="CJ7" s="107">
        <f>CI7*TAN(ACOS(SUMIFS(PrevisaoGD[FP da Barra],PrevisaoGD[Nº Barra],$A7,PrevisaoGD[G/P],$C7,PrevisaoGD[Condição de Carga],CJ$4,PrevisaoGD[Mês/Ano],CJ$5)))</f>
        <v>0.52187411746417822</v>
      </c>
      <c r="CK7" s="106">
        <f>SUMIFS(PrevisaoGD[MW Previsto],PrevisaoGD[Nº Barra],$A7,PrevisaoGD[G/P],$C7,PrevisaoGD[Condição de Carga],CK$4,PrevisaoGD[Mês/Ano],CK$5)</f>
        <v>1.3991254396448778</v>
      </c>
      <c r="CL7" s="107">
        <f>CK7*TAN(ACOS(SUMIFS(PrevisaoGD[FP da Barra],PrevisaoGD[Nº Barra],$A7,PrevisaoGD[G/P],$C7,PrevisaoGD[Condição de Carga],CL$4,PrevisaoGD[Mês/Ano],CL$5)))</f>
        <v>0.59602494143950091</v>
      </c>
      <c r="CM7" s="106">
        <f>SUMIFS(PrevisaoGD[MW Previsto],PrevisaoGD[Nº Barra],$A7,PrevisaoGD[G/P],$C7,PrevisaoGD[Condição de Carga],CM$4,PrevisaoGD[Mês/Ano],CM$5)</f>
        <v>1.6151574698219469</v>
      </c>
      <c r="CN7" s="107">
        <f>CM7*TAN(ACOS(SUMIFS(PrevisaoGD[FP da Barra],PrevisaoGD[Nº Barra],$A7,PrevisaoGD[G/P],$C7,PrevisaoGD[Condição de Carga],CN$4,PrevisaoGD[Mês/Ano],CN$5)))</f>
        <v>0.68805420092321501</v>
      </c>
      <c r="CO7" s="106">
        <f>SUMIFS(PrevisaoGD[MW Previsto],PrevisaoGD[Nº Barra],$A7,PrevisaoGD[G/P],$C7,PrevisaoGD[Condição de Carga],CO$4,PrevisaoGD[Mês/Ano],CO$5)</f>
        <v>1.8949227724099773</v>
      </c>
      <c r="CP7" s="107">
        <f>CO7*TAN(ACOS(SUMIFS(PrevisaoGD[FP da Barra],PrevisaoGD[Nº Barra],$A7,PrevisaoGD[G/P],$C7,PrevisaoGD[Condição de Carga],CP$4,PrevisaoGD[Mês/Ano],CP$5)))</f>
        <v>0.80723372076252153</v>
      </c>
      <c r="CQ7" s="106">
        <f>SUMIFS(PrevisaoGD[MW Previsto],PrevisaoGD[Nº Barra],$A7,PrevisaoGD[G/P],$C7,PrevisaoGD[Condição de Carga],CQ$4,PrevisaoGD[Mês/Ano],CQ$5)</f>
        <v>2.1482604963362357</v>
      </c>
      <c r="CR7" s="107">
        <f>CQ7*TAN(ACOS(SUMIFS(PrevisaoGD[FP da Barra],PrevisaoGD[Nº Barra],$A7,PrevisaoGD[G/P],$C7,PrevisaoGD[Condição de Carga],CR$4,PrevisaoGD[Mês/Ano],CR$5)))</f>
        <v>0.91515513923511393</v>
      </c>
      <c r="CS7" s="106">
        <f>SUMIFS(PrevisaoGD[MW Previsto],PrevisaoGD[Nº Barra],$A7,PrevisaoGD[G/P],$C7,PrevisaoGD[Condição de Carga],CS$4,PrevisaoGD[Mês/Ano],CS$5)</f>
        <v>0.32667692358663825</v>
      </c>
      <c r="CT7" s="107">
        <f>CS7*TAN(ACOS(SUMIFS(PrevisaoGD[FP da Barra],PrevisaoGD[Nº Barra],$A7,PrevisaoGD[G/P],$C7,PrevisaoGD[Condição de Carga],CT$4,PrevisaoGD[Mês/Ano],CT$5)))</f>
        <v>0.13916378670077112</v>
      </c>
      <c r="CU7" s="106">
        <f>SUMIFS(PrevisaoGD[MW Previsto],PrevisaoGD[Nº Barra],$A7,PrevisaoGD[G/P],$C7,PrevisaoGD[Condição de Carga],CU$4,PrevisaoGD[Mês/Ano],CU$5)</f>
        <v>2.0819769350715269</v>
      </c>
      <c r="CV7" s="108">
        <f>CU7*TAN(ACOS(SUMIFS(PrevisaoGD[FP da Barra],PrevisaoGD[Nº Barra],$A7,PrevisaoGD[G/P],$C7,PrevisaoGD[Condição de Carga],CV$4,PrevisaoGD[Mês/Ano],CV$5)))</f>
        <v>0.88691846037719313</v>
      </c>
      <c r="CW7" s="106">
        <f>SUMIFS(PrevisaoGD[MW Previsto],PrevisaoGD[Nº Barra],$A7,PrevisaoGD[G/P],$C7,PrevisaoGD[Condição de Carga],CW$4,PrevisaoGD[Mês/Ano],CW$5)</f>
        <v>0</v>
      </c>
      <c r="CX7" s="107">
        <f>CW7*TAN(ACOS(SUMIFS(PrevisaoGD[FP da Barra],PrevisaoGD[Nº Barra],$A7,PrevisaoGD[G/P],$C7,PrevisaoGD[Condição de Carga],CX$4,PrevisaoGD[Mês/Ano],CX$5)))</f>
        <v>0</v>
      </c>
      <c r="CY7" s="106">
        <f>SUMIFS(PrevisaoGD[MW Previsto],PrevisaoGD[Nº Barra],$A7,PrevisaoGD[G/P],$C7,PrevisaoGD[Condição de Carga],CY$4,PrevisaoGD[Mês/Ano],CY$5)</f>
        <v>0</v>
      </c>
      <c r="CZ7" s="107">
        <f>CY7*TAN(ACOS(SUMIFS(PrevisaoGD[FP da Barra],PrevisaoGD[Nº Barra],$A7,PrevisaoGD[G/P],$C7,PrevisaoGD[Condição de Carga],CZ$4,PrevisaoGD[Mês/Ano],CZ$5)))</f>
        <v>0</v>
      </c>
      <c r="DA7" s="106">
        <f>SUMIFS(PrevisaoGD[MW Previsto],PrevisaoGD[Nº Barra],$A7,PrevisaoGD[G/P],$C7,PrevisaoGD[Condição de Carga],DA$4,PrevisaoGD[Mês/Ano],DA$5)</f>
        <v>0</v>
      </c>
      <c r="DB7" s="107">
        <f>DA7*TAN(ACOS(SUMIFS(PrevisaoGD[FP da Barra],PrevisaoGD[Nº Barra],$A7,PrevisaoGD[G/P],$C7,PrevisaoGD[Condição de Carga],DB$4,PrevisaoGD[Mês/Ano],DB$5)))</f>
        <v>0</v>
      </c>
      <c r="DC7" s="106">
        <f>SUMIFS(PrevisaoGD[MW Previsto],PrevisaoGD[Nº Barra],$A7,PrevisaoGD[G/P],$C7,PrevisaoGD[Condição de Carga],DC$4,PrevisaoGD[Mês/Ano],DC$5)</f>
        <v>0</v>
      </c>
      <c r="DD7" s="107">
        <f>DC7*TAN(ACOS(SUMIFS(PrevisaoGD[FP da Barra],PrevisaoGD[Nº Barra],$A7,PrevisaoGD[G/P],$C7,PrevisaoGD[Condição de Carga],DD$4,PrevisaoGD[Mês/Ano],DD$5)))</f>
        <v>0</v>
      </c>
      <c r="DE7" s="106">
        <f>SUMIFS(PrevisaoGD[MW Previsto],PrevisaoGD[Nº Barra],$A7,PrevisaoGD[G/P],$C7,PrevisaoGD[Condição de Carga],DE$4,PrevisaoGD[Mês/Ano],DE$5)</f>
        <v>0</v>
      </c>
      <c r="DF7" s="107">
        <f>DE7*TAN(ACOS(SUMIFS(PrevisaoGD[FP da Barra],PrevisaoGD[Nº Barra],$A7,PrevisaoGD[G/P],$C7,PrevisaoGD[Condição de Carga],DF$4,PrevisaoGD[Mês/Ano],DF$5)))</f>
        <v>0</v>
      </c>
      <c r="DG7" s="106">
        <f>SUMIFS(PrevisaoGD[MW Previsto],PrevisaoGD[Nº Barra],$A7,PrevisaoGD[G/P],$C7,PrevisaoGD[Condição de Carga],DG$4,PrevisaoGD[Mês/Ano],DG$5)</f>
        <v>0</v>
      </c>
      <c r="DH7" s="107">
        <f>DG7*TAN(ACOS(SUMIFS(PrevisaoGD[FP da Barra],PrevisaoGD[Nº Barra],$A7,PrevisaoGD[G/P],$C7,PrevisaoGD[Condição de Carga],DH$4,PrevisaoGD[Mês/Ano],DH$5)))</f>
        <v>0</v>
      </c>
      <c r="DI7" s="106">
        <f>SUMIFS(PrevisaoGD[MW Previsto],PrevisaoGD[Nº Barra],$A7,PrevisaoGD[G/P],$C7,PrevisaoGD[Condição de Carga],DI$4,PrevisaoGD[Mês/Ano],DI$5)</f>
        <v>0</v>
      </c>
      <c r="DJ7" s="107">
        <f>DI7*TAN(ACOS(SUMIFS(PrevisaoGD[FP da Barra],PrevisaoGD[Nº Barra],$A7,PrevisaoGD[G/P],$C7,PrevisaoGD[Condição de Carga],DJ$4,PrevisaoGD[Mês/Ano],DJ$5)))</f>
        <v>0</v>
      </c>
      <c r="DK7" s="106">
        <f>SUMIFS(PrevisaoGD[MW Previsto],PrevisaoGD[Nº Barra],$A7,PrevisaoGD[G/P],$C7,PrevisaoGD[Condição de Carga],DK$4,PrevisaoGD[Mês/Ano],DK$5)</f>
        <v>0</v>
      </c>
      <c r="DL7" s="107">
        <f>DK7*TAN(ACOS(SUMIFS(PrevisaoGD[FP da Barra],PrevisaoGD[Nº Barra],$A7,PrevisaoGD[G/P],$C7,PrevisaoGD[Condição de Carga],DL$4,PrevisaoGD[Mês/Ano],DL$5)))</f>
        <v>0</v>
      </c>
      <c r="DM7" s="106">
        <f>SUMIFS(PrevisaoGD[MW Previsto],PrevisaoGD[Nº Barra],$A7,PrevisaoGD[G/P],$C7,PrevisaoGD[Condição de Carga],DM$4,PrevisaoGD[Mês/Ano],DM$5)</f>
        <v>0</v>
      </c>
      <c r="DN7" s="107">
        <f>DM7*TAN(ACOS(SUMIFS(PrevisaoGD[FP da Barra],PrevisaoGD[Nº Barra],$A7,PrevisaoGD[G/P],$C7,PrevisaoGD[Condição de Carga],DN$4,PrevisaoGD[Mês/Ano],DN$5)))</f>
        <v>0</v>
      </c>
      <c r="DO7" s="106">
        <f>SUMIFS(PrevisaoGD[MW Previsto],PrevisaoGD[Nº Barra],$A7,PrevisaoGD[G/P],$C7,PrevisaoGD[Condição de Carga],DO$4,PrevisaoGD[Mês/Ano],DO$5)</f>
        <v>0</v>
      </c>
      <c r="DP7" s="107">
        <f>DO7*TAN(ACOS(SUMIFS(PrevisaoGD[FP da Barra],PrevisaoGD[Nº Barra],$A7,PrevisaoGD[G/P],$C7,PrevisaoGD[Condição de Carga],DP$4,PrevisaoGD[Mês/Ano],DP$5)))</f>
        <v>0</v>
      </c>
      <c r="DQ7" s="106">
        <f>SUMIFS(PrevisaoGD[MW Previsto],PrevisaoGD[Nº Barra],$A7,PrevisaoGD[G/P],$C7,PrevisaoGD[Condição de Carga],DQ$4,PrevisaoGD[Mês/Ano],DQ$5)</f>
        <v>0</v>
      </c>
      <c r="DR7" s="107">
        <f>DQ7*TAN(ACOS(SUMIFS(PrevisaoGD[FP da Barra],PrevisaoGD[Nº Barra],$A7,PrevisaoGD[G/P],$C7,PrevisaoGD[Condição de Carga],DR$4,PrevisaoGD[Mês/Ano],DR$5)))</f>
        <v>0</v>
      </c>
      <c r="DS7" s="106">
        <f>SUMIFS(PrevisaoGD[MW Previsto],PrevisaoGD[Nº Barra],$A7,PrevisaoGD[G/P],$C7,PrevisaoGD[Condição de Carga],DS$4,PrevisaoGD[Mês/Ano],DS$5)</f>
        <v>0</v>
      </c>
      <c r="DT7" s="108">
        <f>DS7*TAN(ACOS(SUMIFS(PrevisaoGD[FP da Barra],PrevisaoGD[Nº Barra],$A7,PrevisaoGD[G/P],$C7,PrevisaoGD[Condição de Carga],DT$4,PrevisaoGD[Mês/Ano],DT$5)))</f>
        <v>0</v>
      </c>
      <c r="DU7" s="106">
        <f>SUMIFS(PrevisaoGD[MW Previsto],PrevisaoGD[Nº Barra],$A7,PrevisaoGD[G/P],$C7,PrevisaoGD[Condição de Carga],DU$4,PrevisaoGD[Mês/Ano],DU$5)</f>
        <v>7.7506596409395687</v>
      </c>
      <c r="DV7" s="107">
        <f>DU7*TAN(ACOS(SUMIFS(PrevisaoGD[FP da Barra],PrevisaoGD[Nº Barra],$A7,PrevisaoGD[G/P],$C7,PrevisaoGD[Condição de Carga],DV$4,PrevisaoGD[Mês/Ano],DV$5)))</f>
        <v>3.3017671809191325</v>
      </c>
      <c r="DW7" s="106">
        <f>SUMIFS(PrevisaoGD[MW Previsto],PrevisaoGD[Nº Barra],$A7,PrevisaoGD[G/P],$C7,PrevisaoGD[Condição de Carga],DW$4,PrevisaoGD[Mês/Ano],DW$5)</f>
        <v>8.4104741859540901</v>
      </c>
      <c r="DX7" s="107">
        <f>DW7*TAN(ACOS(SUMIFS(PrevisaoGD[FP da Barra],PrevisaoGD[Nº Barra],$A7,PrevisaoGD[G/P],$C7,PrevisaoGD[Condição de Carga],DX$4,PrevisaoGD[Mês/Ano],DX$5)))</f>
        <v>3.5828470000760397</v>
      </c>
      <c r="DY7" s="106">
        <f>SUMIFS(PrevisaoGD[MW Previsto],PrevisaoGD[Nº Barra],$A7,PrevisaoGD[G/P],$C7,PrevisaoGD[Condição de Carga],DY$4,PrevisaoGD[Mês/Ano],DY$5)</f>
        <v>8.6477880957807969</v>
      </c>
      <c r="DZ7" s="107">
        <f>DY7*TAN(ACOS(SUMIFS(PrevisaoGD[FP da Barra],PrevisaoGD[Nº Barra],$A7,PrevisaoGD[G/P],$C7,PrevisaoGD[Condição de Carga],DZ$4,PrevisaoGD[Mês/Ano],DZ$5)))</f>
        <v>3.6839423023265252</v>
      </c>
      <c r="EA7" s="106">
        <f>SUMIFS(PrevisaoGD[MW Previsto],PrevisaoGD[Nº Barra],$A7,PrevisaoGD[G/P],$C7,PrevisaoGD[Condição de Carga],EA$4,PrevisaoGD[Mês/Ano],EA$5)</f>
        <v>8.0652680699307222</v>
      </c>
      <c r="EB7" s="107">
        <f>EA7*TAN(ACOS(SUMIFS(PrevisaoGD[FP da Barra],PrevisaoGD[Nº Barra],$A7,PrevisaoGD[G/P],$C7,PrevisaoGD[Condição de Carga],EB$4,PrevisaoGD[Mês/Ano],EB$5)))</f>
        <v>3.4357898104507774</v>
      </c>
      <c r="EC7" s="106">
        <f>SUMIFS(PrevisaoGD[MW Previsto],PrevisaoGD[Nº Barra],$A7,PrevisaoGD[G/P],$C7,PrevisaoGD[Condição de Carga],EC$4,PrevisaoGD[Mês/Ano],EC$5)</f>
        <v>7.5422555485103642</v>
      </c>
      <c r="ED7" s="107">
        <f>EC7*TAN(ACOS(SUMIFS(PrevisaoGD[FP da Barra],PrevisaoGD[Nº Barra],$A7,PrevisaoGD[G/P],$C7,PrevisaoGD[Condição de Carga],ED$4,PrevisaoGD[Mês/Ano],ED$5)))</f>
        <v>3.2129874093088064</v>
      </c>
      <c r="EE7" s="106">
        <f>SUMIFS(PrevisaoGD[MW Previsto],PrevisaoGD[Nº Barra],$A7,PrevisaoGD[G/P],$C7,PrevisaoGD[Condição de Carga],EE$4,PrevisaoGD[Mês/Ano],EE$5)</f>
        <v>7.4187572743581107</v>
      </c>
      <c r="EF7" s="107">
        <f>EE7*TAN(ACOS(SUMIFS(PrevisaoGD[FP da Barra],PrevisaoGD[Nº Barra],$A7,PrevisaoGD[G/P],$C7,PrevisaoGD[Condição de Carga],EF$4,PrevisaoGD[Mês/Ano],EF$5)))</f>
        <v>3.1603773648240465</v>
      </c>
      <c r="EG7" s="106">
        <f>SUMIFS(PrevisaoGD[MW Previsto],PrevisaoGD[Nº Barra],$A7,PrevisaoGD[G/P],$C7,PrevisaoGD[Condição de Carga],EG$4,PrevisaoGD[Mês/Ano],EG$5)</f>
        <v>7.756575207356911</v>
      </c>
      <c r="EH7" s="107">
        <f>EG7*TAN(ACOS(SUMIFS(PrevisaoGD[FP da Barra],PrevisaoGD[Nº Barra],$A7,PrevisaoGD[G/P],$C7,PrevisaoGD[Condição de Carga],EH$4,PrevisaoGD[Mês/Ano],EH$5)))</f>
        <v>3.3042872016603555</v>
      </c>
      <c r="EI7" s="106">
        <f>SUMIFS(PrevisaoGD[MW Previsto],PrevisaoGD[Nº Barra],$A7,PrevisaoGD[G/P],$C7,PrevisaoGD[Condição de Carga],EI$4,PrevisaoGD[Mês/Ano],EI$5)</f>
        <v>8.5297509941776717</v>
      </c>
      <c r="EJ7" s="107">
        <f>EI7*TAN(ACOS(SUMIFS(PrevisaoGD[FP da Barra],PrevisaoGD[Nº Barra],$A7,PrevisaoGD[G/P],$C7,PrevisaoGD[Condição de Carga],EJ$4,PrevisaoGD[Mês/Ano],EJ$5)))</f>
        <v>3.6336587076057056</v>
      </c>
      <c r="EK7" s="106">
        <f>SUMIFS(PrevisaoGD[MW Previsto],PrevisaoGD[Nº Barra],$A7,PrevisaoGD[G/P],$C7,PrevisaoGD[Condição de Carga],EK$4,PrevisaoGD[Mês/Ano],EK$5)</f>
        <v>10.142778536918849</v>
      </c>
      <c r="EL7" s="107">
        <f>EK7*TAN(ACOS(SUMIFS(PrevisaoGD[FP da Barra],PrevisaoGD[Nº Barra],$A7,PrevisaoGD[G/P],$C7,PrevisaoGD[Condição de Carga],EL$4,PrevisaoGD[Mês/Ano],EL$5)))</f>
        <v>4.320805563392013</v>
      </c>
      <c r="EM7" s="106">
        <f>SUMIFS(PrevisaoGD[MW Previsto],PrevisaoGD[Nº Barra],$A7,PrevisaoGD[G/P],$C7,PrevisaoGD[Condição de Carga],EM$4,PrevisaoGD[Mês/Ano],EM$5)</f>
        <v>10.446066588225008</v>
      </c>
      <c r="EN7" s="107">
        <f>EM7*TAN(ACOS(SUMIFS(PrevisaoGD[FP da Barra],PrevisaoGD[Nº Barra],$A7,PrevisaoGD[G/P],$C7,PrevisaoGD[Condição de Carga],EN$4,PrevisaoGD[Mês/Ano],EN$5)))</f>
        <v>4.450005732223862</v>
      </c>
      <c r="EO7" s="106">
        <f>SUMIFS(PrevisaoGD[MW Previsto],PrevisaoGD[Nº Barra],$A7,PrevisaoGD[G/P],$C7,PrevisaoGD[Condição de Carga],EO$4,PrevisaoGD[Mês/Ano],EO$5)</f>
        <v>11.773978840387397</v>
      </c>
      <c r="EP7" s="107">
        <f>EO7*TAN(ACOS(SUMIFS(PrevisaoGD[FP da Barra],PrevisaoGD[Nº Barra],$A7,PrevisaoGD[G/P],$C7,PrevisaoGD[Condição de Carga],EP$4,PrevisaoGD[Mês/Ano],EP$5)))</f>
        <v>5.0156939828304496</v>
      </c>
      <c r="EQ7" s="106">
        <f>SUMIFS(PrevisaoGD[MW Previsto],PrevisaoGD[Nº Barra],$A7,PrevisaoGD[G/P],$C7,PrevisaoGD[Condição de Carga],EQ$4,PrevisaoGD[Mês/Ano],EQ$5)</f>
        <v>12.032851120229799</v>
      </c>
      <c r="ER7" s="108">
        <f>EQ7*TAN(ACOS(SUMIFS(PrevisaoGD[FP da Barra],PrevisaoGD[Nº Barra],$A7,PrevisaoGD[G/P],$C7,PrevisaoGD[Condição de Carga],ER$4,PrevisaoGD[Mês/Ano],ER$5)))</f>
        <v>5.1259731122504251</v>
      </c>
      <c r="ES7" s="106">
        <f>SUMIFS(PrevisaoGD[MW Previsto],PrevisaoGD[Nº Barra],$A7,PrevisaoGD[G/P],$C7,PrevisaoGD[Condição de Carga],ES$4,PrevisaoGD[Mês/Ano],ES$5)</f>
        <v>0</v>
      </c>
      <c r="ET7" s="107">
        <f>ES7*TAN(ACOS(SUMIFS(PrevisaoGD[FP da Barra],PrevisaoGD[Nº Barra],$A7,PrevisaoGD[G/P],$C7,PrevisaoGD[Condição de Carga],ET$4,PrevisaoGD[Mês/Ano],ET$5)))</f>
        <v>0</v>
      </c>
      <c r="EU7" s="106">
        <f>SUMIFS(PrevisaoGD[MW Previsto],PrevisaoGD[Nº Barra],$A7,PrevisaoGD[G/P],$C7,PrevisaoGD[Condição de Carga],EU$4,PrevisaoGD[Mês/Ano],EU$5)</f>
        <v>0</v>
      </c>
      <c r="EV7" s="107">
        <f>EU7*TAN(ACOS(SUMIFS(PrevisaoGD[FP da Barra],PrevisaoGD[Nº Barra],$A7,PrevisaoGD[G/P],$C7,PrevisaoGD[Condição de Carga],EV$4,PrevisaoGD[Mês/Ano],EV$5)))</f>
        <v>0</v>
      </c>
      <c r="EW7" s="106">
        <f>SUMIFS(PrevisaoGD[MW Previsto],PrevisaoGD[Nº Barra],$A7,PrevisaoGD[G/P],$C7,PrevisaoGD[Condição de Carga],EW$4,PrevisaoGD[Mês/Ano],EW$5)</f>
        <v>0</v>
      </c>
      <c r="EX7" s="107">
        <f>EW7*TAN(ACOS(SUMIFS(PrevisaoGD[FP da Barra],PrevisaoGD[Nº Barra],$A7,PrevisaoGD[G/P],$C7,PrevisaoGD[Condição de Carga],EX$4,PrevisaoGD[Mês/Ano],EX$5)))</f>
        <v>0</v>
      </c>
      <c r="EY7" s="106">
        <f>SUMIFS(PrevisaoGD[MW Previsto],PrevisaoGD[Nº Barra],$A7,PrevisaoGD[G/P],$C7,PrevisaoGD[Condição de Carga],EY$4,PrevisaoGD[Mês/Ano],EY$5)</f>
        <v>0</v>
      </c>
      <c r="EZ7" s="107">
        <f>EY7*TAN(ACOS(SUMIFS(PrevisaoGD[FP da Barra],PrevisaoGD[Nº Barra],$A7,PrevisaoGD[G/P],$C7,PrevisaoGD[Condição de Carga],EZ$4,PrevisaoGD[Mês/Ano],EZ$5)))</f>
        <v>0</v>
      </c>
      <c r="FA7" s="106">
        <f>SUMIFS(PrevisaoGD[MW Previsto],PrevisaoGD[Nº Barra],$A7,PrevisaoGD[G/P],$C7,PrevisaoGD[Condição de Carga],FA$4,PrevisaoGD[Mês/Ano],FA$5)</f>
        <v>0</v>
      </c>
      <c r="FB7" s="107">
        <f>FA7*TAN(ACOS(SUMIFS(PrevisaoGD[FP da Barra],PrevisaoGD[Nº Barra],$A7,PrevisaoGD[G/P],$C7,PrevisaoGD[Condição de Carga],FB$4,PrevisaoGD[Mês/Ano],FB$5)))</f>
        <v>0</v>
      </c>
      <c r="FC7" s="106">
        <f>SUMIFS(PrevisaoGD[MW Previsto],PrevisaoGD[Nº Barra],$A7,PrevisaoGD[G/P],$C7,PrevisaoGD[Condição de Carga],FC$4,PrevisaoGD[Mês/Ano],FC$5)</f>
        <v>0</v>
      </c>
      <c r="FD7" s="107">
        <f>FC7*TAN(ACOS(SUMIFS(PrevisaoGD[FP da Barra],PrevisaoGD[Nº Barra],$A7,PrevisaoGD[G/P],$C7,PrevisaoGD[Condição de Carga],FD$4,PrevisaoGD[Mês/Ano],FD$5)))</f>
        <v>0</v>
      </c>
      <c r="FE7" s="106">
        <f>SUMIFS(PrevisaoGD[MW Previsto],PrevisaoGD[Nº Barra],$A7,PrevisaoGD[G/P],$C7,PrevisaoGD[Condição de Carga],FE$4,PrevisaoGD[Mês/Ano],FE$5)</f>
        <v>0</v>
      </c>
      <c r="FF7" s="107">
        <f>FE7*TAN(ACOS(SUMIFS(PrevisaoGD[FP da Barra],PrevisaoGD[Nº Barra],$A7,PrevisaoGD[G/P],$C7,PrevisaoGD[Condição de Carga],FF$4,PrevisaoGD[Mês/Ano],FF$5)))</f>
        <v>0</v>
      </c>
      <c r="FG7" s="106">
        <f>SUMIFS(PrevisaoGD[MW Previsto],PrevisaoGD[Nº Barra],$A7,PrevisaoGD[G/P],$C7,PrevisaoGD[Condição de Carga],FG$4,PrevisaoGD[Mês/Ano],FG$5)</f>
        <v>0</v>
      </c>
      <c r="FH7" s="107">
        <f>FG7*TAN(ACOS(SUMIFS(PrevisaoGD[FP da Barra],PrevisaoGD[Nº Barra],$A7,PrevisaoGD[G/P],$C7,PrevisaoGD[Condição de Carga],FH$4,PrevisaoGD[Mês/Ano],FH$5)))</f>
        <v>0</v>
      </c>
      <c r="FI7" s="106">
        <f>SUMIFS(PrevisaoGD[MW Previsto],PrevisaoGD[Nº Barra],$A7,PrevisaoGD[G/P],$C7,PrevisaoGD[Condição de Carga],FI$4,PrevisaoGD[Mês/Ano],FI$5)</f>
        <v>0</v>
      </c>
      <c r="FJ7" s="107">
        <f>FI7*TAN(ACOS(SUMIFS(PrevisaoGD[FP da Barra],PrevisaoGD[Nº Barra],$A7,PrevisaoGD[G/P],$C7,PrevisaoGD[Condição de Carga],FJ$4,PrevisaoGD[Mês/Ano],FJ$5)))</f>
        <v>0</v>
      </c>
      <c r="FK7" s="106">
        <f>SUMIFS(PrevisaoGD[MW Previsto],PrevisaoGD[Nº Barra],$A7,PrevisaoGD[G/P],$C7,PrevisaoGD[Condição de Carga],FK$4,PrevisaoGD[Mês/Ano],FK$5)</f>
        <v>0</v>
      </c>
      <c r="FL7" s="107">
        <f>FK7*TAN(ACOS(SUMIFS(PrevisaoGD[FP da Barra],PrevisaoGD[Nº Barra],$A7,PrevisaoGD[G/P],$C7,PrevisaoGD[Condição de Carga],FL$4,PrevisaoGD[Mês/Ano],FL$5)))</f>
        <v>0</v>
      </c>
      <c r="FM7" s="106">
        <f>SUMIFS(PrevisaoGD[MW Previsto],PrevisaoGD[Nº Barra],$A7,PrevisaoGD[G/P],$C7,PrevisaoGD[Condição de Carga],FM$4,PrevisaoGD[Mês/Ano],FM$5)</f>
        <v>0</v>
      </c>
      <c r="FN7" s="107">
        <f>FM7*TAN(ACOS(SUMIFS(PrevisaoGD[FP da Barra],PrevisaoGD[Nº Barra],$A7,PrevisaoGD[G/P],$C7,PrevisaoGD[Condição de Carga],FN$4,PrevisaoGD[Mês/Ano],FN$5)))</f>
        <v>0</v>
      </c>
      <c r="FO7" s="106">
        <f>SUMIFS(PrevisaoGD[MW Previsto],PrevisaoGD[Nº Barra],$A7,PrevisaoGD[G/P],$C7,PrevisaoGD[Condição de Carga],FO$4,PrevisaoGD[Mês/Ano],FO$5)</f>
        <v>0</v>
      </c>
      <c r="FP7" s="108">
        <f>FO7*TAN(ACOS(SUMIFS(PrevisaoGD[FP da Barra],PrevisaoGD[Nº Barra],$A7,PrevisaoGD[G/P],$C7,PrevisaoGD[Condição de Carga],FP$4,PrevisaoGD[Mês/Ano],FP$5)))</f>
        <v>0</v>
      </c>
      <c r="FQ7" s="106">
        <f>SUMIFS(PrevisaoGD[MW Previsto],PrevisaoGD[Nº Barra],$A7,PrevisaoGD[G/P],$C7,PrevisaoGD[Condição de Carga],FQ$4,PrevisaoGD[Mês/Ano],FQ$5)</f>
        <v>5.4730710825389428</v>
      </c>
      <c r="FR7" s="107">
        <f>FQ7*TAN(ACOS(SUMIFS(PrevisaoGD[FP da Barra],PrevisaoGD[Nº Barra],$A7,PrevisaoGD[G/P],$C7,PrevisaoGD[Condição de Carga],FR$4,PrevisaoGD[Mês/Ano],FR$5)))</f>
        <v>2.3315185179482358</v>
      </c>
      <c r="FS7" s="106">
        <f>SUMIFS(PrevisaoGD[MW Previsto],PrevisaoGD[Nº Barra],$A7,PrevisaoGD[G/P],$C7,PrevisaoGD[Condição de Carga],FS$4,PrevisaoGD[Mês/Ano],FS$5)</f>
        <v>5.7404461820570445</v>
      </c>
      <c r="FT7" s="107">
        <f>FS7*TAN(ACOS(SUMIFS(PrevisaoGD[FP da Barra],PrevisaoGD[Nº Barra],$A7,PrevisaoGD[G/P],$C7,PrevisaoGD[Condição de Carga],FT$4,PrevisaoGD[Mês/Ano],FT$5)))</f>
        <v>2.4454198333821875</v>
      </c>
      <c r="FU7" s="106">
        <f>SUMIFS(PrevisaoGD[MW Previsto],PrevisaoGD[Nº Barra],$A7,PrevisaoGD[G/P],$C7,PrevisaoGD[Condição de Carga],FU$4,PrevisaoGD[Mês/Ano],FU$5)</f>
        <v>6.1227676059987779</v>
      </c>
      <c r="FV7" s="107">
        <f>FU7*TAN(ACOS(SUMIFS(PrevisaoGD[FP da Barra],PrevisaoGD[Nº Barra],$A7,PrevisaoGD[G/P],$C7,PrevisaoGD[Condição de Carga],FV$4,PrevisaoGD[Mês/Ano],FV$5)))</f>
        <v>2.6082880779720194</v>
      </c>
      <c r="FW7" s="106">
        <f>SUMIFS(PrevisaoGD[MW Previsto],PrevisaoGD[Nº Barra],$A7,PrevisaoGD[G/P],$C7,PrevisaoGD[Condição de Carga],FW$4,PrevisaoGD[Mês/Ano],FW$5)</f>
        <v>7.1793889106729889</v>
      </c>
      <c r="FX7" s="107">
        <f>FW7*TAN(ACOS(SUMIFS(PrevisaoGD[FP da Barra],PrevisaoGD[Nº Barra],$A7,PrevisaoGD[G/P],$C7,PrevisaoGD[Condição de Carga],FX$4,PrevisaoGD[Mês/Ano],FX$5)))</f>
        <v>3.0584068688947426</v>
      </c>
      <c r="FY7" s="106">
        <f>SUMIFS(PrevisaoGD[MW Previsto],PrevisaoGD[Nº Barra],$A7,PrevisaoGD[G/P],$C7,PrevisaoGD[Condição de Carga],FY$4,PrevisaoGD[Mês/Ano],FY$5)</f>
        <v>7.2903542401415331</v>
      </c>
      <c r="FZ7" s="107">
        <f>FY7*TAN(ACOS(SUMIFS(PrevisaoGD[FP da Barra],PrevisaoGD[Nº Barra],$A7,PrevisaoGD[G/P],$C7,PrevisaoGD[Condição de Carga],FZ$4,PrevisaoGD[Mês/Ano],FZ$5)))</f>
        <v>3.1056779013013083</v>
      </c>
      <c r="GA7" s="106">
        <f>SUMIFS(PrevisaoGD[MW Previsto],PrevisaoGD[Nº Barra],$A7,PrevisaoGD[G/P],$C7,PrevisaoGD[Condição de Carga],GA$4,PrevisaoGD[Mês/Ano],GA$5)</f>
        <v>7.1614938069750433</v>
      </c>
      <c r="GB7" s="107">
        <f>GA7*TAN(ACOS(SUMIFS(PrevisaoGD[FP da Barra],PrevisaoGD[Nº Barra],$A7,PrevisaoGD[G/P],$C7,PrevisaoGD[Condição de Carga],GB$4,PrevisaoGD[Mês/Ano],GB$5)))</f>
        <v>3.0507835866418453</v>
      </c>
      <c r="GC7" s="106">
        <f>SUMIFS(PrevisaoGD[MW Previsto],PrevisaoGD[Nº Barra],$A7,PrevisaoGD[G/P],$C7,PrevisaoGD[Condição de Carga],GC$4,PrevisaoGD[Mês/Ano],GC$5)</f>
        <v>7.5033252763660849</v>
      </c>
      <c r="GD7" s="107">
        <f>GC7*TAN(ACOS(SUMIFS(PrevisaoGD[FP da Barra],PrevisaoGD[Nº Barra],$A7,PrevisaoGD[G/P],$C7,PrevisaoGD[Condição de Carga],GD$4,PrevisaoGD[Mês/Ano],GD$5)))</f>
        <v>3.1964031828216464</v>
      </c>
      <c r="GE7" s="106">
        <f>SUMIFS(PrevisaoGD[MW Previsto],PrevisaoGD[Nº Barra],$A7,PrevisaoGD[G/P],$C7,PrevisaoGD[Condição de Carga],GE$4,PrevisaoGD[Mês/Ano],GE$5)</f>
        <v>8.5040090532300638</v>
      </c>
      <c r="GF7" s="107">
        <f>GE7*TAN(ACOS(SUMIFS(PrevisaoGD[FP da Barra],PrevisaoGD[Nº Barra],$A7,PrevisaoGD[G/P],$C7,PrevisaoGD[Condição de Carga],GF$4,PrevisaoGD[Mês/Ano],GF$5)))</f>
        <v>3.6226926866821412</v>
      </c>
      <c r="GG7" s="106">
        <f>SUMIFS(PrevisaoGD[MW Previsto],PrevisaoGD[Nº Barra],$A7,PrevisaoGD[G/P],$C7,PrevisaoGD[Condição de Carga],GG$4,PrevisaoGD[Mês/Ano],GG$5)</f>
        <v>8.8869841638550984</v>
      </c>
      <c r="GH7" s="107">
        <f>GG7*TAN(ACOS(SUMIFS(PrevisaoGD[FP da Barra],PrevisaoGD[Nº Barra],$A7,PrevisaoGD[G/P],$C7,PrevisaoGD[Condição de Carga],GH$4,PrevisaoGD[Mês/Ano],GH$5)))</f>
        <v>3.7858394006329714</v>
      </c>
      <c r="GI7" s="106">
        <f>SUMIFS(PrevisaoGD[MW Previsto],PrevisaoGD[Nº Barra],$A7,PrevisaoGD[G/P],$C7,PrevisaoGD[Condição de Carga],GI$4,PrevisaoGD[Mês/Ano],GI$5)</f>
        <v>10.770091874016456</v>
      </c>
      <c r="GJ7" s="107">
        <f>GI7*TAN(ACOS(SUMIFS(PrevisaoGD[FP da Barra],PrevisaoGD[Nº Barra],$A7,PrevisaoGD[G/P],$C7,PrevisaoGD[Condição de Carga],GJ$4,PrevisaoGD[Mês/Ano],GJ$5)))</f>
        <v>4.5880399259540434</v>
      </c>
      <c r="GK7" s="106">
        <f>SUMIFS(PrevisaoGD[MW Previsto],PrevisaoGD[Nº Barra],$A7,PrevisaoGD[G/P],$C7,PrevisaoGD[Condição de Carga],GK$4,PrevisaoGD[Mês/Ano],GK$5)</f>
        <v>7.9313143544862124</v>
      </c>
      <c r="GL7" s="107">
        <f>GK7*TAN(ACOS(SUMIFS(PrevisaoGD[FP da Barra],PrevisaoGD[Nº Barra],$A7,PrevisaoGD[G/P],$C7,PrevisaoGD[Condição de Carga],GL$4,PrevisaoGD[Mês/Ano],GL$5)))</f>
        <v>3.3787257666265993</v>
      </c>
      <c r="GM7" s="106">
        <f>SUMIFS(PrevisaoGD[MW Previsto],PrevisaoGD[Nº Barra],$A7,PrevisaoGD[G/P],$C7,PrevisaoGD[Condição de Carga],GM$4,PrevisaoGD[Mês/Ano],GM$5)</f>
        <v>11.56425123506318</v>
      </c>
      <c r="GN7" s="108">
        <f>GM7*TAN(ACOS(SUMIFS(PrevisaoGD[FP da Barra],PrevisaoGD[Nº Barra],$A7,PrevisaoGD[G/P],$C7,PrevisaoGD[Condição de Carga],GN$4,PrevisaoGD[Mês/Ano],GN$5)))</f>
        <v>4.9263503970878153</v>
      </c>
      <c r="GO7" s="106"/>
      <c r="GP7" s="107"/>
      <c r="GQ7" s="106"/>
      <c r="GR7" s="107"/>
      <c r="GS7" s="106"/>
      <c r="GT7" s="107"/>
      <c r="GU7" s="106"/>
      <c r="GV7" s="107"/>
      <c r="GW7" s="106"/>
      <c r="GX7" s="107"/>
      <c r="GY7" s="106"/>
      <c r="GZ7" s="107"/>
      <c r="HA7" s="106"/>
      <c r="HB7" s="107"/>
      <c r="HC7" s="106"/>
      <c r="HD7" s="107"/>
      <c r="HE7" s="106"/>
      <c r="HF7" s="107"/>
      <c r="HG7" s="106"/>
      <c r="HH7" s="107"/>
      <c r="HI7" s="106"/>
      <c r="HJ7" s="107"/>
      <c r="HK7" s="106"/>
      <c r="HL7" s="109"/>
      <c r="HM7" s="110"/>
      <c r="HN7" s="109"/>
      <c r="HO7" s="111" t="str">
        <f t="shared" ref="HO7:HO8" ca="1" si="4">IF(COUNTBLANK(INDIRECT(ADDRESS(ROW(),5)&amp;":"&amp;ADDRESS(ROW(),COLUMN()-1)))=COLUMN()-5,"S","N")</f>
        <v>N</v>
      </c>
      <c r="HP7" s="112"/>
      <c r="HQ7" s="113"/>
      <c r="HR7" s="113" t="s">
        <v>101</v>
      </c>
      <c r="HS7" s="114" t="s">
        <v>101</v>
      </c>
    </row>
    <row r="8" spans="1:228" s="48" customFormat="1" ht="13.7" customHeight="1" x14ac:dyDescent="0.25">
      <c r="A8" s="129">
        <v>5723</v>
      </c>
      <c r="B8" s="130" t="s">
        <v>91</v>
      </c>
      <c r="C8" s="131">
        <v>2</v>
      </c>
      <c r="D8" s="132" t="s">
        <v>92</v>
      </c>
      <c r="E8" s="115">
        <f>SUMIFS(PrevisaoGD[MW Previsto],PrevisaoGD[Nº Barra],$A8,PrevisaoGD[G/P],$C8,PrevisaoGD[Condição de Carga],E$4,PrevisaoGD[Mês/Ano],E$5)</f>
        <v>0</v>
      </c>
      <c r="F8" s="116">
        <f>E8*TAN(ACOS(SUMIFS(PrevisaoGD[FP da Barra],PrevisaoGD[Nº Barra],$A8,PrevisaoGD[G/P],$C8,PrevisaoGD[Condição de Carga],F$4,PrevisaoGD[Mês/Ano],F$5)))</f>
        <v>0</v>
      </c>
      <c r="G8" s="115">
        <f>SUMIFS(PrevisaoGD[MW Previsto],PrevisaoGD[Nº Barra],$A8,PrevisaoGD[G/P],$C8,PrevisaoGD[Condição de Carga],G$4,PrevisaoGD[Mês/Ano],G$5)</f>
        <v>0</v>
      </c>
      <c r="H8" s="116">
        <f>G8*TAN(ACOS(SUMIFS(PrevisaoGD[FP da Barra],PrevisaoGD[Nº Barra],$A8,PrevisaoGD[G/P],$C8,PrevisaoGD[Condição de Carga],H$4,PrevisaoGD[Mês/Ano],H$5)))</f>
        <v>0</v>
      </c>
      <c r="I8" s="115">
        <f>SUMIFS(PrevisaoGD[MW Previsto],PrevisaoGD[Nº Barra],$A8,PrevisaoGD[G/P],$C8,PrevisaoGD[Condição de Carga],I$4,PrevisaoGD[Mês/Ano],I$5)</f>
        <v>0</v>
      </c>
      <c r="J8" s="116">
        <f>I8*TAN(ACOS(SUMIFS(PrevisaoGD[FP da Barra],PrevisaoGD[Nº Barra],$A8,PrevisaoGD[G/P],$C8,PrevisaoGD[Condição de Carga],J$4,PrevisaoGD[Mês/Ano],J$5)))</f>
        <v>0</v>
      </c>
      <c r="K8" s="115">
        <f>SUMIFS(PrevisaoGD[MW Previsto],PrevisaoGD[Nº Barra],$A8,PrevisaoGD[G/P],$C8,PrevisaoGD[Condição de Carga],K$4,PrevisaoGD[Mês/Ano],K$5)</f>
        <v>0</v>
      </c>
      <c r="L8" s="116">
        <f>K8*TAN(ACOS(SUMIFS(PrevisaoGD[FP da Barra],PrevisaoGD[Nº Barra],$A8,PrevisaoGD[G/P],$C8,PrevisaoGD[Condição de Carga],L$4,PrevisaoGD[Mês/Ano],L$5)))</f>
        <v>0</v>
      </c>
      <c r="M8" s="115">
        <f>SUMIFS(PrevisaoGD[MW Previsto],PrevisaoGD[Nº Barra],$A8,PrevisaoGD[G/P],$C8,PrevisaoGD[Condição de Carga],M$4,PrevisaoGD[Mês/Ano],M$5)</f>
        <v>0</v>
      </c>
      <c r="N8" s="116">
        <f>M8*TAN(ACOS(SUMIFS(PrevisaoGD[FP da Barra],PrevisaoGD[Nº Barra],$A8,PrevisaoGD[G/P],$C8,PrevisaoGD[Condição de Carga],N$4,PrevisaoGD[Mês/Ano],N$5)))</f>
        <v>0</v>
      </c>
      <c r="O8" s="115">
        <f>SUMIFS(PrevisaoGD[MW Previsto],PrevisaoGD[Nº Barra],$A8,PrevisaoGD[G/P],$C8,PrevisaoGD[Condição de Carga],O$4,PrevisaoGD[Mês/Ano],O$5)</f>
        <v>0</v>
      </c>
      <c r="P8" s="116">
        <f>O8*TAN(ACOS(SUMIFS(PrevisaoGD[FP da Barra],PrevisaoGD[Nº Barra],$A8,PrevisaoGD[G/P],$C8,PrevisaoGD[Condição de Carga],P$4,PrevisaoGD[Mês/Ano],P$5)))</f>
        <v>0</v>
      </c>
      <c r="Q8" s="115">
        <f>SUMIFS(PrevisaoGD[MW Previsto],PrevisaoGD[Nº Barra],$A8,PrevisaoGD[G/P],$C8,PrevisaoGD[Condição de Carga],Q$4,PrevisaoGD[Mês/Ano],Q$5)</f>
        <v>0</v>
      </c>
      <c r="R8" s="116">
        <f>Q8*TAN(ACOS(SUMIFS(PrevisaoGD[FP da Barra],PrevisaoGD[Nº Barra],$A8,PrevisaoGD[G/P],$C8,PrevisaoGD[Condição de Carga],R$4,PrevisaoGD[Mês/Ano],R$5)))</f>
        <v>0</v>
      </c>
      <c r="S8" s="115">
        <f>SUMIFS(PrevisaoGD[MW Previsto],PrevisaoGD[Nº Barra],$A8,PrevisaoGD[G/P],$C8,PrevisaoGD[Condição de Carga],S$4,PrevisaoGD[Mês/Ano],S$5)</f>
        <v>0</v>
      </c>
      <c r="T8" s="116">
        <f>S8*TAN(ACOS(SUMIFS(PrevisaoGD[FP da Barra],PrevisaoGD[Nº Barra],$A8,PrevisaoGD[G/P],$C8,PrevisaoGD[Condição de Carga],T$4,PrevisaoGD[Mês/Ano],T$5)))</f>
        <v>0</v>
      </c>
      <c r="U8" s="115">
        <f>SUMIFS(PrevisaoGD[MW Previsto],PrevisaoGD[Nº Barra],$A8,PrevisaoGD[G/P],$C8,PrevisaoGD[Condição de Carga],U$4,PrevisaoGD[Mês/Ano],U$5)</f>
        <v>0</v>
      </c>
      <c r="V8" s="116">
        <f>U8*TAN(ACOS(SUMIFS(PrevisaoGD[FP da Barra],PrevisaoGD[Nº Barra],$A8,PrevisaoGD[G/P],$C8,PrevisaoGD[Condição de Carga],V$4,PrevisaoGD[Mês/Ano],V$5)))</f>
        <v>0</v>
      </c>
      <c r="W8" s="115">
        <f>SUMIFS(PrevisaoGD[MW Previsto],PrevisaoGD[Nº Barra],$A8,PrevisaoGD[G/P],$C8,PrevisaoGD[Condição de Carga],W$4,PrevisaoGD[Mês/Ano],W$5)</f>
        <v>0</v>
      </c>
      <c r="X8" s="116">
        <f>W8*TAN(ACOS(SUMIFS(PrevisaoGD[FP da Barra],PrevisaoGD[Nº Barra],$A8,PrevisaoGD[G/P],$C8,PrevisaoGD[Condição de Carga],X$4,PrevisaoGD[Mês/Ano],X$5)))</f>
        <v>0</v>
      </c>
      <c r="Y8" s="115">
        <f>SUMIFS(PrevisaoGD[MW Previsto],PrevisaoGD[Nº Barra],$A8,PrevisaoGD[G/P],$C8,PrevisaoGD[Condição de Carga],Y$4,PrevisaoGD[Mês/Ano],Y$5)</f>
        <v>0</v>
      </c>
      <c r="Z8" s="116">
        <f>Y8*TAN(ACOS(SUMIFS(PrevisaoGD[FP da Barra],PrevisaoGD[Nº Barra],$A8,PrevisaoGD[G/P],$C8,PrevisaoGD[Condição de Carga],Z$4,PrevisaoGD[Mês/Ano],Z$5)))</f>
        <v>0</v>
      </c>
      <c r="AA8" s="115">
        <f>SUMIFS(PrevisaoGD[MW Previsto],PrevisaoGD[Nº Barra],$A8,PrevisaoGD[G/P],$C8,PrevisaoGD[Condição de Carga],AA$4,PrevisaoGD[Mês/Ano],AA$5)</f>
        <v>0</v>
      </c>
      <c r="AB8" s="117">
        <f>AA8*TAN(ACOS(SUMIFS(PrevisaoGD[FP da Barra],PrevisaoGD[Nº Barra],$A8,PrevisaoGD[G/P],$C8,PrevisaoGD[Condição de Carga],AB$4,PrevisaoGD[Mês/Ano],AB$5)))</f>
        <v>0</v>
      </c>
      <c r="AC8" s="115">
        <f>SUMIFS(PrevisaoGD[MW Previsto],PrevisaoGD[Nº Barra],$A8,PrevisaoGD[G/P],$C8,PrevisaoGD[Condição de Carga],AC$4,PrevisaoGD[Mês/Ano],AC$5)</f>
        <v>12.159981205879607</v>
      </c>
      <c r="AD8" s="116">
        <f>AC8*TAN(ACOS(SUMIFS(PrevisaoGD[FP da Barra],PrevisaoGD[Nº Barra],$A8,PrevisaoGD[G/P],$C8,PrevisaoGD[Condição de Carga],AD$4,PrevisaoGD[Mês/Ano],AD$5)))</f>
        <v>5.1801303019544864</v>
      </c>
      <c r="AE8" s="115">
        <f>SUMIFS(PrevisaoGD[MW Previsto],PrevisaoGD[Nº Barra],$A8,PrevisaoGD[G/P],$C8,PrevisaoGD[Condição de Carga],AE$4,PrevisaoGD[Mês/Ano],AE$5)</f>
        <v>12.771460800893244</v>
      </c>
      <c r="AF8" s="116">
        <f>AE8*TAN(ACOS(SUMIFS(PrevisaoGD[FP da Barra],PrevisaoGD[Nº Barra],$A8,PrevisaoGD[G/P],$C8,PrevisaoGD[Condição de Carga],AF$4,PrevisaoGD[Mês/Ano],AF$5)))</f>
        <v>5.4406195186339845</v>
      </c>
      <c r="AG8" s="115">
        <f>SUMIFS(PrevisaoGD[MW Previsto],PrevisaoGD[Nº Barra],$A8,PrevisaoGD[G/P],$C8,PrevisaoGD[Condição de Carga],AG$4,PrevisaoGD[Mês/Ano],AG$5)</f>
        <v>13.565505025054374</v>
      </c>
      <c r="AH8" s="116">
        <f>AG8*TAN(ACOS(SUMIFS(PrevisaoGD[FP da Barra],PrevisaoGD[Nº Barra],$A8,PrevisaoGD[G/P],$C8,PrevisaoGD[Condição de Carga],AH$4,PrevisaoGD[Mês/Ano],AH$5)))</f>
        <v>5.7788809416598825</v>
      </c>
      <c r="AI8" s="115">
        <f>SUMIFS(PrevisaoGD[MW Previsto],PrevisaoGD[Nº Barra],$A8,PrevisaoGD[G/P],$C8,PrevisaoGD[Condição de Carga],AI$4,PrevisaoGD[Mês/Ano],AI$5)</f>
        <v>12.651662290733496</v>
      </c>
      <c r="AJ8" s="116">
        <f>AI8*TAN(ACOS(SUMIFS(PrevisaoGD[FP da Barra],PrevisaoGD[Nº Barra],$A8,PrevisaoGD[G/P],$C8,PrevisaoGD[Condição de Carga],AJ$4,PrevisaoGD[Mês/Ano],AJ$5)))</f>
        <v>5.3895855670101573</v>
      </c>
      <c r="AK8" s="115">
        <f>SUMIFS(PrevisaoGD[MW Previsto],PrevisaoGD[Nº Barra],$A8,PrevisaoGD[G/P],$C8,PrevisaoGD[Condição de Carga],AK$4,PrevisaoGD[Mês/Ano],AK$5)</f>
        <v>11.453054721812034</v>
      </c>
      <c r="AL8" s="116">
        <f>AK8*TAN(ACOS(SUMIFS(PrevisaoGD[FP da Barra],PrevisaoGD[Nº Barra],$A8,PrevisaoGD[G/P],$C8,PrevisaoGD[Condição de Carga],AL$4,PrevisaoGD[Mês/Ano],AL$5)))</f>
        <v>4.8789808808022617</v>
      </c>
      <c r="AM8" s="115">
        <f>SUMIFS(PrevisaoGD[MW Previsto],PrevisaoGD[Nº Barra],$A8,PrevisaoGD[G/P],$C8,PrevisaoGD[Condição de Carga],AM$4,PrevisaoGD[Mês/Ano],AM$5)</f>
        <v>11.26552030550676</v>
      </c>
      <c r="AN8" s="116">
        <f>AM8*TAN(ACOS(SUMIFS(PrevisaoGD[FP da Barra],PrevisaoGD[Nº Barra],$A8,PrevisaoGD[G/P],$C8,PrevisaoGD[Condição de Carga],AN$4,PrevisaoGD[Mês/Ano],AN$5)))</f>
        <v>4.7990915539920707</v>
      </c>
      <c r="AO8" s="115">
        <f>SUMIFS(PrevisaoGD[MW Previsto],PrevisaoGD[Nº Barra],$A8,PrevisaoGD[G/P],$C8,PrevisaoGD[Condição de Carga],AO$4,PrevisaoGD[Mês/Ano],AO$5)</f>
        <v>11.778503092653086</v>
      </c>
      <c r="AP8" s="116">
        <f>AO8*TAN(ACOS(SUMIFS(PrevisaoGD[FP da Barra],PrevisaoGD[Nº Barra],$A8,PrevisaoGD[G/P],$C8,PrevisaoGD[Condição de Carga],AP$4,PrevisaoGD[Mês/Ano],AP$5)))</f>
        <v>5.0176213062249833</v>
      </c>
      <c r="AQ8" s="115">
        <f>SUMIFS(PrevisaoGD[MW Previsto],PrevisaoGD[Nº Barra],$A8,PrevisaoGD[G/P],$C8,PrevisaoGD[Condição de Carga],AQ$4,PrevisaoGD[Mês/Ano],AQ$5)</f>
        <v>13.333978287769744</v>
      </c>
      <c r="AR8" s="116">
        <f>AQ8*TAN(ACOS(SUMIFS(PrevisaoGD[FP da Barra],PrevisaoGD[Nº Barra],$A8,PrevisaoGD[G/P],$C8,PrevisaoGD[Condição de Carga],AR$4,PrevisaoGD[Mês/Ano],AR$5)))</f>
        <v>5.6802509645887946</v>
      </c>
      <c r="AS8" s="115">
        <f>SUMIFS(PrevisaoGD[MW Previsto],PrevisaoGD[Nº Barra],$A8,PrevisaoGD[G/P],$C8,PrevisaoGD[Condição de Carga],AS$4,PrevisaoGD[Mês/Ano],AS$5)</f>
        <v>15.401997037543435</v>
      </c>
      <c r="AT8" s="116">
        <f>AS8*TAN(ACOS(SUMIFS(PrevisaoGD[FP da Barra],PrevisaoGD[Nº Barra],$A8,PrevisaoGD[G/P],$C8,PrevisaoGD[Condição de Carga],AT$4,PrevisaoGD[Mês/Ano],AT$5)))</f>
        <v>6.5612232629286105</v>
      </c>
      <c r="AU8" s="115">
        <f>SUMIFS(PrevisaoGD[MW Previsto],PrevisaoGD[Nº Barra],$A8,PrevisaoGD[G/P],$C8,PrevisaoGD[Condição de Carga],AU$4,PrevisaoGD[Mês/Ano],AU$5)</f>
        <v>16.354583956839804</v>
      </c>
      <c r="AV8" s="116">
        <f>AU8*TAN(ACOS(SUMIFS(PrevisaoGD[FP da Barra],PrevisaoGD[Nº Barra],$A8,PrevisaoGD[G/P],$C8,PrevisaoGD[Condição de Carga],AV$4,PrevisaoGD[Mês/Ano],AV$5)))</f>
        <v>6.9670235912635468</v>
      </c>
      <c r="AW8" s="115">
        <f>SUMIFS(PrevisaoGD[MW Previsto],PrevisaoGD[Nº Barra],$A8,PrevisaoGD[G/P],$C8,PrevisaoGD[Condição de Carga],AW$4,PrevisaoGD[Mês/Ano],AW$5)</f>
        <v>17.879004905773453</v>
      </c>
      <c r="AX8" s="116">
        <f>AW8*TAN(ACOS(SUMIFS(PrevisaoGD[FP da Barra],PrevisaoGD[Nº Barra],$A8,PrevisaoGD[G/P],$C8,PrevisaoGD[Condição de Carga],AX$4,PrevisaoGD[Mês/Ano],AX$5)))</f>
        <v>7.6164241961499419</v>
      </c>
      <c r="AY8" s="115">
        <f>SUMIFS(PrevisaoGD[MW Previsto],PrevisaoGD[Nº Barra],$A8,PrevisaoGD[G/P],$C8,PrevisaoGD[Condição de Carga],AY$4,PrevisaoGD[Mês/Ano],AY$5)</f>
        <v>18.272107256645249</v>
      </c>
      <c r="AZ8" s="117">
        <f>AY8*TAN(ACOS(SUMIFS(PrevisaoGD[FP da Barra],PrevisaoGD[Nº Barra],$A8,PrevisaoGD[G/P],$C8,PrevisaoGD[Condição de Carga],AZ$4,PrevisaoGD[Mês/Ano],AZ$5)))</f>
        <v>7.783885096380275</v>
      </c>
      <c r="BA8" s="115">
        <f>SUMIFS(PrevisaoGD[MW Previsto],PrevisaoGD[Nº Barra],$A8,PrevisaoGD[G/P],$C8,PrevisaoGD[Condição de Carga],BA$4,PrevisaoGD[Mês/Ano],BA$5)</f>
        <v>0.20167598240337531</v>
      </c>
      <c r="BB8" s="116">
        <f>BA8*TAN(ACOS(SUMIFS(PrevisaoGD[FP da Barra],PrevisaoGD[Nº Barra],$A8,PrevisaoGD[G/P],$C8,PrevisaoGD[Condição de Carga],BB$4,PrevisaoGD[Mês/Ano],BB$5)))</f>
        <v>8.5913608741354466E-2</v>
      </c>
      <c r="BC8" s="115">
        <f>SUMIFS(PrevisaoGD[MW Previsto],PrevisaoGD[Nº Barra],$A8,PrevisaoGD[G/P],$C8,PrevisaoGD[Condição de Carga],BC$4,PrevisaoGD[Mês/Ano],BC$5)</f>
        <v>2.0249493855058014</v>
      </c>
      <c r="BD8" s="116">
        <f>BC8*TAN(ACOS(SUMIFS(PrevisaoGD[FP da Barra],PrevisaoGD[Nº Barra],$A8,PrevisaoGD[G/P],$C8,PrevisaoGD[Condição de Carga],BD$4,PrevisaoGD[Mês/Ano],BD$5)))</f>
        <v>0.86262482599157508</v>
      </c>
      <c r="BE8" s="115">
        <f>SUMIFS(PrevisaoGD[MW Previsto],PrevisaoGD[Nº Barra],$A8,PrevisaoGD[G/P],$C8,PrevisaoGD[Condição de Carga],BE$4,PrevisaoGD[Mês/Ano],BE$5)</f>
        <v>2.2753300788103958</v>
      </c>
      <c r="BF8" s="116">
        <f>BE8*TAN(ACOS(SUMIFS(PrevisaoGD[FP da Barra],PrevisaoGD[Nº Barra],$A8,PrevisaoGD[G/P],$C8,PrevisaoGD[Condição de Carga],BF$4,PrevisaoGD[Mês/Ano],BF$5)))</f>
        <v>0.96928655469427838</v>
      </c>
      <c r="BG8" s="115">
        <f>SUMIFS(PrevisaoGD[MW Previsto],PrevisaoGD[Nº Barra],$A8,PrevisaoGD[G/P],$C8,PrevisaoGD[Condição de Carga],BG$4,PrevisaoGD[Mês/Ano],BG$5)</f>
        <v>2.0810088869178998</v>
      </c>
      <c r="BH8" s="116">
        <f>BG8*TAN(ACOS(SUMIFS(PrevisaoGD[FP da Barra],PrevisaoGD[Nº Barra],$A8,PrevisaoGD[G/P],$C8,PrevisaoGD[Condição de Carga],BH$4,PrevisaoGD[Mês/Ano],BH$5)))</f>
        <v>0.88650607359061395</v>
      </c>
      <c r="BI8" s="115">
        <f>SUMIFS(PrevisaoGD[MW Previsto],PrevisaoGD[Nº Barra],$A8,PrevisaoGD[G/P],$C8,PrevisaoGD[Condição de Carga],BI$4,PrevisaoGD[Mês/Ano],BI$5)</f>
        <v>1.808778996280864</v>
      </c>
      <c r="BJ8" s="116">
        <f>BI8*TAN(ACOS(SUMIFS(PrevisaoGD[FP da Barra],PrevisaoGD[Nº Barra],$A8,PrevisaoGD[G/P],$C8,PrevisaoGD[Condição de Carga],BJ$4,PrevisaoGD[Mês/Ano],BJ$5)))</f>
        <v>0.7705366258002827</v>
      </c>
      <c r="BK8" s="115">
        <f>SUMIFS(PrevisaoGD[MW Previsto],PrevisaoGD[Nº Barra],$A8,PrevisaoGD[G/P],$C8,PrevisaoGD[Condição de Carga],BK$4,PrevisaoGD[Mês/Ano],BK$5)</f>
        <v>1.8602789441059175</v>
      </c>
      <c r="BL8" s="116">
        <f>BK8*TAN(ACOS(SUMIFS(PrevisaoGD[FP da Barra],PrevisaoGD[Nº Barra],$A8,PrevisaoGD[G/P],$C8,PrevisaoGD[Condição de Carga],BL$4,PrevisaoGD[Mês/Ano],BL$5)))</f>
        <v>0.79247551170486308</v>
      </c>
      <c r="BM8" s="115">
        <f>SUMIFS(PrevisaoGD[MW Previsto],PrevisaoGD[Nº Barra],$A8,PrevisaoGD[G/P],$C8,PrevisaoGD[Condição de Carga],BM$4,PrevisaoGD[Mês/Ano],BM$5)</f>
        <v>2.1245978898311106</v>
      </c>
      <c r="BN8" s="116">
        <f>BM8*TAN(ACOS(SUMIFS(PrevisaoGD[FP da Barra],PrevisaoGD[Nº Barra],$A8,PrevisaoGD[G/P],$C8,PrevisaoGD[Condição de Carga],BN$4,PrevisaoGD[Mês/Ano],BN$5)))</f>
        <v>0.90507491107479765</v>
      </c>
      <c r="BO8" s="115">
        <f>SUMIFS(PrevisaoGD[MW Previsto],PrevisaoGD[Nº Barra],$A8,PrevisaoGD[G/P],$C8,PrevisaoGD[Condição de Carga],BO$4,PrevisaoGD[Mês/Ano],BO$5)</f>
        <v>2.4526465282481413</v>
      </c>
      <c r="BP8" s="116">
        <f>BO8*TAN(ACOS(SUMIFS(PrevisaoGD[FP da Barra],PrevisaoGD[Nº Barra],$A8,PrevisaoGD[G/P],$C8,PrevisaoGD[Condição de Carga],BP$4,PrevisaoGD[Mês/Ano],BP$5)))</f>
        <v>1.0448230458463634</v>
      </c>
      <c r="BQ8" s="115">
        <f>SUMIFS(PrevisaoGD[MW Previsto],PrevisaoGD[Nº Barra],$A8,PrevisaoGD[G/P],$C8,PrevisaoGD[Condição de Carga],BQ$4,PrevisaoGD[Mês/Ano],BQ$5)</f>
        <v>0.18045381082199449</v>
      </c>
      <c r="BR8" s="116">
        <f>BQ8*TAN(ACOS(SUMIFS(PrevisaoGD[FP da Barra],PrevisaoGD[Nº Barra],$A8,PrevisaoGD[G/P],$C8,PrevisaoGD[Condição de Carga],BR$4,PrevisaoGD[Mês/Ano],BR$5)))</f>
        <v>7.6873001505149779E-2</v>
      </c>
      <c r="BS8" s="115">
        <f>SUMIFS(PrevisaoGD[MW Previsto],PrevisaoGD[Nº Barra],$A8,PrevisaoGD[G/P],$C8,PrevisaoGD[Condição de Carga],BS$4,PrevisaoGD[Mês/Ano],BS$5)</f>
        <v>0.32092237282397662</v>
      </c>
      <c r="BT8" s="116">
        <f>BS8*TAN(ACOS(SUMIFS(PrevisaoGD[FP da Barra],PrevisaoGD[Nº Barra],$A8,PrevisaoGD[G/P],$C8,PrevisaoGD[Condição de Carga],BT$4,PrevisaoGD[Mês/Ano],BT$5)))</f>
        <v>0.13671235834121201</v>
      </c>
      <c r="BU8" s="115">
        <f>SUMIFS(PrevisaoGD[MW Previsto],PrevisaoGD[Nº Barra],$A8,PrevisaoGD[G/P],$C8,PrevisaoGD[Condição de Carga],BU$4,PrevisaoGD[Mês/Ano],BU$5)</f>
        <v>0.49606495803896916</v>
      </c>
      <c r="BV8" s="116">
        <f>BU8*TAN(ACOS(SUMIFS(PrevisaoGD[FP da Barra],PrevisaoGD[Nº Barra],$A8,PrevisaoGD[G/P],$C8,PrevisaoGD[Condição de Carga],BV$4,PrevisaoGD[Mês/Ano],BV$5)))</f>
        <v>0.21132278721228204</v>
      </c>
      <c r="BW8" s="115">
        <f>SUMIFS(PrevisaoGD[MW Previsto],PrevisaoGD[Nº Barra],$A8,PrevisaoGD[G/P],$C8,PrevisaoGD[Condição de Carga],BW$4,PrevisaoGD[Mês/Ano],BW$5)</f>
        <v>0.35110529019903497</v>
      </c>
      <c r="BX8" s="117">
        <f>BW8*TAN(ACOS(SUMIFS(PrevisaoGD[FP da Barra],PrevisaoGD[Nº Barra],$A8,PrevisaoGD[G/P],$C8,PrevisaoGD[Condição de Carga],BX$4,PrevisaoGD[Mês/Ano],BX$5)))</f>
        <v>0.14957022730077332</v>
      </c>
      <c r="BY8" s="115">
        <f>SUMIFS(PrevisaoGD[MW Previsto],PrevisaoGD[Nº Barra],$A8,PrevisaoGD[G/P],$C8,PrevisaoGD[Condição de Carga],BY$4,PrevisaoGD[Mês/Ano],BY$5)</f>
        <v>2.0405164113066534</v>
      </c>
      <c r="BZ8" s="116">
        <f>BY8*TAN(ACOS(SUMIFS(PrevisaoGD[FP da Barra],PrevisaoGD[Nº Barra],$A8,PrevisaoGD[G/P],$C8,PrevisaoGD[Condição de Carga],BZ$4,PrevisaoGD[Mês/Ano],BZ$5)))</f>
        <v>0.86925635121328426</v>
      </c>
      <c r="CA8" s="115">
        <f>SUMIFS(PrevisaoGD[MW Previsto],PrevisaoGD[Nº Barra],$A8,PrevisaoGD[G/P],$C8,PrevisaoGD[Condição de Carga],CA$4,PrevisaoGD[Mês/Ano],CA$5)</f>
        <v>2.0249493855058014</v>
      </c>
      <c r="CB8" s="116">
        <f>CA8*TAN(ACOS(SUMIFS(PrevisaoGD[FP da Barra],PrevisaoGD[Nº Barra],$A8,PrevisaoGD[G/P],$C8,PrevisaoGD[Condição de Carga],CB$4,PrevisaoGD[Mês/Ano],CB$5)))</f>
        <v>0.86262482599157508</v>
      </c>
      <c r="CC8" s="115">
        <f>SUMIFS(PrevisaoGD[MW Previsto],PrevisaoGD[Nº Barra],$A8,PrevisaoGD[G/P],$C8,PrevisaoGD[Condição de Carga],CC$4,PrevisaoGD[Mês/Ano],CC$5)</f>
        <v>2.2753300788103958</v>
      </c>
      <c r="CD8" s="116">
        <f>CC8*TAN(ACOS(SUMIFS(PrevisaoGD[FP da Barra],PrevisaoGD[Nº Barra],$A8,PrevisaoGD[G/P],$C8,PrevisaoGD[Condição de Carga],CD$4,PrevisaoGD[Mês/Ano],CD$5)))</f>
        <v>0.96928655469427838</v>
      </c>
      <c r="CE8" s="115">
        <f>SUMIFS(PrevisaoGD[MW Previsto],PrevisaoGD[Nº Barra],$A8,PrevisaoGD[G/P],$C8,PrevisaoGD[Condição de Carga],CE$4,PrevisaoGD[Mês/Ano],CE$5)</f>
        <v>5.4466830314623671</v>
      </c>
      <c r="CF8" s="116">
        <f>CE8*TAN(ACOS(SUMIFS(PrevisaoGD[FP da Barra],PrevisaoGD[Nº Barra],$A8,PrevisaoGD[G/P],$C8,PrevisaoGD[Condição de Carga],CF$4,PrevisaoGD[Mês/Ano],CF$5)))</f>
        <v>2.3202772552623037</v>
      </c>
      <c r="CG8" s="115">
        <f>SUMIFS(PrevisaoGD[MW Previsto],PrevisaoGD[Nº Barra],$A8,PrevisaoGD[G/P],$C8,PrevisaoGD[Condição de Carga],CG$4,PrevisaoGD[Mês/Ano],CG$5)</f>
        <v>1.808778996280864</v>
      </c>
      <c r="CH8" s="116">
        <f>CG8*TAN(ACOS(SUMIFS(PrevisaoGD[FP da Barra],PrevisaoGD[Nº Barra],$A8,PrevisaoGD[G/P],$C8,PrevisaoGD[Condição de Carga],CH$4,PrevisaoGD[Mês/Ano],CH$5)))</f>
        <v>0.7705366258002827</v>
      </c>
      <c r="CI8" s="115">
        <f>SUMIFS(PrevisaoGD[MW Previsto],PrevisaoGD[Nº Barra],$A8,PrevisaoGD[G/P],$C8,PrevisaoGD[Condição de Carga],CI$4,PrevisaoGD[Mês/Ano],CI$5)</f>
        <v>1.8602789441059175</v>
      </c>
      <c r="CJ8" s="116">
        <f>CI8*TAN(ACOS(SUMIFS(PrevisaoGD[FP da Barra],PrevisaoGD[Nº Barra],$A8,PrevisaoGD[G/P],$C8,PrevisaoGD[Condição de Carga],CJ$4,PrevisaoGD[Mês/Ano],CJ$5)))</f>
        <v>0.79247551170486308</v>
      </c>
      <c r="CK8" s="115">
        <f>SUMIFS(PrevisaoGD[MW Previsto],PrevisaoGD[Nº Barra],$A8,PrevisaoGD[G/P],$C8,PrevisaoGD[Condição de Carga],CK$4,PrevisaoGD[Mês/Ano],CK$5)</f>
        <v>2.1245978898311106</v>
      </c>
      <c r="CL8" s="116">
        <f>CK8*TAN(ACOS(SUMIFS(PrevisaoGD[FP da Barra],PrevisaoGD[Nº Barra],$A8,PrevisaoGD[G/P],$C8,PrevisaoGD[Condição de Carga],CL$4,PrevisaoGD[Mês/Ano],CL$5)))</f>
        <v>0.90507491107479765</v>
      </c>
      <c r="CM8" s="115">
        <f>SUMIFS(PrevisaoGD[MW Previsto],PrevisaoGD[Nº Barra],$A8,PrevisaoGD[G/P],$C8,PrevisaoGD[Condição de Carga],CM$4,PrevisaoGD[Mês/Ano],CM$5)</f>
        <v>2.4526465282481413</v>
      </c>
      <c r="CN8" s="116">
        <f>CM8*TAN(ACOS(SUMIFS(PrevisaoGD[FP da Barra],PrevisaoGD[Nº Barra],$A8,PrevisaoGD[G/P],$C8,PrevisaoGD[Condição de Carga],CN$4,PrevisaoGD[Mês/Ano],CN$5)))</f>
        <v>1.0448230458463634</v>
      </c>
      <c r="CO8" s="115">
        <f>SUMIFS(PrevisaoGD[MW Previsto],PrevisaoGD[Nº Barra],$A8,PrevisaoGD[G/P],$C8,PrevisaoGD[Condição de Carga],CO$4,PrevisaoGD[Mês/Ano],CO$5)</f>
        <v>2.8774753210670019</v>
      </c>
      <c r="CP8" s="116">
        <f>CO8*TAN(ACOS(SUMIFS(PrevisaoGD[FP da Barra],PrevisaoGD[Nº Barra],$A8,PrevisaoGD[G/P],$C8,PrevisaoGD[Condição de Carga],CP$4,PrevisaoGD[Mês/Ano],CP$5)))</f>
        <v>1.2257993537504954</v>
      </c>
      <c r="CQ8" s="115">
        <f>SUMIFS(PrevisaoGD[MW Previsto],PrevisaoGD[Nº Barra],$A8,PrevisaoGD[G/P],$C8,PrevisaoGD[Condição de Carga],CQ$4,PrevisaoGD[Mês/Ano],CQ$5)</f>
        <v>3.2621733462883578</v>
      </c>
      <c r="CR8" s="116">
        <f>CQ8*TAN(ACOS(SUMIFS(PrevisaoGD[FP da Barra],PrevisaoGD[Nº Barra],$A8,PrevisaoGD[G/P],$C8,PrevisaoGD[Condição de Carga],CR$4,PrevisaoGD[Mês/Ano],CR$5)))</f>
        <v>1.3896800262459137</v>
      </c>
      <c r="CS8" s="115">
        <f>SUMIFS(PrevisaoGD[MW Previsto],PrevisaoGD[Nº Barra],$A8,PrevisaoGD[G/P],$C8,PrevisaoGD[Condição de Carga],CS$4,PrevisaoGD[Mês/Ano],CS$5)</f>
        <v>0.49606495803896916</v>
      </c>
      <c r="CT8" s="116">
        <f>CS8*TAN(ACOS(SUMIFS(PrevisaoGD[FP da Barra],PrevisaoGD[Nº Barra],$A8,PrevisaoGD[G/P],$C8,PrevisaoGD[Condição de Carga],CT$4,PrevisaoGD[Mês/Ano],CT$5)))</f>
        <v>0.21132278721228204</v>
      </c>
      <c r="CU8" s="115">
        <f>SUMIFS(PrevisaoGD[MW Previsto],PrevisaoGD[Nº Barra],$A8,PrevisaoGD[G/P],$C8,PrevisaoGD[Condição de Carga],CU$4,PrevisaoGD[Mês/Ano],CU$5)</f>
        <v>3.1615205310345411</v>
      </c>
      <c r="CV8" s="117">
        <f>CU8*TAN(ACOS(SUMIFS(PrevisaoGD[FP da Barra],PrevisaoGD[Nº Barra],$A8,PrevisaoGD[G/P],$C8,PrevisaoGD[Condição de Carga],CV$4,PrevisaoGD[Mês/Ano],CV$5)))</f>
        <v>1.3468021064987008</v>
      </c>
      <c r="CW8" s="115">
        <f>SUMIFS(PrevisaoGD[MW Previsto],PrevisaoGD[Nº Barra],$A8,PrevisaoGD[G/P],$C8,PrevisaoGD[Condição de Carga],CW$4,PrevisaoGD[Mês/Ano],CW$5)</f>
        <v>0</v>
      </c>
      <c r="CX8" s="116">
        <f>CW8*TAN(ACOS(SUMIFS(PrevisaoGD[FP da Barra],PrevisaoGD[Nº Barra],$A8,PrevisaoGD[G/P],$C8,PrevisaoGD[Condição de Carga],CX$4,PrevisaoGD[Mês/Ano],CX$5)))</f>
        <v>0</v>
      </c>
      <c r="CY8" s="115">
        <f>SUMIFS(PrevisaoGD[MW Previsto],PrevisaoGD[Nº Barra],$A8,PrevisaoGD[G/P],$C8,PrevisaoGD[Condição de Carga],CY$4,PrevisaoGD[Mês/Ano],CY$5)</f>
        <v>0</v>
      </c>
      <c r="CZ8" s="116">
        <f>CY8*TAN(ACOS(SUMIFS(PrevisaoGD[FP da Barra],PrevisaoGD[Nº Barra],$A8,PrevisaoGD[G/P],$C8,PrevisaoGD[Condição de Carga],CZ$4,PrevisaoGD[Mês/Ano],CZ$5)))</f>
        <v>0</v>
      </c>
      <c r="DA8" s="115">
        <f>SUMIFS(PrevisaoGD[MW Previsto],PrevisaoGD[Nº Barra],$A8,PrevisaoGD[G/P],$C8,PrevisaoGD[Condição de Carga],DA$4,PrevisaoGD[Mês/Ano],DA$5)</f>
        <v>0</v>
      </c>
      <c r="DB8" s="116">
        <f>DA8*TAN(ACOS(SUMIFS(PrevisaoGD[FP da Barra],PrevisaoGD[Nº Barra],$A8,PrevisaoGD[G/P],$C8,PrevisaoGD[Condição de Carga],DB$4,PrevisaoGD[Mês/Ano],DB$5)))</f>
        <v>0</v>
      </c>
      <c r="DC8" s="115">
        <f>SUMIFS(PrevisaoGD[MW Previsto],PrevisaoGD[Nº Barra],$A8,PrevisaoGD[G/P],$C8,PrevisaoGD[Condição de Carga],DC$4,PrevisaoGD[Mês/Ano],DC$5)</f>
        <v>0</v>
      </c>
      <c r="DD8" s="116">
        <f>DC8*TAN(ACOS(SUMIFS(PrevisaoGD[FP da Barra],PrevisaoGD[Nº Barra],$A8,PrevisaoGD[G/P],$C8,PrevisaoGD[Condição de Carga],DD$4,PrevisaoGD[Mês/Ano],DD$5)))</f>
        <v>0</v>
      </c>
      <c r="DE8" s="115">
        <f>SUMIFS(PrevisaoGD[MW Previsto],PrevisaoGD[Nº Barra],$A8,PrevisaoGD[G/P],$C8,PrevisaoGD[Condição de Carga],DE$4,PrevisaoGD[Mês/Ano],DE$5)</f>
        <v>0</v>
      </c>
      <c r="DF8" s="116">
        <f>DE8*TAN(ACOS(SUMIFS(PrevisaoGD[FP da Barra],PrevisaoGD[Nº Barra],$A8,PrevisaoGD[G/P],$C8,PrevisaoGD[Condição de Carga],DF$4,PrevisaoGD[Mês/Ano],DF$5)))</f>
        <v>0</v>
      </c>
      <c r="DG8" s="115">
        <f>SUMIFS(PrevisaoGD[MW Previsto],PrevisaoGD[Nº Barra],$A8,PrevisaoGD[G/P],$C8,PrevisaoGD[Condição de Carga],DG$4,PrevisaoGD[Mês/Ano],DG$5)</f>
        <v>0</v>
      </c>
      <c r="DH8" s="116">
        <f>DG8*TAN(ACOS(SUMIFS(PrevisaoGD[FP da Barra],PrevisaoGD[Nº Barra],$A8,PrevisaoGD[G/P],$C8,PrevisaoGD[Condição de Carga],DH$4,PrevisaoGD[Mês/Ano],DH$5)))</f>
        <v>0</v>
      </c>
      <c r="DI8" s="115">
        <f>SUMIFS(PrevisaoGD[MW Previsto],PrevisaoGD[Nº Barra],$A8,PrevisaoGD[G/P],$C8,PrevisaoGD[Condição de Carga],DI$4,PrevisaoGD[Mês/Ano],DI$5)</f>
        <v>0</v>
      </c>
      <c r="DJ8" s="116">
        <f>DI8*TAN(ACOS(SUMIFS(PrevisaoGD[FP da Barra],PrevisaoGD[Nº Barra],$A8,PrevisaoGD[G/P],$C8,PrevisaoGD[Condição de Carga],DJ$4,PrevisaoGD[Mês/Ano],DJ$5)))</f>
        <v>0</v>
      </c>
      <c r="DK8" s="115">
        <f>SUMIFS(PrevisaoGD[MW Previsto],PrevisaoGD[Nº Barra],$A8,PrevisaoGD[G/P],$C8,PrevisaoGD[Condição de Carga],DK$4,PrevisaoGD[Mês/Ano],DK$5)</f>
        <v>0</v>
      </c>
      <c r="DL8" s="116">
        <f>DK8*TAN(ACOS(SUMIFS(PrevisaoGD[FP da Barra],PrevisaoGD[Nº Barra],$A8,PrevisaoGD[G/P],$C8,PrevisaoGD[Condição de Carga],DL$4,PrevisaoGD[Mês/Ano],DL$5)))</f>
        <v>0</v>
      </c>
      <c r="DM8" s="115">
        <f>SUMIFS(PrevisaoGD[MW Previsto],PrevisaoGD[Nº Barra],$A8,PrevisaoGD[G/P],$C8,PrevisaoGD[Condição de Carga],DM$4,PrevisaoGD[Mês/Ano],DM$5)</f>
        <v>0</v>
      </c>
      <c r="DN8" s="116">
        <f>DM8*TAN(ACOS(SUMIFS(PrevisaoGD[FP da Barra],PrevisaoGD[Nº Barra],$A8,PrevisaoGD[G/P],$C8,PrevisaoGD[Condição de Carga],DN$4,PrevisaoGD[Mês/Ano],DN$5)))</f>
        <v>0</v>
      </c>
      <c r="DO8" s="115">
        <f>SUMIFS(PrevisaoGD[MW Previsto],PrevisaoGD[Nº Barra],$A8,PrevisaoGD[G/P],$C8,PrevisaoGD[Condição de Carga],DO$4,PrevisaoGD[Mês/Ano],DO$5)</f>
        <v>0</v>
      </c>
      <c r="DP8" s="116">
        <f>DO8*TAN(ACOS(SUMIFS(PrevisaoGD[FP da Barra],PrevisaoGD[Nº Barra],$A8,PrevisaoGD[G/P],$C8,PrevisaoGD[Condição de Carga],DP$4,PrevisaoGD[Mês/Ano],DP$5)))</f>
        <v>0</v>
      </c>
      <c r="DQ8" s="115">
        <f>SUMIFS(PrevisaoGD[MW Previsto],PrevisaoGD[Nº Barra],$A8,PrevisaoGD[G/P],$C8,PrevisaoGD[Condição de Carga],DQ$4,PrevisaoGD[Mês/Ano],DQ$5)</f>
        <v>0</v>
      </c>
      <c r="DR8" s="116">
        <f>DQ8*TAN(ACOS(SUMIFS(PrevisaoGD[FP da Barra],PrevisaoGD[Nº Barra],$A8,PrevisaoGD[G/P],$C8,PrevisaoGD[Condição de Carga],DR$4,PrevisaoGD[Mês/Ano],DR$5)))</f>
        <v>0</v>
      </c>
      <c r="DS8" s="115">
        <f>SUMIFS(PrevisaoGD[MW Previsto],PrevisaoGD[Nº Barra],$A8,PrevisaoGD[G/P],$C8,PrevisaoGD[Condição de Carga],DS$4,PrevisaoGD[Mês/Ano],DS$5)</f>
        <v>0</v>
      </c>
      <c r="DT8" s="117">
        <f>DS8*TAN(ACOS(SUMIFS(PrevisaoGD[FP da Barra],PrevisaoGD[Nº Barra],$A8,PrevisaoGD[G/P],$C8,PrevisaoGD[Condição de Carga],DT$4,PrevisaoGD[Mês/Ano],DT$5)))</f>
        <v>0</v>
      </c>
      <c r="DU8" s="115">
        <f>SUMIFS(PrevisaoGD[MW Previsto],PrevisaoGD[Nº Barra],$A8,PrevisaoGD[G/P],$C8,PrevisaoGD[Condição de Carga],DU$4,PrevisaoGD[Mês/Ano],DU$5)</f>
        <v>11.769520195500824</v>
      </c>
      <c r="DV8" s="116">
        <f>DU8*TAN(ACOS(SUMIFS(PrevisaoGD[FP da Barra],PrevisaoGD[Nº Barra],$A8,PrevisaoGD[G/P],$C8,PrevisaoGD[Condição de Carga],DV$4,PrevisaoGD[Mês/Ano],DV$5)))</f>
        <v>5.0137946080623852</v>
      </c>
      <c r="DW8" s="115">
        <f>SUMIFS(PrevisaoGD[MW Previsto],PrevisaoGD[Nº Barra],$A8,PrevisaoGD[G/P],$C8,PrevisaoGD[Condição de Carga],DW$4,PrevisaoGD[Mês/Ano],DW$5)</f>
        <v>12.771460800893244</v>
      </c>
      <c r="DX8" s="116">
        <f>DW8*TAN(ACOS(SUMIFS(PrevisaoGD[FP da Barra],PrevisaoGD[Nº Barra],$A8,PrevisaoGD[G/P],$C8,PrevisaoGD[Condição de Carga],DX$4,PrevisaoGD[Mês/Ano],DX$5)))</f>
        <v>5.4406195186339845</v>
      </c>
      <c r="DY8" s="115">
        <f>SUMIFS(PrevisaoGD[MW Previsto],PrevisaoGD[Nº Barra],$A8,PrevisaoGD[G/P],$C8,PrevisaoGD[Condição de Carga],DY$4,PrevisaoGD[Mês/Ano],DY$5)</f>
        <v>13.131826367667134</v>
      </c>
      <c r="DZ8" s="116">
        <f>DY8*TAN(ACOS(SUMIFS(PrevisaoGD[FP da Barra],PrevisaoGD[Nº Barra],$A8,PrevisaoGD[G/P],$C8,PrevisaoGD[Condição de Carga],DZ$4,PrevisaoGD[Mês/Ano],DZ$5)))</f>
        <v>5.5941346072365743</v>
      </c>
      <c r="EA8" s="115">
        <f>SUMIFS(PrevisaoGD[MW Previsto],PrevisaoGD[Nº Barra],$A8,PrevisaoGD[G/P],$C8,PrevisaoGD[Condição de Carga],EA$4,PrevisaoGD[Mês/Ano],EA$5)</f>
        <v>12.24725892100591</v>
      </c>
      <c r="EB8" s="116">
        <f>EA8*TAN(ACOS(SUMIFS(PrevisaoGD[FP da Barra],PrevisaoGD[Nº Barra],$A8,PrevisaoGD[G/P],$C8,PrevisaoGD[Condição de Carga],EB$4,PrevisaoGD[Mês/Ano],EB$5)))</f>
        <v>5.2173104529067356</v>
      </c>
      <c r="EC8" s="115">
        <f>SUMIFS(PrevisaoGD[MW Previsto],PrevisaoGD[Nº Barra],$A8,PrevisaoGD[G/P],$C8,PrevisaoGD[Condição de Carga],EC$4,PrevisaoGD[Mês/Ano],EC$5)</f>
        <v>11.453054721812034</v>
      </c>
      <c r="ED8" s="116">
        <f>EC8*TAN(ACOS(SUMIFS(PrevisaoGD[FP da Barra],PrevisaoGD[Nº Barra],$A8,PrevisaoGD[G/P],$C8,PrevisaoGD[Condição de Carga],ED$4,PrevisaoGD[Mês/Ano],ED$5)))</f>
        <v>4.8789808808022617</v>
      </c>
      <c r="EE8" s="115">
        <f>SUMIFS(PrevisaoGD[MW Previsto],PrevisaoGD[Nº Barra],$A8,PrevisaoGD[G/P],$C8,PrevisaoGD[Condição de Carga],EE$4,PrevisaoGD[Mês/Ano],EE$5)</f>
        <v>11.26552030550676</v>
      </c>
      <c r="EF8" s="116">
        <f>EE8*TAN(ACOS(SUMIFS(PrevisaoGD[FP da Barra],PrevisaoGD[Nº Barra],$A8,PrevisaoGD[G/P],$C8,PrevisaoGD[Condição de Carga],EF$4,PrevisaoGD[Mês/Ano],EF$5)))</f>
        <v>4.7990915539920707</v>
      </c>
      <c r="EG8" s="115">
        <f>SUMIFS(PrevisaoGD[MW Previsto],PrevisaoGD[Nº Barra],$A8,PrevisaoGD[G/P],$C8,PrevisaoGD[Condição de Carga],EG$4,PrevisaoGD[Mês/Ano],EG$5)</f>
        <v>11.778503092653086</v>
      </c>
      <c r="EH8" s="116">
        <f>EG8*TAN(ACOS(SUMIFS(PrevisaoGD[FP da Barra],PrevisaoGD[Nº Barra],$A8,PrevisaoGD[G/P],$C8,PrevisaoGD[Condição de Carga],EH$4,PrevisaoGD[Mês/Ano],EH$5)))</f>
        <v>5.0176213062249833</v>
      </c>
      <c r="EI8" s="115">
        <f>SUMIFS(PrevisaoGD[MW Previsto],PrevisaoGD[Nº Barra],$A8,PrevisaoGD[G/P],$C8,PrevisaoGD[Condição de Carga],EI$4,PrevisaoGD[Mês/Ano],EI$5)</f>
        <v>12.952584843010538</v>
      </c>
      <c r="EJ8" s="116">
        <f>EI8*TAN(ACOS(SUMIFS(PrevisaoGD[FP da Barra],PrevisaoGD[Nº Barra],$A8,PrevisaoGD[G/P],$C8,PrevisaoGD[Condição de Carga],EJ$4,PrevisaoGD[Mês/Ano],EJ$5)))</f>
        <v>5.5177780374753302</v>
      </c>
      <c r="EK8" s="115">
        <f>SUMIFS(PrevisaoGD[MW Previsto],PrevisaoGD[Nº Barra],$A8,PrevisaoGD[G/P],$C8,PrevisaoGD[Condição de Carga],EK$4,PrevisaoGD[Mês/Ano],EK$5)</f>
        <v>15.401997037543435</v>
      </c>
      <c r="EL8" s="116">
        <f>EK8*TAN(ACOS(SUMIFS(PrevisaoGD[FP da Barra],PrevisaoGD[Nº Barra],$A8,PrevisaoGD[G/P],$C8,PrevisaoGD[Condição de Carga],EL$4,PrevisaoGD[Mês/Ano],EL$5)))</f>
        <v>6.5612232629286105</v>
      </c>
      <c r="EM8" s="115">
        <f>SUMIFS(PrevisaoGD[MW Previsto],PrevisaoGD[Nº Barra],$A8,PrevisaoGD[G/P],$C8,PrevisaoGD[Condição de Carga],EM$4,PrevisaoGD[Mês/Ano],EM$5)</f>
        <v>15.862545559897233</v>
      </c>
      <c r="EN8" s="116">
        <f>EM8*TAN(ACOS(SUMIFS(PrevisaoGD[FP da Barra],PrevisaoGD[Nº Barra],$A8,PrevisaoGD[G/P],$C8,PrevisaoGD[Condição de Carga],EN$4,PrevisaoGD[Mês/Ano],EN$5)))</f>
        <v>6.7574161118954938</v>
      </c>
      <c r="EO8" s="115">
        <f>SUMIFS(PrevisaoGD[MW Previsto],PrevisaoGD[Nº Barra],$A8,PrevisaoGD[G/P],$C8,PrevisaoGD[Condição de Carga],EO$4,PrevisaoGD[Mês/Ano],EO$5)</f>
        <v>17.879004905773453</v>
      </c>
      <c r="EP8" s="116">
        <f>EO8*TAN(ACOS(SUMIFS(PrevisaoGD[FP da Barra],PrevisaoGD[Nº Barra],$A8,PrevisaoGD[G/P],$C8,PrevisaoGD[Condição de Carga],EP$4,PrevisaoGD[Mês/Ano],EP$5)))</f>
        <v>7.6164241961499419</v>
      </c>
      <c r="EQ8" s="115">
        <f>SUMIFS(PrevisaoGD[MW Previsto],PrevisaoGD[Nº Barra],$A8,PrevisaoGD[G/P],$C8,PrevisaoGD[Condição de Carga],EQ$4,PrevisaoGD[Mês/Ano],EQ$5)</f>
        <v>18.272107256645249</v>
      </c>
      <c r="ER8" s="117">
        <f>EQ8*TAN(ACOS(SUMIFS(PrevisaoGD[FP da Barra],PrevisaoGD[Nº Barra],$A8,PrevisaoGD[G/P],$C8,PrevisaoGD[Condição de Carga],ER$4,PrevisaoGD[Mês/Ano],ER$5)))</f>
        <v>7.783885096380275</v>
      </c>
      <c r="ES8" s="115">
        <f>SUMIFS(PrevisaoGD[MW Previsto],PrevisaoGD[Nº Barra],$A8,PrevisaoGD[G/P],$C8,PrevisaoGD[Condição de Carga],ES$4,PrevisaoGD[Mês/Ano],ES$5)</f>
        <v>0</v>
      </c>
      <c r="ET8" s="116">
        <f>ES8*TAN(ACOS(SUMIFS(PrevisaoGD[FP da Barra],PrevisaoGD[Nº Barra],$A8,PrevisaoGD[G/P],$C8,PrevisaoGD[Condição de Carga],ET$4,PrevisaoGD[Mês/Ano],ET$5)))</f>
        <v>0</v>
      </c>
      <c r="EU8" s="115">
        <f>SUMIFS(PrevisaoGD[MW Previsto],PrevisaoGD[Nº Barra],$A8,PrevisaoGD[G/P],$C8,PrevisaoGD[Condição de Carga],EU$4,PrevisaoGD[Mês/Ano],EU$5)</f>
        <v>0</v>
      </c>
      <c r="EV8" s="116">
        <f>EU8*TAN(ACOS(SUMIFS(PrevisaoGD[FP da Barra],PrevisaoGD[Nº Barra],$A8,PrevisaoGD[G/P],$C8,PrevisaoGD[Condição de Carga],EV$4,PrevisaoGD[Mês/Ano],EV$5)))</f>
        <v>0</v>
      </c>
      <c r="EW8" s="115">
        <f>SUMIFS(PrevisaoGD[MW Previsto],PrevisaoGD[Nº Barra],$A8,PrevisaoGD[G/P],$C8,PrevisaoGD[Condição de Carga],EW$4,PrevisaoGD[Mês/Ano],EW$5)</f>
        <v>0</v>
      </c>
      <c r="EX8" s="116">
        <f>EW8*TAN(ACOS(SUMIFS(PrevisaoGD[FP da Barra],PrevisaoGD[Nº Barra],$A8,PrevisaoGD[G/P],$C8,PrevisaoGD[Condição de Carga],EX$4,PrevisaoGD[Mês/Ano],EX$5)))</f>
        <v>0</v>
      </c>
      <c r="EY8" s="115">
        <f>SUMIFS(PrevisaoGD[MW Previsto],PrevisaoGD[Nº Barra],$A8,PrevisaoGD[G/P],$C8,PrevisaoGD[Condição de Carga],EY$4,PrevisaoGD[Mês/Ano],EY$5)</f>
        <v>0</v>
      </c>
      <c r="EZ8" s="116">
        <f>EY8*TAN(ACOS(SUMIFS(PrevisaoGD[FP da Barra],PrevisaoGD[Nº Barra],$A8,PrevisaoGD[G/P],$C8,PrevisaoGD[Condição de Carga],EZ$4,PrevisaoGD[Mês/Ano],EZ$5)))</f>
        <v>0</v>
      </c>
      <c r="FA8" s="115">
        <f>SUMIFS(PrevisaoGD[MW Previsto],PrevisaoGD[Nº Barra],$A8,PrevisaoGD[G/P],$C8,PrevisaoGD[Condição de Carga],FA$4,PrevisaoGD[Mês/Ano],FA$5)</f>
        <v>0</v>
      </c>
      <c r="FB8" s="116">
        <f>FA8*TAN(ACOS(SUMIFS(PrevisaoGD[FP da Barra],PrevisaoGD[Nº Barra],$A8,PrevisaoGD[G/P],$C8,PrevisaoGD[Condição de Carga],FB$4,PrevisaoGD[Mês/Ano],FB$5)))</f>
        <v>0</v>
      </c>
      <c r="FC8" s="115">
        <f>SUMIFS(PrevisaoGD[MW Previsto],PrevisaoGD[Nº Barra],$A8,PrevisaoGD[G/P],$C8,PrevisaoGD[Condição de Carga],FC$4,PrevisaoGD[Mês/Ano],FC$5)</f>
        <v>0</v>
      </c>
      <c r="FD8" s="116">
        <f>FC8*TAN(ACOS(SUMIFS(PrevisaoGD[FP da Barra],PrevisaoGD[Nº Barra],$A8,PrevisaoGD[G/P],$C8,PrevisaoGD[Condição de Carga],FD$4,PrevisaoGD[Mês/Ano],FD$5)))</f>
        <v>0</v>
      </c>
      <c r="FE8" s="115">
        <f>SUMIFS(PrevisaoGD[MW Previsto],PrevisaoGD[Nº Barra],$A8,PrevisaoGD[G/P],$C8,PrevisaoGD[Condição de Carga],FE$4,PrevisaoGD[Mês/Ano],FE$5)</f>
        <v>0</v>
      </c>
      <c r="FF8" s="116">
        <f>FE8*TAN(ACOS(SUMIFS(PrevisaoGD[FP da Barra],PrevisaoGD[Nº Barra],$A8,PrevisaoGD[G/P],$C8,PrevisaoGD[Condição de Carga],FF$4,PrevisaoGD[Mês/Ano],FF$5)))</f>
        <v>0</v>
      </c>
      <c r="FG8" s="115">
        <f>SUMIFS(PrevisaoGD[MW Previsto],PrevisaoGD[Nº Barra],$A8,PrevisaoGD[G/P],$C8,PrevisaoGD[Condição de Carga],FG$4,PrevisaoGD[Mês/Ano],FG$5)</f>
        <v>0</v>
      </c>
      <c r="FH8" s="116">
        <f>FG8*TAN(ACOS(SUMIFS(PrevisaoGD[FP da Barra],PrevisaoGD[Nº Barra],$A8,PrevisaoGD[G/P],$C8,PrevisaoGD[Condição de Carga],FH$4,PrevisaoGD[Mês/Ano],FH$5)))</f>
        <v>0</v>
      </c>
      <c r="FI8" s="115">
        <f>SUMIFS(PrevisaoGD[MW Previsto],PrevisaoGD[Nº Barra],$A8,PrevisaoGD[G/P],$C8,PrevisaoGD[Condição de Carga],FI$4,PrevisaoGD[Mês/Ano],FI$5)</f>
        <v>0</v>
      </c>
      <c r="FJ8" s="116">
        <f>FI8*TAN(ACOS(SUMIFS(PrevisaoGD[FP da Barra],PrevisaoGD[Nº Barra],$A8,PrevisaoGD[G/P],$C8,PrevisaoGD[Condição de Carga],FJ$4,PrevisaoGD[Mês/Ano],FJ$5)))</f>
        <v>0</v>
      </c>
      <c r="FK8" s="115">
        <f>SUMIFS(PrevisaoGD[MW Previsto],PrevisaoGD[Nº Barra],$A8,PrevisaoGD[G/P],$C8,PrevisaoGD[Condição de Carga],FK$4,PrevisaoGD[Mês/Ano],FK$5)</f>
        <v>0</v>
      </c>
      <c r="FL8" s="116">
        <f>FK8*TAN(ACOS(SUMIFS(PrevisaoGD[FP da Barra],PrevisaoGD[Nº Barra],$A8,PrevisaoGD[G/P],$C8,PrevisaoGD[Condição de Carga],FL$4,PrevisaoGD[Mês/Ano],FL$5)))</f>
        <v>0</v>
      </c>
      <c r="FM8" s="115">
        <f>SUMIFS(PrevisaoGD[MW Previsto],PrevisaoGD[Nº Barra],$A8,PrevisaoGD[G/P],$C8,PrevisaoGD[Condição de Carga],FM$4,PrevisaoGD[Mês/Ano],FM$5)</f>
        <v>0</v>
      </c>
      <c r="FN8" s="116">
        <f>FM8*TAN(ACOS(SUMIFS(PrevisaoGD[FP da Barra],PrevisaoGD[Nº Barra],$A8,PrevisaoGD[G/P],$C8,PrevisaoGD[Condição de Carga],FN$4,PrevisaoGD[Mês/Ano],FN$5)))</f>
        <v>0</v>
      </c>
      <c r="FO8" s="115">
        <f>SUMIFS(PrevisaoGD[MW Previsto],PrevisaoGD[Nº Barra],$A8,PrevisaoGD[G/P],$C8,PrevisaoGD[Condição de Carga],FO$4,PrevisaoGD[Mês/Ano],FO$5)</f>
        <v>0</v>
      </c>
      <c r="FP8" s="117">
        <f>FO8*TAN(ACOS(SUMIFS(PrevisaoGD[FP da Barra],PrevisaoGD[Nº Barra],$A8,PrevisaoGD[G/P],$C8,PrevisaoGD[Condição de Carga],FP$4,PrevisaoGD[Mês/Ano],FP$5)))</f>
        <v>0</v>
      </c>
      <c r="FQ8" s="115">
        <f>SUMIFS(PrevisaoGD[MW Previsto],PrevisaoGD[Nº Barra],$A8,PrevisaoGD[G/P],$C8,PrevisaoGD[Condição de Carga],FQ$4,PrevisaoGD[Mês/Ano],FQ$5)</f>
        <v>8.3109597920035778</v>
      </c>
      <c r="FR8" s="116">
        <f>FQ8*TAN(ACOS(SUMIFS(PrevisaoGD[FP da Barra],PrevisaoGD[Nº Barra],$A8,PrevisaoGD[G/P],$C8,PrevisaoGD[Condição de Carga],FR$4,PrevisaoGD[Mês/Ano],FR$5)))</f>
        <v>3.5404540457732461</v>
      </c>
      <c r="FS8" s="115">
        <f>SUMIFS(PrevisaoGD[MW Previsto],PrevisaoGD[Nº Barra],$A8,PrevisaoGD[G/P],$C8,PrevisaoGD[Condição de Carga],FS$4,PrevisaoGD[Mês/Ano],FS$5)</f>
        <v>8.7169738320125472</v>
      </c>
      <c r="FT8" s="116">
        <f>FS8*TAN(ACOS(SUMIFS(PrevisaoGD[FP da Barra],PrevisaoGD[Nº Barra],$A8,PrevisaoGD[G/P],$C8,PrevisaoGD[Condição de Carga],FT$4,PrevisaoGD[Mês/Ano],FT$5)))</f>
        <v>3.7134153025433205</v>
      </c>
      <c r="FU8" s="115">
        <f>SUMIFS(PrevisaoGD[MW Previsto],PrevisaoGD[Nº Barra],$A8,PrevisaoGD[G/P],$C8,PrevisaoGD[Condição de Carga],FU$4,PrevisaoGD[Mês/Ano],FU$5)</f>
        <v>9.2975359942944404</v>
      </c>
      <c r="FV8" s="116">
        <f>FU8*TAN(ACOS(SUMIFS(PrevisaoGD[FP da Barra],PrevisaoGD[Nº Barra],$A8,PrevisaoGD[G/P],$C8,PrevisaoGD[Condição de Carga],FV$4,PrevisaoGD[Mês/Ano],FV$5)))</f>
        <v>3.960733748031585</v>
      </c>
      <c r="FW8" s="115">
        <f>SUMIFS(PrevisaoGD[MW Previsto],PrevisaoGD[Nº Barra],$A8,PrevisaoGD[G/P],$C8,PrevisaoGD[Condição de Carga],FW$4,PrevisaoGD[Mês/Ano],FW$5)</f>
        <v>10.902035012503426</v>
      </c>
      <c r="FX8" s="116">
        <f>FW8*TAN(ACOS(SUMIFS(PrevisaoGD[FP da Barra],PrevisaoGD[Nº Barra],$A8,PrevisaoGD[G/P],$C8,PrevisaoGD[Condição de Carga],FX$4,PrevisaoGD[Mês/Ano],FX$5)))</f>
        <v>4.6442474675809038</v>
      </c>
      <c r="FY8" s="115">
        <f>SUMIFS(PrevisaoGD[MW Previsto],PrevisaoGD[Nº Barra],$A8,PrevisaoGD[G/P],$C8,PrevisaoGD[Condição de Carga],FY$4,PrevisaoGD[Mês/Ano],FY$5)</f>
        <v>11.070537920214919</v>
      </c>
      <c r="FZ8" s="116">
        <f>FY8*TAN(ACOS(SUMIFS(PrevisaoGD[FP da Barra],PrevisaoGD[Nº Barra],$A8,PrevisaoGD[G/P],$C8,PrevisaoGD[Condição de Carga],FZ$4,PrevisaoGD[Mês/Ano],FZ$5)))</f>
        <v>4.7160294056797643</v>
      </c>
      <c r="GA8" s="115">
        <f>SUMIFS(PrevisaoGD[MW Previsto],PrevisaoGD[Nº Barra],$A8,PrevisaoGD[G/P],$C8,PrevisaoGD[Condição de Carga],GA$4,PrevisaoGD[Mês/Ano],GA$5)</f>
        <v>10.874860966147287</v>
      </c>
      <c r="GB8" s="116">
        <f>GA8*TAN(ACOS(SUMIFS(PrevisaoGD[FP da Barra],PrevisaoGD[Nº Barra],$A8,PrevisaoGD[G/P],$C8,PrevisaoGD[Condição de Carga],GB$4,PrevisaoGD[Mês/Ano],GB$5)))</f>
        <v>4.6326713723079864</v>
      </c>
      <c r="GC8" s="115">
        <f>SUMIFS(PrevisaoGD[MW Previsto],PrevisaoGD[Nº Barra],$A8,PrevisaoGD[G/P],$C8,PrevisaoGD[Condição de Carga],GC$4,PrevisaoGD[Mês/Ano],GC$5)</f>
        <v>11.39393838262998</v>
      </c>
      <c r="GD8" s="116">
        <f>GC8*TAN(ACOS(SUMIFS(PrevisaoGD[FP da Barra],PrevisaoGD[Nº Barra],$A8,PrevisaoGD[G/P],$C8,PrevisaoGD[Condição de Carga],GD$4,PrevisaoGD[Mês/Ano],GD$5)))</f>
        <v>4.8537974257662038</v>
      </c>
      <c r="GE8" s="115">
        <f>SUMIFS(PrevisaoGD[MW Previsto],PrevisaoGD[Nº Barra],$A8,PrevisaoGD[G/P],$C8,PrevisaoGD[Condição de Carga],GE$4,PrevisaoGD[Mês/Ano],GE$5)</f>
        <v>12.913495228978984</v>
      </c>
      <c r="GF8" s="116">
        <f>GE8*TAN(ACOS(SUMIFS(PrevisaoGD[FP da Barra],PrevisaoGD[Nº Barra],$A8,PrevisaoGD[G/P],$C8,PrevisaoGD[Condição de Carga],GF$4,PrevisaoGD[Mês/Ano],GF$5)))</f>
        <v>5.5011259316284358</v>
      </c>
      <c r="GG8" s="115">
        <f>SUMIFS(PrevisaoGD[MW Previsto],PrevisaoGD[Nº Barra],$A8,PrevisaoGD[G/P],$C8,PrevisaoGD[Condição de Carga],GG$4,PrevisaoGD[Mês/Ano],GG$5)</f>
        <v>13.495050026594777</v>
      </c>
      <c r="GH8" s="116">
        <f>GG8*TAN(ACOS(SUMIFS(PrevisaoGD[FP da Barra],PrevisaoGD[Nº Barra],$A8,PrevisaoGD[G/P],$C8,PrevisaoGD[Condição de Carga],GH$4,PrevisaoGD[Mês/Ano],GH$5)))</f>
        <v>5.7488672379982155</v>
      </c>
      <c r="GI8" s="115">
        <f>SUMIFS(PrevisaoGD[MW Previsto],PrevisaoGD[Nº Barra],$A8,PrevisaoGD[G/P],$C8,PrevisaoGD[Condição de Carga],GI$4,PrevisaoGD[Mês/Ano],GI$5)</f>
        <v>16.354583956839804</v>
      </c>
      <c r="GJ8" s="116">
        <f>GI8*TAN(ACOS(SUMIFS(PrevisaoGD[FP da Barra],PrevisaoGD[Nº Barra],$A8,PrevisaoGD[G/P],$C8,PrevisaoGD[Condição de Carga],GJ$4,PrevisaoGD[Mês/Ano],GJ$5)))</f>
        <v>6.9670235912635468</v>
      </c>
      <c r="GK8" s="115">
        <f>SUMIFS(PrevisaoGD[MW Previsto],PrevisaoGD[Nº Barra],$A8,PrevisaoGD[G/P],$C8,PrevisaoGD[Condição de Carga],GK$4,PrevisaoGD[Mês/Ano],GK$5)</f>
        <v>12.043847723479063</v>
      </c>
      <c r="GL8" s="116">
        <f>GK8*TAN(ACOS(SUMIFS(PrevisaoGD[FP da Barra],PrevisaoGD[Nº Barra],$A8,PrevisaoGD[G/P],$C8,PrevisaoGD[Condição de Carga],GL$4,PrevisaoGD[Mês/Ano],GL$5)))</f>
        <v>5.1306576456181698</v>
      </c>
      <c r="GM8" s="115">
        <f>SUMIFS(PrevisaoGD[MW Previsto],PrevisaoGD[Nº Barra],$A8,PrevisaoGD[G/P],$C8,PrevisaoGD[Condição de Carga],GM$4,PrevisaoGD[Mês/Ano],GM$5)</f>
        <v>17.560529653244089</v>
      </c>
      <c r="GN8" s="117">
        <f>GM8*TAN(ACOS(SUMIFS(PrevisaoGD[FP da Barra],PrevisaoGD[Nº Barra],$A8,PrevisaoGD[G/P],$C8,PrevisaoGD[Condição de Carga],GN$4,PrevisaoGD[Mês/Ano],GN$5)))</f>
        <v>7.4807543066889055</v>
      </c>
      <c r="GO8" s="115"/>
      <c r="GP8" s="116"/>
      <c r="GQ8" s="115"/>
      <c r="GR8" s="116"/>
      <c r="GS8" s="115"/>
      <c r="GT8" s="116"/>
      <c r="GU8" s="115"/>
      <c r="GV8" s="116"/>
      <c r="GW8" s="115"/>
      <c r="GX8" s="116"/>
      <c r="GY8" s="115"/>
      <c r="GZ8" s="116"/>
      <c r="HA8" s="115"/>
      <c r="HB8" s="116"/>
      <c r="HC8" s="115"/>
      <c r="HD8" s="116"/>
      <c r="HE8" s="115"/>
      <c r="HF8" s="116"/>
      <c r="HG8" s="115"/>
      <c r="HH8" s="116"/>
      <c r="HI8" s="115"/>
      <c r="HJ8" s="116"/>
      <c r="HK8" s="115"/>
      <c r="HL8" s="118"/>
      <c r="HM8" s="119"/>
      <c r="HN8" s="118"/>
      <c r="HO8" s="120" t="str">
        <f t="shared" ca="1" si="4"/>
        <v>N</v>
      </c>
      <c r="HP8" s="121"/>
      <c r="HQ8" s="122"/>
      <c r="HR8" s="122" t="s">
        <v>101</v>
      </c>
      <c r="HS8" s="123" t="s">
        <v>101</v>
      </c>
    </row>
    <row r="9" spans="1:228" s="48" customFormat="1" ht="13.7" customHeight="1" x14ac:dyDescent="0.25">
      <c r="A9" s="129">
        <v>5743</v>
      </c>
      <c r="B9" s="130"/>
      <c r="C9" s="131">
        <v>2</v>
      </c>
      <c r="D9" s="132" t="s">
        <v>92</v>
      </c>
      <c r="E9" s="115">
        <f>SUMIFS(PrevisaoGD[MW Previsto],PrevisaoGD[Nº Barra],$A9,PrevisaoGD[G/P],$C9,PrevisaoGD[Condição de Carga],E$4,PrevisaoGD[Mês/Ano],E$5)</f>
        <v>0</v>
      </c>
      <c r="F9" s="116">
        <f>E9*TAN(ACOS(SUMIFS(PrevisaoGD[FP da Barra],PrevisaoGD[Nº Barra],$A9,PrevisaoGD[G/P],$C9,PrevisaoGD[Condição de Carga],F$4,PrevisaoGD[Mês/Ano],F$5)))</f>
        <v>0</v>
      </c>
      <c r="G9" s="115">
        <f>SUMIFS(PrevisaoGD[MW Previsto],PrevisaoGD[Nº Barra],$A9,PrevisaoGD[G/P],$C9,PrevisaoGD[Condição de Carga],G$4,PrevisaoGD[Mês/Ano],G$5)</f>
        <v>0</v>
      </c>
      <c r="H9" s="116">
        <f>G9*TAN(ACOS(SUMIFS(PrevisaoGD[FP da Barra],PrevisaoGD[Nº Barra],$A9,PrevisaoGD[G/P],$C9,PrevisaoGD[Condição de Carga],H$4,PrevisaoGD[Mês/Ano],H$5)))</f>
        <v>0</v>
      </c>
      <c r="I9" s="115">
        <f>SUMIFS(PrevisaoGD[MW Previsto],PrevisaoGD[Nº Barra],$A9,PrevisaoGD[G/P],$C9,PrevisaoGD[Condição de Carga],I$4,PrevisaoGD[Mês/Ano],I$5)</f>
        <v>0</v>
      </c>
      <c r="J9" s="116">
        <f>I9*TAN(ACOS(SUMIFS(PrevisaoGD[FP da Barra],PrevisaoGD[Nº Barra],$A9,PrevisaoGD[G/P],$C9,PrevisaoGD[Condição de Carga],J$4,PrevisaoGD[Mês/Ano],J$5)))</f>
        <v>0</v>
      </c>
      <c r="K9" s="115">
        <f>SUMIFS(PrevisaoGD[MW Previsto],PrevisaoGD[Nº Barra],$A9,PrevisaoGD[G/P],$C9,PrevisaoGD[Condição de Carga],K$4,PrevisaoGD[Mês/Ano],K$5)</f>
        <v>0</v>
      </c>
      <c r="L9" s="116">
        <f>K9*TAN(ACOS(SUMIFS(PrevisaoGD[FP da Barra],PrevisaoGD[Nº Barra],$A9,PrevisaoGD[G/P],$C9,PrevisaoGD[Condição de Carga],L$4,PrevisaoGD[Mês/Ano],L$5)))</f>
        <v>0</v>
      </c>
      <c r="M9" s="115">
        <f>SUMIFS(PrevisaoGD[MW Previsto],PrevisaoGD[Nº Barra],$A9,PrevisaoGD[G/P],$C9,PrevisaoGD[Condição de Carga],M$4,PrevisaoGD[Mês/Ano],M$5)</f>
        <v>0</v>
      </c>
      <c r="N9" s="116">
        <f>M9*TAN(ACOS(SUMIFS(PrevisaoGD[FP da Barra],PrevisaoGD[Nº Barra],$A9,PrevisaoGD[G/P],$C9,PrevisaoGD[Condição de Carga],N$4,PrevisaoGD[Mês/Ano],N$5)))</f>
        <v>0</v>
      </c>
      <c r="O9" s="115">
        <f>SUMIFS(PrevisaoGD[MW Previsto],PrevisaoGD[Nº Barra],$A9,PrevisaoGD[G/P],$C9,PrevisaoGD[Condição de Carga],O$4,PrevisaoGD[Mês/Ano],O$5)</f>
        <v>0</v>
      </c>
      <c r="P9" s="116">
        <f>O9*TAN(ACOS(SUMIFS(PrevisaoGD[FP da Barra],PrevisaoGD[Nº Barra],$A9,PrevisaoGD[G/P],$C9,PrevisaoGD[Condição de Carga],P$4,PrevisaoGD[Mês/Ano],P$5)))</f>
        <v>0</v>
      </c>
      <c r="Q9" s="115">
        <f>SUMIFS(PrevisaoGD[MW Previsto],PrevisaoGD[Nº Barra],$A9,PrevisaoGD[G/P],$C9,PrevisaoGD[Condição de Carga],Q$4,PrevisaoGD[Mês/Ano],Q$5)</f>
        <v>0</v>
      </c>
      <c r="R9" s="116">
        <f>Q9*TAN(ACOS(SUMIFS(PrevisaoGD[FP da Barra],PrevisaoGD[Nº Barra],$A9,PrevisaoGD[G/P],$C9,PrevisaoGD[Condição de Carga],R$4,PrevisaoGD[Mês/Ano],R$5)))</f>
        <v>0</v>
      </c>
      <c r="S9" s="115">
        <f>SUMIFS(PrevisaoGD[MW Previsto],PrevisaoGD[Nº Barra],$A9,PrevisaoGD[G/P],$C9,PrevisaoGD[Condição de Carga],S$4,PrevisaoGD[Mês/Ano],S$5)</f>
        <v>0</v>
      </c>
      <c r="T9" s="116">
        <f>S9*TAN(ACOS(SUMIFS(PrevisaoGD[FP da Barra],PrevisaoGD[Nº Barra],$A9,PrevisaoGD[G/P],$C9,PrevisaoGD[Condição de Carga],T$4,PrevisaoGD[Mês/Ano],T$5)))</f>
        <v>0</v>
      </c>
      <c r="U9" s="115">
        <f>SUMIFS(PrevisaoGD[MW Previsto],PrevisaoGD[Nº Barra],$A9,PrevisaoGD[G/P],$C9,PrevisaoGD[Condição de Carga],U$4,PrevisaoGD[Mês/Ano],U$5)</f>
        <v>0</v>
      </c>
      <c r="V9" s="116">
        <f>U9*TAN(ACOS(SUMIFS(PrevisaoGD[FP da Barra],PrevisaoGD[Nº Barra],$A9,PrevisaoGD[G/P],$C9,PrevisaoGD[Condição de Carga],V$4,PrevisaoGD[Mês/Ano],V$5)))</f>
        <v>0</v>
      </c>
      <c r="W9" s="115">
        <f>SUMIFS(PrevisaoGD[MW Previsto],PrevisaoGD[Nº Barra],$A9,PrevisaoGD[G/P],$C9,PrevisaoGD[Condição de Carga],W$4,PrevisaoGD[Mês/Ano],W$5)</f>
        <v>0</v>
      </c>
      <c r="X9" s="116">
        <f>W9*TAN(ACOS(SUMIFS(PrevisaoGD[FP da Barra],PrevisaoGD[Nº Barra],$A9,PrevisaoGD[G/P],$C9,PrevisaoGD[Condição de Carga],X$4,PrevisaoGD[Mês/Ano],X$5)))</f>
        <v>0</v>
      </c>
      <c r="Y9" s="115">
        <f>SUMIFS(PrevisaoGD[MW Previsto],PrevisaoGD[Nº Barra],$A9,PrevisaoGD[G/P],$C9,PrevisaoGD[Condição de Carga],Y$4,PrevisaoGD[Mês/Ano],Y$5)</f>
        <v>0</v>
      </c>
      <c r="Z9" s="116">
        <f>Y9*TAN(ACOS(SUMIFS(PrevisaoGD[FP da Barra],PrevisaoGD[Nº Barra],$A9,PrevisaoGD[G/P],$C9,PrevisaoGD[Condição de Carga],Z$4,PrevisaoGD[Mês/Ano],Z$5)))</f>
        <v>0</v>
      </c>
      <c r="AA9" s="115">
        <f>SUMIFS(PrevisaoGD[MW Previsto],PrevisaoGD[Nº Barra],$A9,PrevisaoGD[G/P],$C9,PrevisaoGD[Condição de Carga],AA$4,PrevisaoGD[Mês/Ano],AA$5)</f>
        <v>0</v>
      </c>
      <c r="AB9" s="117">
        <f>AA9*TAN(ACOS(SUMIFS(PrevisaoGD[FP da Barra],PrevisaoGD[Nº Barra],$A9,PrevisaoGD[G/P],$C9,PrevisaoGD[Condição de Carga],AB$4,PrevisaoGD[Mês/Ano],AB$5)))</f>
        <v>0</v>
      </c>
      <c r="AC9" s="115">
        <f>SUMIFS(PrevisaoGD[MW Previsto],PrevisaoGD[Nº Barra],$A9,PrevisaoGD[G/P],$C9,PrevisaoGD[Condição de Carga],AC$4,PrevisaoGD[Mês/Ano],AC$5)</f>
        <v>8.8975472238143478</v>
      </c>
      <c r="AD9" s="116">
        <f>AC9*TAN(ACOS(SUMIFS(PrevisaoGD[FP da Barra],PrevisaoGD[Nº Barra],$A9,PrevisaoGD[G/P],$C9,PrevisaoGD[Condição de Carga],AD$4,PrevisaoGD[Mês/Ano],AD$5)))</f>
        <v>3.7903392453325515</v>
      </c>
      <c r="AE9" s="115">
        <f>SUMIFS(PrevisaoGD[MW Previsto],PrevisaoGD[Nº Barra],$A9,PrevisaoGD[G/P],$C9,PrevisaoGD[Condição de Carga],AE$4,PrevisaoGD[Mês/Ano],AE$5)</f>
        <v>9.344971317726765</v>
      </c>
      <c r="AF9" s="116">
        <f>AE9*TAN(ACOS(SUMIFS(PrevisaoGD[FP da Barra],PrevisaoGD[Nº Barra],$A9,PrevisaoGD[G/P],$C9,PrevisaoGD[Condição de Carga],AF$4,PrevisaoGD[Mês/Ano],AF$5)))</f>
        <v>3.980941111195599</v>
      </c>
      <c r="AG9" s="115">
        <f>SUMIFS(PrevisaoGD[MW Previsto],PrevisaoGD[Nº Barra],$A9,PrevisaoGD[G/P],$C9,PrevisaoGD[Condição de Carga],AG$4,PrevisaoGD[Mês/Ano],AG$5)</f>
        <v>9.9259792866251519</v>
      </c>
      <c r="AH9" s="116">
        <f>AG9*TAN(ACOS(SUMIFS(PrevisaoGD[FP da Barra],PrevisaoGD[Nº Barra],$A9,PrevisaoGD[G/P],$C9,PrevisaoGD[Condição de Carga],AH$4,PrevisaoGD[Mês/Ano],AH$5)))</f>
        <v>4.2284494695072317</v>
      </c>
      <c r="AI9" s="115">
        <f>SUMIFS(PrevisaoGD[MW Previsto],PrevisaoGD[Nº Barra],$A9,PrevisaoGD[G/P],$C9,PrevisaoGD[Condição de Carga],AI$4,PrevisaoGD[Mês/Ano],AI$5)</f>
        <v>9.257313871268412</v>
      </c>
      <c r="AJ9" s="116">
        <f>AI9*TAN(ACOS(SUMIFS(PrevisaoGD[FP da Barra],PrevisaoGD[Nº Barra],$A9,PrevisaoGD[G/P],$C9,PrevisaoGD[Condição de Carga],AJ$4,PrevisaoGD[Mês/Ano],AJ$5)))</f>
        <v>3.9435991953732858</v>
      </c>
      <c r="AK9" s="115">
        <f>SUMIFS(PrevisaoGD[MW Previsto],PrevisaoGD[Nº Barra],$A9,PrevisaoGD[G/P],$C9,PrevisaoGD[Condição de Carga],AK$4,PrevisaoGD[Mês/Ano],AK$5)</f>
        <v>8.3802839427892923</v>
      </c>
      <c r="AL9" s="116">
        <f>AK9*TAN(ACOS(SUMIFS(PrevisaoGD[FP da Barra],PrevisaoGD[Nº Barra],$A9,PrevisaoGD[G/P],$C9,PrevisaoGD[Condição de Carga],AL$4,PrevisaoGD[Mês/Ano],AL$5)))</f>
        <v>3.5699860103431176</v>
      </c>
      <c r="AM9" s="115">
        <f>SUMIFS(PrevisaoGD[MW Previsto],PrevisaoGD[Nº Barra],$A9,PrevisaoGD[G/P],$C9,PrevisaoGD[Condição de Carga],AM$4,PrevisaoGD[Mês/Ano],AM$5)</f>
        <v>8.2430636381756788</v>
      </c>
      <c r="AN9" s="116">
        <f>AM9*TAN(ACOS(SUMIFS(PrevisaoGD[FP da Barra],PrevisaoGD[Nº Barra],$A9,PrevisaoGD[G/P],$C9,PrevisaoGD[Condição de Carga],AN$4,PrevisaoGD[Mês/Ano],AN$5)))</f>
        <v>3.5115304053600518</v>
      </c>
      <c r="AO9" s="115">
        <f>SUMIFS(PrevisaoGD[MW Previsto],PrevisaoGD[Nº Barra],$A9,PrevisaoGD[G/P],$C9,PrevisaoGD[Condição de Carga],AO$4,PrevisaoGD[Mês/Ano],AO$5)</f>
        <v>8.6184168970632342</v>
      </c>
      <c r="AP9" s="116">
        <f>AO9*TAN(ACOS(SUMIFS(PrevisaoGD[FP da Barra],PrevisaoGD[Nº Barra],$A9,PrevisaoGD[G/P],$C9,PrevisaoGD[Condição de Carga],AP$4,PrevisaoGD[Mês/Ano],AP$5)))</f>
        <v>3.6714302240670613</v>
      </c>
      <c r="AQ9" s="115">
        <f>SUMIFS(PrevisaoGD[MW Previsto],PrevisaoGD[Nº Barra],$A9,PrevisaoGD[G/P],$C9,PrevisaoGD[Condição de Carga],AQ$4,PrevisaoGD[Mês/Ano],AQ$5)</f>
        <v>9.7565694788559121</v>
      </c>
      <c r="AR9" s="116">
        <f>AQ9*TAN(ACOS(SUMIFS(PrevisaoGD[FP da Barra],PrevisaoGD[Nº Barra],$A9,PrevisaoGD[G/P],$C9,PrevisaoGD[Condição de Carga],AR$4,PrevisaoGD[Mês/Ano],AR$5)))</f>
        <v>4.1562811936015578</v>
      </c>
      <c r="AS9" s="115">
        <f>SUMIFS(PrevisaoGD[MW Previsto],PrevisaoGD[Nº Barra],$A9,PrevisaoGD[G/P],$C9,PrevisaoGD[Condição de Carga],AS$4,PrevisaoGD[Mês/Ano],AS$5)</f>
        <v>11.269753929909831</v>
      </c>
      <c r="AT9" s="116">
        <f>AS9*TAN(ACOS(SUMIFS(PrevisaoGD[FP da Barra],PrevisaoGD[Nº Barra],$A9,PrevisaoGD[G/P],$C9,PrevisaoGD[Condição de Carga],AT$4,PrevisaoGD[Mês/Ano],AT$5)))</f>
        <v>4.8008950704355691</v>
      </c>
      <c r="AU9" s="115">
        <f>SUMIFS(PrevisaoGD[MW Previsto],PrevisaoGD[Nº Barra],$A9,PrevisaoGD[G/P],$C9,PrevisaoGD[Condição de Carga],AU$4,PrevisaoGD[Mês/Ano],AU$5)</f>
        <v>11.966768748907173</v>
      </c>
      <c r="AV9" s="116">
        <f>AU9*TAN(ACOS(SUMIFS(PrevisaoGD[FP da Barra],PrevisaoGD[Nº Barra],$A9,PrevisaoGD[G/P],$C9,PrevisaoGD[Condição de Carga],AV$4,PrevisaoGD[Mês/Ano],AV$5)))</f>
        <v>5.0978221399489367</v>
      </c>
      <c r="AW9" s="115">
        <f>SUMIFS(PrevisaoGD[MW Previsto],PrevisaoGD[Nº Barra],$A9,PrevisaoGD[G/P],$C9,PrevisaoGD[Condição de Carga],AW$4,PrevisaoGD[Mês/Ano],AW$5)</f>
        <v>13.082198711541549</v>
      </c>
      <c r="AX9" s="116">
        <f>AW9*TAN(ACOS(SUMIFS(PrevisaoGD[FP da Barra],PrevisaoGD[Nº Barra],$A9,PrevisaoGD[G/P],$C9,PrevisaoGD[Condição de Carga],AX$4,PrevisaoGD[Mês/Ano],AX$5)))</f>
        <v>5.5729933142560544</v>
      </c>
      <c r="AY9" s="115">
        <f>SUMIFS(PrevisaoGD[MW Previsto],PrevisaoGD[Nº Barra],$A9,PrevisaoGD[G/P],$C9,PrevisaoGD[Condição de Carga],AY$4,PrevisaoGD[Mês/Ano],AY$5)</f>
        <v>13.36983457803311</v>
      </c>
      <c r="AZ9" s="117">
        <f>AY9*TAN(ACOS(SUMIFS(PrevisaoGD[FP da Barra],PrevisaoGD[Nº Barra],$A9,PrevisaoGD[G/P],$C9,PrevisaoGD[Condição de Carga],AZ$4,PrevisaoGD[Mês/Ano],AZ$5)))</f>
        <v>5.6955256802782506</v>
      </c>
      <c r="BA9" s="115">
        <f>SUMIFS(PrevisaoGD[MW Previsto],PrevisaoGD[Nº Barra],$A9,PrevisaoGD[G/P],$C9,PrevisaoGD[Condição de Carga],BA$4,PrevisaoGD[Mês/Ano],BA$5)</f>
        <v>0.14756779200246975</v>
      </c>
      <c r="BB9" s="116">
        <f>BA9*TAN(ACOS(SUMIFS(PrevisaoGD[FP da Barra],PrevisaoGD[Nº Barra],$A9,PrevisaoGD[G/P],$C9,PrevisaoGD[Condição de Carga],BB$4,PrevisaoGD[Mês/Ano],BB$5)))</f>
        <v>6.2863616152210589E-2</v>
      </c>
      <c r="BC9" s="115">
        <f>SUMIFS(PrevisaoGD[MW Previsto],PrevisaoGD[Nº Barra],$A9,PrevisaoGD[G/P],$C9,PrevisaoGD[Condição de Carga],BC$4,PrevisaoGD[Mês/Ano],BC$5)</f>
        <v>1.4816702820774159</v>
      </c>
      <c r="BD9" s="116">
        <f>BC9*TAN(ACOS(SUMIFS(PrevisaoGD[FP da Barra],PrevisaoGD[Nº Barra],$A9,PrevisaoGD[G/P],$C9,PrevisaoGD[Condição de Carga],BD$4,PrevisaoGD[Mês/Ano],BD$5)))</f>
        <v>0.6311888970670062</v>
      </c>
      <c r="BE9" s="115">
        <f>SUMIFS(PrevisaoGD[MW Previsto],PrevisaoGD[Nº Barra],$A9,PrevisaoGD[G/P],$C9,PrevisaoGD[Condição de Carga],BE$4,PrevisaoGD[Mês/Ano],BE$5)</f>
        <v>1.6648756674222411</v>
      </c>
      <c r="BF9" s="116">
        <f>BE9*TAN(ACOS(SUMIFS(PrevisaoGD[FP da Barra],PrevisaoGD[Nº Barra],$A9,PrevisaoGD[G/P],$C9,PrevisaoGD[Condição de Carga],BF$4,PrevisaoGD[Mês/Ano],BF$5)))</f>
        <v>0.70923406441044778</v>
      </c>
      <c r="BG9" s="115">
        <f>SUMIFS(PrevisaoGD[MW Previsto],PrevisaoGD[Nº Barra],$A9,PrevisaoGD[G/P],$C9,PrevisaoGD[Condição de Carga],BG$4,PrevisaoGD[Mês/Ano],BG$5)</f>
        <v>1.5226894294521218</v>
      </c>
      <c r="BH9" s="116">
        <f>BG9*TAN(ACOS(SUMIFS(PrevisaoGD[FP da Barra],PrevisaoGD[Nº Barra],$A9,PrevisaoGD[G/P],$C9,PrevisaoGD[Condição de Carga],BH$4,PrevisaoGD[Mês/Ano],BH$5)))</f>
        <v>0.64866298067605899</v>
      </c>
      <c r="BI9" s="115">
        <f>SUMIFS(PrevisaoGD[MW Previsto],PrevisaoGD[Nº Barra],$A9,PrevisaoGD[G/P],$C9,PrevisaoGD[Condição de Carga],BI$4,PrevisaoGD[Mês/Ano],BI$5)</f>
        <v>1.3234968265469735</v>
      </c>
      <c r="BJ9" s="116">
        <f>BI9*TAN(ACOS(SUMIFS(PrevisaoGD[FP da Barra],PrevisaoGD[Nº Barra],$A9,PrevisaoGD[G/P],$C9,PrevisaoGD[Condição de Carga],BJ$4,PrevisaoGD[Mês/Ano],BJ$5)))</f>
        <v>0.56380728717093853</v>
      </c>
      <c r="BK9" s="115">
        <f>SUMIFS(PrevisaoGD[MW Previsto],PrevisaoGD[Nº Barra],$A9,PrevisaoGD[G/P],$C9,PrevisaoGD[Condição de Carga],BK$4,PrevisaoGD[Mês/Ano],BK$5)</f>
        <v>1.3611797151994518</v>
      </c>
      <c r="BL9" s="116">
        <f>BK9*TAN(ACOS(SUMIFS(PrevisaoGD[FP da Barra],PrevisaoGD[Nº Barra],$A9,PrevisaoGD[G/P],$C9,PrevisaoGD[Condição de Carga],BL$4,PrevisaoGD[Mês/Ano],BL$5)))</f>
        <v>0.57986013051575347</v>
      </c>
      <c r="BM9" s="115">
        <f>SUMIFS(PrevisaoGD[MW Previsto],PrevisaoGD[Nº Barra],$A9,PrevisaoGD[G/P],$C9,PrevisaoGD[Condição de Carga],BM$4,PrevisaoGD[Mês/Ano],BM$5)</f>
        <v>1.554583821827642</v>
      </c>
      <c r="BN9" s="116">
        <f>BM9*TAN(ACOS(SUMIFS(PrevisaoGD[FP da Barra],PrevisaoGD[Nº Barra],$A9,PrevisaoGD[G/P],$C9,PrevisaoGD[Condição de Carga],BN$4,PrevisaoGD[Mês/Ano],BN$5)))</f>
        <v>0.66224993493277884</v>
      </c>
      <c r="BO9" s="115">
        <f>SUMIFS(PrevisaoGD[MW Previsto],PrevisaoGD[Nº Barra],$A9,PrevisaoGD[G/P],$C9,PrevisaoGD[Condição de Carga],BO$4,PrevisaoGD[Mês/Ano],BO$5)</f>
        <v>1.7946194109132743</v>
      </c>
      <c r="BP9" s="116">
        <f>BO9*TAN(ACOS(SUMIFS(PrevisaoGD[FP da Barra],PrevisaoGD[Nº Barra],$A9,PrevisaoGD[G/P],$C9,PrevisaoGD[Condição de Carga],BP$4,PrevisaoGD[Mês/Ano],BP$5)))</f>
        <v>0.76450466769246117</v>
      </c>
      <c r="BQ9" s="115">
        <f>SUMIFS(PrevisaoGD[MW Previsto],PrevisaoGD[Nº Barra],$A9,PrevisaoGD[G/P],$C9,PrevisaoGD[Condição de Carga],BQ$4,PrevisaoGD[Mês/Ano],BQ$5)</f>
        <v>0.1320393737721911</v>
      </c>
      <c r="BR9" s="116">
        <f>BQ9*TAN(ACOS(SUMIFS(PrevisaoGD[FP da Barra],PrevisaoGD[Nº Barra],$A9,PrevisaoGD[G/P],$C9,PrevisaoGD[Condição de Carga],BR$4,PrevisaoGD[Mês/Ano],BR$5)))</f>
        <v>5.6248537686694966E-2</v>
      </c>
      <c r="BS9" s="115">
        <f>SUMIFS(PrevisaoGD[MW Previsto],PrevisaoGD[Nº Barra],$A9,PrevisaoGD[G/P],$C9,PrevisaoGD[Condição de Carga],BS$4,PrevisaoGD[Mês/Ano],BS$5)</f>
        <v>0.23482124840778776</v>
      </c>
      <c r="BT9" s="116">
        <f>BS9*TAN(ACOS(SUMIFS(PrevisaoGD[FP da Barra],PrevisaoGD[Nº Barra],$A9,PrevisaoGD[G/P],$C9,PrevisaoGD[Condição de Carga],BT$4,PrevisaoGD[Mês/Ano],BT$5)))</f>
        <v>0.10003343293259416</v>
      </c>
      <c r="BU9" s="115">
        <f>SUMIFS(PrevisaoGD[MW Previsto],PrevisaoGD[Nº Barra],$A9,PrevisaoGD[G/P],$C9,PrevisaoGD[Condição de Carga],BU$4,PrevisaoGD[Mês/Ano],BU$5)</f>
        <v>0.36297435954070911</v>
      </c>
      <c r="BV9" s="116">
        <f>BU9*TAN(ACOS(SUMIFS(PrevisaoGD[FP da Barra],PrevisaoGD[Nº Barra],$A9,PrevisaoGD[G/P],$C9,PrevisaoGD[Condição de Carga],BV$4,PrevisaoGD[Mês/Ano],BV$5)))</f>
        <v>0.15462642966752344</v>
      </c>
      <c r="BW9" s="115">
        <f>SUMIFS(PrevisaoGD[MW Previsto],PrevisaoGD[Nº Barra],$A9,PrevisaoGD[G/P],$C9,PrevisaoGD[Condição de Carga],BW$4,PrevisaoGD[Mês/Ano],BW$5)</f>
        <v>0.25690630990173291</v>
      </c>
      <c r="BX9" s="117">
        <f>BW9*TAN(ACOS(SUMIFS(PrevisaoGD[FP da Barra],PrevisaoGD[Nº Barra],$A9,PrevisaoGD[G/P],$C9,PrevisaoGD[Condição de Carga],BX$4,PrevisaoGD[Mês/Ano],BX$5)))</f>
        <v>0.10944162973227317</v>
      </c>
      <c r="BY9" s="115">
        <f>SUMIFS(PrevisaoGD[MW Previsto],PrevisaoGD[Nº Barra],$A9,PrevisaoGD[G/P],$C9,PrevisaoGD[Condição de Carga],BY$4,PrevisaoGD[Mês/Ano],BY$5)</f>
        <v>1.4930607887609662</v>
      </c>
      <c r="BZ9" s="116">
        <f>BY9*TAN(ACOS(SUMIFS(PrevisaoGD[FP da Barra],PrevisaoGD[Nº Barra],$A9,PrevisaoGD[G/P],$C9,PrevisaoGD[Condição de Carga],BZ$4,PrevisaoGD[Mês/Ano],BZ$5)))</f>
        <v>0.63604123259508616</v>
      </c>
      <c r="CA9" s="115">
        <f>SUMIFS(PrevisaoGD[MW Previsto],PrevisaoGD[Nº Barra],$A9,PrevisaoGD[G/P],$C9,PrevisaoGD[Condição de Carga],CA$4,PrevisaoGD[Mês/Ano],CA$5)</f>
        <v>1.4816702820774159</v>
      </c>
      <c r="CB9" s="116">
        <f>CA9*TAN(ACOS(SUMIFS(PrevisaoGD[FP da Barra],PrevisaoGD[Nº Barra],$A9,PrevisaoGD[G/P],$C9,PrevisaoGD[Condição de Carga],CB$4,PrevisaoGD[Mês/Ano],CB$5)))</f>
        <v>0.6311888970670062</v>
      </c>
      <c r="CC9" s="115">
        <f>SUMIFS(PrevisaoGD[MW Previsto],PrevisaoGD[Nº Barra],$A9,PrevisaoGD[G/P],$C9,PrevisaoGD[Condição de Carga],CC$4,PrevisaoGD[Mês/Ano],CC$5)</f>
        <v>1.6648756674222411</v>
      </c>
      <c r="CD9" s="116">
        <f>CC9*TAN(ACOS(SUMIFS(PrevisaoGD[FP da Barra],PrevisaoGD[Nº Barra],$A9,PrevisaoGD[G/P],$C9,PrevisaoGD[Condição de Carga],CD$4,PrevisaoGD[Mês/Ano],CD$5)))</f>
        <v>0.70923406441044778</v>
      </c>
      <c r="CE9" s="115">
        <f>SUMIFS(PrevisaoGD[MW Previsto],PrevisaoGD[Nº Barra],$A9,PrevisaoGD[G/P],$C9,PrevisaoGD[Condição de Carga],CE$4,PrevisaoGD[Mês/Ano],CE$5)</f>
        <v>3.9853778278992933</v>
      </c>
      <c r="CF9" s="116">
        <f>CE9*TAN(ACOS(SUMIFS(PrevisaoGD[FP da Barra],PrevisaoGD[Nº Barra],$A9,PrevisaoGD[G/P],$C9,PrevisaoGD[Condição de Carga],CF$4,PrevisaoGD[Mês/Ano],CF$5)))</f>
        <v>1.6977638453138808</v>
      </c>
      <c r="CG9" s="115">
        <f>SUMIFS(PrevisaoGD[MW Previsto],PrevisaoGD[Nº Barra],$A9,PrevisaoGD[G/P],$C9,PrevisaoGD[Condição de Carga],CG$4,PrevisaoGD[Mês/Ano],CG$5)</f>
        <v>1.3234968265469735</v>
      </c>
      <c r="CH9" s="116">
        <f>CG9*TAN(ACOS(SUMIFS(PrevisaoGD[FP da Barra],PrevisaoGD[Nº Barra],$A9,PrevisaoGD[G/P],$C9,PrevisaoGD[Condição de Carga],CH$4,PrevisaoGD[Mês/Ano],CH$5)))</f>
        <v>0.56380728717093853</v>
      </c>
      <c r="CI9" s="115">
        <f>SUMIFS(PrevisaoGD[MW Previsto],PrevisaoGD[Nº Barra],$A9,PrevisaoGD[G/P],$C9,PrevisaoGD[Condição de Carga],CI$4,PrevisaoGD[Mês/Ano],CI$5)</f>
        <v>1.3611797151994518</v>
      </c>
      <c r="CJ9" s="116">
        <f>CI9*TAN(ACOS(SUMIFS(PrevisaoGD[FP da Barra],PrevisaoGD[Nº Barra],$A9,PrevisaoGD[G/P],$C9,PrevisaoGD[Condição de Carga],CJ$4,PrevisaoGD[Mês/Ano],CJ$5)))</f>
        <v>0.57986013051575347</v>
      </c>
      <c r="CK9" s="115">
        <f>SUMIFS(PrevisaoGD[MW Previsto],PrevisaoGD[Nº Barra],$A9,PrevisaoGD[G/P],$C9,PrevisaoGD[Condição de Carga],CK$4,PrevisaoGD[Mês/Ano],CK$5)</f>
        <v>1.554583821827642</v>
      </c>
      <c r="CL9" s="116">
        <f>CK9*TAN(ACOS(SUMIFS(PrevisaoGD[FP da Barra],PrevisaoGD[Nº Barra],$A9,PrevisaoGD[G/P],$C9,PrevisaoGD[Condição de Carga],CL$4,PrevisaoGD[Mês/Ano],CL$5)))</f>
        <v>0.66224993493277884</v>
      </c>
      <c r="CM9" s="115">
        <f>SUMIFS(PrevisaoGD[MW Previsto],PrevisaoGD[Nº Barra],$A9,PrevisaoGD[G/P],$C9,PrevisaoGD[Condição de Carga],CM$4,PrevisaoGD[Mês/Ano],CM$5)</f>
        <v>1.7946194109132743</v>
      </c>
      <c r="CN9" s="116">
        <f>CM9*TAN(ACOS(SUMIFS(PrevisaoGD[FP da Barra],PrevisaoGD[Nº Barra],$A9,PrevisaoGD[G/P],$C9,PrevisaoGD[Condição de Carga],CN$4,PrevisaoGD[Mês/Ano],CN$5)))</f>
        <v>0.76450466769246117</v>
      </c>
      <c r="CO9" s="115">
        <f>SUMIFS(PrevisaoGD[MW Previsto],PrevisaoGD[Nº Barra],$A9,PrevisaoGD[G/P],$C9,PrevisaoGD[Condição de Carga],CO$4,PrevisaoGD[Mês/Ano],CO$5)</f>
        <v>2.1054697471221968</v>
      </c>
      <c r="CP9" s="116">
        <f>CO9*TAN(ACOS(SUMIFS(PrevisaoGD[FP da Barra],PrevisaoGD[Nº Barra],$A9,PrevisaoGD[G/P],$C9,PrevisaoGD[Condição de Carga],CP$4,PrevisaoGD[Mês/Ano],CP$5)))</f>
        <v>0.89692635640280161</v>
      </c>
      <c r="CQ9" s="115">
        <f>SUMIFS(PrevisaoGD[MW Previsto],PrevisaoGD[Nº Barra],$A9,PrevisaoGD[G/P],$C9,PrevisaoGD[Condição de Carga],CQ$4,PrevisaoGD[Mês/Ano],CQ$5)</f>
        <v>2.3869561070402616</v>
      </c>
      <c r="CR9" s="116">
        <f>CQ9*TAN(ACOS(SUMIFS(PrevisaoGD[FP da Barra],PrevisaoGD[Nº Barra],$A9,PrevisaoGD[G/P],$C9,PrevisaoGD[Condição de Carga],CR$4,PrevisaoGD[Mês/Ano],CR$5)))</f>
        <v>1.0168390435945709</v>
      </c>
      <c r="CS9" s="115">
        <f>SUMIFS(PrevisaoGD[MW Previsto],PrevisaoGD[Nº Barra],$A9,PrevisaoGD[G/P],$C9,PrevisaoGD[Condição de Carga],CS$4,PrevisaoGD[Mês/Ano],CS$5)</f>
        <v>0.36297435954070911</v>
      </c>
      <c r="CT9" s="116">
        <f>CS9*TAN(ACOS(SUMIFS(PrevisaoGD[FP da Barra],PrevisaoGD[Nº Barra],$A9,PrevisaoGD[G/P],$C9,PrevisaoGD[Condição de Carga],CT$4,PrevisaoGD[Mês/Ano],CT$5)))</f>
        <v>0.15462642966752344</v>
      </c>
      <c r="CU9" s="115">
        <f>SUMIFS(PrevisaoGD[MW Previsto],PrevisaoGD[Nº Barra],$A9,PrevisaoGD[G/P],$C9,PrevisaoGD[Condição de Carga],CU$4,PrevisaoGD[Mês/Ano],CU$5)</f>
        <v>2.31330770563503</v>
      </c>
      <c r="CV9" s="117">
        <f>CU9*TAN(ACOS(SUMIFS(PrevisaoGD[FP da Barra],PrevisaoGD[Nº Barra],$A9,PrevisaoGD[G/P],$C9,PrevisaoGD[Condição de Carga],CV$4,PrevisaoGD[Mês/Ano],CV$5)))</f>
        <v>0.985464955974659</v>
      </c>
      <c r="CW9" s="115">
        <f>SUMIFS(PrevisaoGD[MW Previsto],PrevisaoGD[Nº Barra],$A9,PrevisaoGD[G/P],$C9,PrevisaoGD[Condição de Carga],CW$4,PrevisaoGD[Mês/Ano],CW$5)</f>
        <v>0</v>
      </c>
      <c r="CX9" s="116">
        <f>CW9*TAN(ACOS(SUMIFS(PrevisaoGD[FP da Barra],PrevisaoGD[Nº Barra],$A9,PrevisaoGD[G/P],$C9,PrevisaoGD[Condição de Carga],CX$4,PrevisaoGD[Mês/Ano],CX$5)))</f>
        <v>0</v>
      </c>
      <c r="CY9" s="115">
        <f>SUMIFS(PrevisaoGD[MW Previsto],PrevisaoGD[Nº Barra],$A9,PrevisaoGD[G/P],$C9,PrevisaoGD[Condição de Carga],CY$4,PrevisaoGD[Mês/Ano],CY$5)</f>
        <v>0</v>
      </c>
      <c r="CZ9" s="116">
        <f>CY9*TAN(ACOS(SUMIFS(PrevisaoGD[FP da Barra],PrevisaoGD[Nº Barra],$A9,PrevisaoGD[G/P],$C9,PrevisaoGD[Condição de Carga],CZ$4,PrevisaoGD[Mês/Ano],CZ$5)))</f>
        <v>0</v>
      </c>
      <c r="DA9" s="115">
        <f>SUMIFS(PrevisaoGD[MW Previsto],PrevisaoGD[Nº Barra],$A9,PrevisaoGD[G/P],$C9,PrevisaoGD[Condição de Carga],DA$4,PrevisaoGD[Mês/Ano],DA$5)</f>
        <v>0</v>
      </c>
      <c r="DB9" s="116">
        <f>DA9*TAN(ACOS(SUMIFS(PrevisaoGD[FP da Barra],PrevisaoGD[Nº Barra],$A9,PrevisaoGD[G/P],$C9,PrevisaoGD[Condição de Carga],DB$4,PrevisaoGD[Mês/Ano],DB$5)))</f>
        <v>0</v>
      </c>
      <c r="DC9" s="115">
        <f>SUMIFS(PrevisaoGD[MW Previsto],PrevisaoGD[Nº Barra],$A9,PrevisaoGD[G/P],$C9,PrevisaoGD[Condição de Carga],DC$4,PrevisaoGD[Mês/Ano],DC$5)</f>
        <v>0</v>
      </c>
      <c r="DD9" s="116">
        <f>DC9*TAN(ACOS(SUMIFS(PrevisaoGD[FP da Barra],PrevisaoGD[Nº Barra],$A9,PrevisaoGD[G/P],$C9,PrevisaoGD[Condição de Carga],DD$4,PrevisaoGD[Mês/Ano],DD$5)))</f>
        <v>0</v>
      </c>
      <c r="DE9" s="115">
        <f>SUMIFS(PrevisaoGD[MW Previsto],PrevisaoGD[Nº Barra],$A9,PrevisaoGD[G/P],$C9,PrevisaoGD[Condição de Carga],DE$4,PrevisaoGD[Mês/Ano],DE$5)</f>
        <v>0</v>
      </c>
      <c r="DF9" s="116">
        <f>DE9*TAN(ACOS(SUMIFS(PrevisaoGD[FP da Barra],PrevisaoGD[Nº Barra],$A9,PrevisaoGD[G/P],$C9,PrevisaoGD[Condição de Carga],DF$4,PrevisaoGD[Mês/Ano],DF$5)))</f>
        <v>0</v>
      </c>
      <c r="DG9" s="115">
        <f>SUMIFS(PrevisaoGD[MW Previsto],PrevisaoGD[Nº Barra],$A9,PrevisaoGD[G/P],$C9,PrevisaoGD[Condição de Carga],DG$4,PrevisaoGD[Mês/Ano],DG$5)</f>
        <v>0</v>
      </c>
      <c r="DH9" s="116">
        <f>DG9*TAN(ACOS(SUMIFS(PrevisaoGD[FP da Barra],PrevisaoGD[Nº Barra],$A9,PrevisaoGD[G/P],$C9,PrevisaoGD[Condição de Carga],DH$4,PrevisaoGD[Mês/Ano],DH$5)))</f>
        <v>0</v>
      </c>
      <c r="DI9" s="115">
        <f>SUMIFS(PrevisaoGD[MW Previsto],PrevisaoGD[Nº Barra],$A9,PrevisaoGD[G/P],$C9,PrevisaoGD[Condição de Carga],DI$4,PrevisaoGD[Mês/Ano],DI$5)</f>
        <v>0</v>
      </c>
      <c r="DJ9" s="116">
        <f>DI9*TAN(ACOS(SUMIFS(PrevisaoGD[FP da Barra],PrevisaoGD[Nº Barra],$A9,PrevisaoGD[G/P],$C9,PrevisaoGD[Condição de Carga],DJ$4,PrevisaoGD[Mês/Ano],DJ$5)))</f>
        <v>0</v>
      </c>
      <c r="DK9" s="115">
        <f>SUMIFS(PrevisaoGD[MW Previsto],PrevisaoGD[Nº Barra],$A9,PrevisaoGD[G/P],$C9,PrevisaoGD[Condição de Carga],DK$4,PrevisaoGD[Mês/Ano],DK$5)</f>
        <v>0</v>
      </c>
      <c r="DL9" s="116">
        <f>DK9*TAN(ACOS(SUMIFS(PrevisaoGD[FP da Barra],PrevisaoGD[Nº Barra],$A9,PrevisaoGD[G/P],$C9,PrevisaoGD[Condição de Carga],DL$4,PrevisaoGD[Mês/Ano],DL$5)))</f>
        <v>0</v>
      </c>
      <c r="DM9" s="115">
        <f>SUMIFS(PrevisaoGD[MW Previsto],PrevisaoGD[Nº Barra],$A9,PrevisaoGD[G/P],$C9,PrevisaoGD[Condição de Carga],DM$4,PrevisaoGD[Mês/Ano],DM$5)</f>
        <v>0</v>
      </c>
      <c r="DN9" s="116">
        <f>DM9*TAN(ACOS(SUMIFS(PrevisaoGD[FP da Barra],PrevisaoGD[Nº Barra],$A9,PrevisaoGD[G/P],$C9,PrevisaoGD[Condição de Carga],DN$4,PrevisaoGD[Mês/Ano],DN$5)))</f>
        <v>0</v>
      </c>
      <c r="DO9" s="115">
        <f>SUMIFS(PrevisaoGD[MW Previsto],PrevisaoGD[Nº Barra],$A9,PrevisaoGD[G/P],$C9,PrevisaoGD[Condição de Carga],DO$4,PrevisaoGD[Mês/Ano],DO$5)</f>
        <v>0</v>
      </c>
      <c r="DP9" s="116">
        <f>DO9*TAN(ACOS(SUMIFS(PrevisaoGD[FP da Barra],PrevisaoGD[Nº Barra],$A9,PrevisaoGD[G/P],$C9,PrevisaoGD[Condição de Carga],DP$4,PrevisaoGD[Mês/Ano],DP$5)))</f>
        <v>0</v>
      </c>
      <c r="DQ9" s="115">
        <f>SUMIFS(PrevisaoGD[MW Previsto],PrevisaoGD[Nº Barra],$A9,PrevisaoGD[G/P],$C9,PrevisaoGD[Condição de Carga],DQ$4,PrevisaoGD[Mês/Ano],DQ$5)</f>
        <v>0</v>
      </c>
      <c r="DR9" s="116">
        <f>DQ9*TAN(ACOS(SUMIFS(PrevisaoGD[FP da Barra],PrevisaoGD[Nº Barra],$A9,PrevisaoGD[G/P],$C9,PrevisaoGD[Condição de Carga],DR$4,PrevisaoGD[Mês/Ano],DR$5)))</f>
        <v>0</v>
      </c>
      <c r="DS9" s="115">
        <f>SUMIFS(PrevisaoGD[MW Previsto],PrevisaoGD[Nº Barra],$A9,PrevisaoGD[G/P],$C9,PrevisaoGD[Condição de Carga],DS$4,PrevisaoGD[Mês/Ano],DS$5)</f>
        <v>0</v>
      </c>
      <c r="DT9" s="117">
        <f>DS9*TAN(ACOS(SUMIFS(PrevisaoGD[FP da Barra],PrevisaoGD[Nº Barra],$A9,PrevisaoGD[G/P],$C9,PrevisaoGD[Condição de Carga],DT$4,PrevisaoGD[Mês/Ano],DT$5)))</f>
        <v>0</v>
      </c>
      <c r="DU9" s="115">
        <f>SUMIFS(PrevisaoGD[MW Previsto],PrevisaoGD[Nº Barra],$A9,PrevisaoGD[G/P],$C9,PrevisaoGD[Condição de Carga],DU$4,PrevisaoGD[Mês/Ano],DU$5)</f>
        <v>8.6118440454884091</v>
      </c>
      <c r="DV9" s="116">
        <f>DU9*TAN(ACOS(SUMIFS(PrevisaoGD[FP da Barra],PrevisaoGD[Nº Barra],$A9,PrevisaoGD[G/P],$C9,PrevisaoGD[Condição de Carga],DV$4,PrevisaoGD[Mês/Ano],DV$5)))</f>
        <v>3.6686302010212577</v>
      </c>
      <c r="DW9" s="115">
        <f>SUMIFS(PrevisaoGD[MW Previsto],PrevisaoGD[Nº Barra],$A9,PrevisaoGD[G/P],$C9,PrevisaoGD[Condição de Carga],DW$4,PrevisaoGD[Mês/Ano],DW$5)</f>
        <v>9.344971317726765</v>
      </c>
      <c r="DX9" s="116">
        <f>DW9*TAN(ACOS(SUMIFS(PrevisaoGD[FP da Barra],PrevisaoGD[Nº Barra],$A9,PrevisaoGD[G/P],$C9,PrevisaoGD[Condição de Carga],DX$4,PrevisaoGD[Mês/Ano],DX$5)))</f>
        <v>3.980941111195599</v>
      </c>
      <c r="DY9" s="115">
        <f>SUMIFS(PrevisaoGD[MW Previsto],PrevisaoGD[Nº Barra],$A9,PrevisaoGD[G/P],$C9,PrevisaoGD[Condição de Carga],DY$4,PrevisaoGD[Mês/Ano],DY$5)</f>
        <v>9.6086534397564396</v>
      </c>
      <c r="DZ9" s="116">
        <f>DY9*TAN(ACOS(SUMIFS(PrevisaoGD[FP da Barra],PrevisaoGD[Nº Barra],$A9,PrevisaoGD[G/P],$C9,PrevisaoGD[Condição de Carga],DZ$4,PrevisaoGD[Mês/Ano],DZ$5)))</f>
        <v>4.0932692248072495</v>
      </c>
      <c r="EA9" s="115">
        <f>SUMIFS(PrevisaoGD[MW Previsto],PrevisaoGD[Nº Barra],$A9,PrevisaoGD[G/P],$C9,PrevisaoGD[Condição de Carga],EA$4,PrevisaoGD[Mês/Ano],EA$5)</f>
        <v>8.9614089665896906</v>
      </c>
      <c r="EB9" s="116">
        <f>EA9*TAN(ACOS(SUMIFS(PrevisaoGD[FP da Barra],PrevisaoGD[Nº Barra],$A9,PrevisaoGD[G/P],$C9,PrevisaoGD[Condição de Carga],EB$4,PrevisaoGD[Mês/Ano],EB$5)))</f>
        <v>3.8175442338341967</v>
      </c>
      <c r="EC9" s="115">
        <f>SUMIFS(PrevisaoGD[MW Previsto],PrevisaoGD[Nº Barra],$A9,PrevisaoGD[G/P],$C9,PrevisaoGD[Condição de Carga],EC$4,PrevisaoGD[Mês/Ano],EC$5)</f>
        <v>8.3802839427892923</v>
      </c>
      <c r="ED9" s="116">
        <f>EC9*TAN(ACOS(SUMIFS(PrevisaoGD[FP da Barra],PrevisaoGD[Nº Barra],$A9,PrevisaoGD[G/P],$C9,PrevisaoGD[Condição de Carga],ED$4,PrevisaoGD[Mês/Ano],ED$5)))</f>
        <v>3.5699860103431176</v>
      </c>
      <c r="EE9" s="115">
        <f>SUMIFS(PrevisaoGD[MW Previsto],PrevisaoGD[Nº Barra],$A9,PrevisaoGD[G/P],$C9,PrevisaoGD[Condição de Carga],EE$4,PrevisaoGD[Mês/Ano],EE$5)</f>
        <v>8.2430636381756788</v>
      </c>
      <c r="EF9" s="116">
        <f>EE9*TAN(ACOS(SUMIFS(PrevisaoGD[FP da Barra],PrevisaoGD[Nº Barra],$A9,PrevisaoGD[G/P],$C9,PrevisaoGD[Condição de Carga],EF$4,PrevisaoGD[Mês/Ano],EF$5)))</f>
        <v>3.5115304053600518</v>
      </c>
      <c r="EG9" s="115">
        <f>SUMIFS(PrevisaoGD[MW Previsto],PrevisaoGD[Nº Barra],$A9,PrevisaoGD[G/P],$C9,PrevisaoGD[Condição de Carga],EG$4,PrevisaoGD[Mês/Ano],EG$5)</f>
        <v>8.6184168970632342</v>
      </c>
      <c r="EH9" s="116">
        <f>EG9*TAN(ACOS(SUMIFS(PrevisaoGD[FP da Barra],PrevisaoGD[Nº Barra],$A9,PrevisaoGD[G/P],$C9,PrevisaoGD[Condição de Carga],EH$4,PrevisaoGD[Mês/Ano],EH$5)))</f>
        <v>3.6714302240670613</v>
      </c>
      <c r="EI9" s="115">
        <f>SUMIFS(PrevisaoGD[MW Previsto],PrevisaoGD[Nº Barra],$A9,PrevisaoGD[G/P],$C9,PrevisaoGD[Condição de Carga],EI$4,PrevisaoGD[Mês/Ano],EI$5)</f>
        <v>9.477501104641858</v>
      </c>
      <c r="EJ9" s="116">
        <f>EI9*TAN(ACOS(SUMIFS(PrevisaoGD[FP da Barra],PrevisaoGD[Nº Barra],$A9,PrevisaoGD[G/P],$C9,PrevisaoGD[Condição de Carga],EJ$4,PrevisaoGD[Mês/Ano],EJ$5)))</f>
        <v>4.0373985640063399</v>
      </c>
      <c r="EK9" s="115">
        <f>SUMIFS(PrevisaoGD[MW Previsto],PrevisaoGD[Nº Barra],$A9,PrevisaoGD[G/P],$C9,PrevisaoGD[Condição de Carga],EK$4,PrevisaoGD[Mês/Ano],EK$5)</f>
        <v>11.269753929909831</v>
      </c>
      <c r="EL9" s="116">
        <f>EK9*TAN(ACOS(SUMIFS(PrevisaoGD[FP da Barra],PrevisaoGD[Nº Barra],$A9,PrevisaoGD[G/P],$C9,PrevisaoGD[Condição de Carga],EL$4,PrevisaoGD[Mês/Ano],EL$5)))</f>
        <v>4.8008950704355691</v>
      </c>
      <c r="EM9" s="115">
        <f>SUMIFS(PrevisaoGD[MW Previsto],PrevisaoGD[Nº Barra],$A9,PrevisaoGD[G/P],$C9,PrevisaoGD[Condição de Carga],EM$4,PrevisaoGD[Mês/Ano],EM$5)</f>
        <v>11.606740653583341</v>
      </c>
      <c r="EN9" s="116">
        <f>EM9*TAN(ACOS(SUMIFS(PrevisaoGD[FP da Barra],PrevisaoGD[Nº Barra],$A9,PrevisaoGD[G/P],$C9,PrevisaoGD[Condição de Carga],EN$4,PrevisaoGD[Mês/Ano],EN$5)))</f>
        <v>4.9444508135820682</v>
      </c>
      <c r="EO9" s="115">
        <f>SUMIFS(PrevisaoGD[MW Previsto],PrevisaoGD[Nº Barra],$A9,PrevisaoGD[G/P],$C9,PrevisaoGD[Condição de Carga],EO$4,PrevisaoGD[Mês/Ano],EO$5)</f>
        <v>13.082198711541549</v>
      </c>
      <c r="EP9" s="116">
        <f>EO9*TAN(ACOS(SUMIFS(PrevisaoGD[FP da Barra],PrevisaoGD[Nº Barra],$A9,PrevisaoGD[G/P],$C9,PrevisaoGD[Condição de Carga],EP$4,PrevisaoGD[Mês/Ano],EP$5)))</f>
        <v>5.5729933142560544</v>
      </c>
      <c r="EQ9" s="115">
        <f>SUMIFS(PrevisaoGD[MW Previsto],PrevisaoGD[Nº Barra],$A9,PrevisaoGD[G/P],$C9,PrevisaoGD[Condição de Carga],EQ$4,PrevisaoGD[Mês/Ano],EQ$5)</f>
        <v>13.36983457803311</v>
      </c>
      <c r="ER9" s="117">
        <f>EQ9*TAN(ACOS(SUMIFS(PrevisaoGD[FP da Barra],PrevisaoGD[Nº Barra],$A9,PrevisaoGD[G/P],$C9,PrevisaoGD[Condição de Carga],ER$4,PrevisaoGD[Mês/Ano],ER$5)))</f>
        <v>5.6955256802782506</v>
      </c>
      <c r="ES9" s="115">
        <f>SUMIFS(PrevisaoGD[MW Previsto],PrevisaoGD[Nº Barra],$A9,PrevisaoGD[G/P],$C9,PrevisaoGD[Condição de Carga],ES$4,PrevisaoGD[Mês/Ano],ES$5)</f>
        <v>0</v>
      </c>
      <c r="ET9" s="116">
        <f>ES9*TAN(ACOS(SUMIFS(PrevisaoGD[FP da Barra],PrevisaoGD[Nº Barra],$A9,PrevisaoGD[G/P],$C9,PrevisaoGD[Condição de Carga],ET$4,PrevisaoGD[Mês/Ano],ET$5)))</f>
        <v>0</v>
      </c>
      <c r="EU9" s="115">
        <f>SUMIFS(PrevisaoGD[MW Previsto],PrevisaoGD[Nº Barra],$A9,PrevisaoGD[G/P],$C9,PrevisaoGD[Condição de Carga],EU$4,PrevisaoGD[Mês/Ano],EU$5)</f>
        <v>0</v>
      </c>
      <c r="EV9" s="116">
        <f>EU9*TAN(ACOS(SUMIFS(PrevisaoGD[FP da Barra],PrevisaoGD[Nº Barra],$A9,PrevisaoGD[G/P],$C9,PrevisaoGD[Condição de Carga],EV$4,PrevisaoGD[Mês/Ano],EV$5)))</f>
        <v>0</v>
      </c>
      <c r="EW9" s="115">
        <f>SUMIFS(PrevisaoGD[MW Previsto],PrevisaoGD[Nº Barra],$A9,PrevisaoGD[G/P],$C9,PrevisaoGD[Condição de Carga],EW$4,PrevisaoGD[Mês/Ano],EW$5)</f>
        <v>0</v>
      </c>
      <c r="EX9" s="116">
        <f>EW9*TAN(ACOS(SUMIFS(PrevisaoGD[FP da Barra],PrevisaoGD[Nº Barra],$A9,PrevisaoGD[G/P],$C9,PrevisaoGD[Condição de Carga],EX$4,PrevisaoGD[Mês/Ano],EX$5)))</f>
        <v>0</v>
      </c>
      <c r="EY9" s="115">
        <f>SUMIFS(PrevisaoGD[MW Previsto],PrevisaoGD[Nº Barra],$A9,PrevisaoGD[G/P],$C9,PrevisaoGD[Condição de Carga],EY$4,PrevisaoGD[Mês/Ano],EY$5)</f>
        <v>0</v>
      </c>
      <c r="EZ9" s="116">
        <f>EY9*TAN(ACOS(SUMIFS(PrevisaoGD[FP da Barra],PrevisaoGD[Nº Barra],$A9,PrevisaoGD[G/P],$C9,PrevisaoGD[Condição de Carga],EZ$4,PrevisaoGD[Mês/Ano],EZ$5)))</f>
        <v>0</v>
      </c>
      <c r="FA9" s="115">
        <f>SUMIFS(PrevisaoGD[MW Previsto],PrevisaoGD[Nº Barra],$A9,PrevisaoGD[G/P],$C9,PrevisaoGD[Condição de Carga],FA$4,PrevisaoGD[Mês/Ano],FA$5)</f>
        <v>0</v>
      </c>
      <c r="FB9" s="116">
        <f>FA9*TAN(ACOS(SUMIFS(PrevisaoGD[FP da Barra],PrevisaoGD[Nº Barra],$A9,PrevisaoGD[G/P],$C9,PrevisaoGD[Condição de Carga],FB$4,PrevisaoGD[Mês/Ano],FB$5)))</f>
        <v>0</v>
      </c>
      <c r="FC9" s="115">
        <f>SUMIFS(PrevisaoGD[MW Previsto],PrevisaoGD[Nº Barra],$A9,PrevisaoGD[G/P],$C9,PrevisaoGD[Condição de Carga],FC$4,PrevisaoGD[Mês/Ano],FC$5)</f>
        <v>0</v>
      </c>
      <c r="FD9" s="116">
        <f>FC9*TAN(ACOS(SUMIFS(PrevisaoGD[FP da Barra],PrevisaoGD[Nº Barra],$A9,PrevisaoGD[G/P],$C9,PrevisaoGD[Condição de Carga],FD$4,PrevisaoGD[Mês/Ano],FD$5)))</f>
        <v>0</v>
      </c>
      <c r="FE9" s="115">
        <f>SUMIFS(PrevisaoGD[MW Previsto],PrevisaoGD[Nº Barra],$A9,PrevisaoGD[G/P],$C9,PrevisaoGD[Condição de Carga],FE$4,PrevisaoGD[Mês/Ano],FE$5)</f>
        <v>0</v>
      </c>
      <c r="FF9" s="116">
        <f>FE9*TAN(ACOS(SUMIFS(PrevisaoGD[FP da Barra],PrevisaoGD[Nº Barra],$A9,PrevisaoGD[G/P],$C9,PrevisaoGD[Condição de Carga],FF$4,PrevisaoGD[Mês/Ano],FF$5)))</f>
        <v>0</v>
      </c>
      <c r="FG9" s="115">
        <f>SUMIFS(PrevisaoGD[MW Previsto],PrevisaoGD[Nº Barra],$A9,PrevisaoGD[G/P],$C9,PrevisaoGD[Condição de Carga],FG$4,PrevisaoGD[Mês/Ano],FG$5)</f>
        <v>0</v>
      </c>
      <c r="FH9" s="116">
        <f>FG9*TAN(ACOS(SUMIFS(PrevisaoGD[FP da Barra],PrevisaoGD[Nº Barra],$A9,PrevisaoGD[G/P],$C9,PrevisaoGD[Condição de Carga],FH$4,PrevisaoGD[Mês/Ano],FH$5)))</f>
        <v>0</v>
      </c>
      <c r="FI9" s="115">
        <f>SUMIFS(PrevisaoGD[MW Previsto],PrevisaoGD[Nº Barra],$A9,PrevisaoGD[G/P],$C9,PrevisaoGD[Condição de Carga],FI$4,PrevisaoGD[Mês/Ano],FI$5)</f>
        <v>0</v>
      </c>
      <c r="FJ9" s="116">
        <f>FI9*TAN(ACOS(SUMIFS(PrevisaoGD[FP da Barra],PrevisaoGD[Nº Barra],$A9,PrevisaoGD[G/P],$C9,PrevisaoGD[Condição de Carga],FJ$4,PrevisaoGD[Mês/Ano],FJ$5)))</f>
        <v>0</v>
      </c>
      <c r="FK9" s="115">
        <f>SUMIFS(PrevisaoGD[MW Previsto],PrevisaoGD[Nº Barra],$A9,PrevisaoGD[G/P],$C9,PrevisaoGD[Condição de Carga],FK$4,PrevisaoGD[Mês/Ano],FK$5)</f>
        <v>0</v>
      </c>
      <c r="FL9" s="116">
        <f>FK9*TAN(ACOS(SUMIFS(PrevisaoGD[FP da Barra],PrevisaoGD[Nº Barra],$A9,PrevisaoGD[G/P],$C9,PrevisaoGD[Condição de Carga],FL$4,PrevisaoGD[Mês/Ano],FL$5)))</f>
        <v>0</v>
      </c>
      <c r="FM9" s="115">
        <f>SUMIFS(PrevisaoGD[MW Previsto],PrevisaoGD[Nº Barra],$A9,PrevisaoGD[G/P],$C9,PrevisaoGD[Condição de Carga],FM$4,PrevisaoGD[Mês/Ano],FM$5)</f>
        <v>0</v>
      </c>
      <c r="FN9" s="116">
        <f>FM9*TAN(ACOS(SUMIFS(PrevisaoGD[FP da Barra],PrevisaoGD[Nº Barra],$A9,PrevisaoGD[G/P],$C9,PrevisaoGD[Condição de Carga],FN$4,PrevisaoGD[Mês/Ano],FN$5)))</f>
        <v>0</v>
      </c>
      <c r="FO9" s="115">
        <f>SUMIFS(PrevisaoGD[MW Previsto],PrevisaoGD[Nº Barra],$A9,PrevisaoGD[G/P],$C9,PrevisaoGD[Condição de Carga],FO$4,PrevisaoGD[Mês/Ano],FO$5)</f>
        <v>0</v>
      </c>
      <c r="FP9" s="117">
        <f>FO9*TAN(ACOS(SUMIFS(PrevisaoGD[FP da Barra],PrevisaoGD[Nº Barra],$A9,PrevisaoGD[G/P],$C9,PrevisaoGD[Condição de Carga],FP$4,PrevisaoGD[Mês/Ano],FP$5)))</f>
        <v>0</v>
      </c>
      <c r="FQ9" s="115">
        <f>SUMIFS(PrevisaoGD[MW Previsto],PrevisaoGD[Nº Barra],$A9,PrevisaoGD[G/P],$C9,PrevisaoGD[Condição de Carga],FQ$4,PrevisaoGD[Mês/Ano],FQ$5)</f>
        <v>6.081190091709936</v>
      </c>
      <c r="FR9" s="116">
        <f>FQ9*TAN(ACOS(SUMIFS(PrevisaoGD[FP da Barra],PrevisaoGD[Nº Barra],$A9,PrevisaoGD[G/P],$C9,PrevisaoGD[Condição de Carga],FR$4,PrevisaoGD[Mês/Ano],FR$5)))</f>
        <v>2.5905761310535951</v>
      </c>
      <c r="FS9" s="115">
        <f>SUMIFS(PrevisaoGD[MW Previsto],PrevisaoGD[Nº Barra],$A9,PrevisaoGD[G/P],$C9,PrevisaoGD[Condição de Carga],FS$4,PrevisaoGD[Mês/Ano],FS$5)</f>
        <v>6.3782735356189377</v>
      </c>
      <c r="FT9" s="116">
        <f>FS9*TAN(ACOS(SUMIFS(PrevisaoGD[FP da Barra],PrevisaoGD[Nº Barra],$A9,PrevisaoGD[G/P],$C9,PrevisaoGD[Condição de Carga],FT$4,PrevisaoGD[Mês/Ano],FT$5)))</f>
        <v>2.7171331482024299</v>
      </c>
      <c r="FU9" s="115">
        <f>SUMIFS(PrevisaoGD[MW Previsto],PrevisaoGD[Nº Barra],$A9,PrevisaoGD[G/P],$C9,PrevisaoGD[Condição de Carga],FU$4,PrevisaoGD[Mês/Ano],FU$5)</f>
        <v>6.8030751177764195</v>
      </c>
      <c r="FV9" s="116">
        <f>FU9*TAN(ACOS(SUMIFS(PrevisaoGD[FP da Barra],PrevisaoGD[Nº Barra],$A9,PrevisaoGD[G/P],$C9,PrevisaoGD[Condição de Carga],FV$4,PrevisaoGD[Mês/Ano],FV$5)))</f>
        <v>2.8980978644133546</v>
      </c>
      <c r="FW9" s="115">
        <f>SUMIFS(PrevisaoGD[MW Previsto],PrevisaoGD[Nº Barra],$A9,PrevisaoGD[G/P],$C9,PrevisaoGD[Condição de Carga],FW$4,PrevisaoGD[Mês/Ano],FW$5)</f>
        <v>7.9770987896366536</v>
      </c>
      <c r="FX9" s="116">
        <f>FW9*TAN(ACOS(SUMIFS(PrevisaoGD[FP da Barra],PrevisaoGD[Nº Barra],$A9,PrevisaoGD[G/P],$C9,PrevisaoGD[Condição de Carga],FX$4,PrevisaoGD[Mês/Ano],FX$5)))</f>
        <v>3.3982298543274911</v>
      </c>
      <c r="FY9" s="115">
        <f>SUMIFS(PrevisaoGD[MW Previsto],PrevisaoGD[Nº Barra],$A9,PrevisaoGD[G/P],$C9,PrevisaoGD[Condição de Carga],FY$4,PrevisaoGD[Mês/Ano],FY$5)</f>
        <v>8.1003936001572576</v>
      </c>
      <c r="FZ9" s="116">
        <f>FY9*TAN(ACOS(SUMIFS(PrevisaoGD[FP da Barra],PrevisaoGD[Nº Barra],$A9,PrevisaoGD[G/P],$C9,PrevisaoGD[Condição de Carga],FZ$4,PrevisaoGD[Mês/Ano],FZ$5)))</f>
        <v>3.4507532236681198</v>
      </c>
      <c r="GA9" s="115">
        <f>SUMIFS(PrevisaoGD[MW Previsto],PrevisaoGD[Nº Barra],$A9,PrevisaoGD[G/P],$C9,PrevisaoGD[Condição de Carga],GA$4,PrevisaoGD[Mês/Ano],GA$5)</f>
        <v>7.9572153410833808</v>
      </c>
      <c r="GB9" s="116">
        <f>GA9*TAN(ACOS(SUMIFS(PrevisaoGD[FP da Barra],PrevisaoGD[Nº Barra],$A9,PrevisaoGD[G/P],$C9,PrevisaoGD[Condição de Carga],GB$4,PrevisaoGD[Mês/Ano],GB$5)))</f>
        <v>3.3897595407131611</v>
      </c>
      <c r="GC9" s="115">
        <f>SUMIFS(PrevisaoGD[MW Previsto],PrevisaoGD[Nº Barra],$A9,PrevisaoGD[G/P],$C9,PrevisaoGD[Condição de Carga],GC$4,PrevisaoGD[Mês/Ano],GC$5)</f>
        <v>8.3370280848512053</v>
      </c>
      <c r="GD9" s="116">
        <f>GC9*TAN(ACOS(SUMIFS(PrevisaoGD[FP da Barra],PrevisaoGD[Nº Barra],$A9,PrevisaoGD[G/P],$C9,PrevisaoGD[Condição de Carga],GD$4,PrevisaoGD[Mês/Ano],GD$5)))</f>
        <v>3.5515590920240516</v>
      </c>
      <c r="GE9" s="115">
        <f>SUMIFS(PrevisaoGD[MW Previsto],PrevisaoGD[Nº Barra],$A9,PrevisaoGD[G/P],$C9,PrevisaoGD[Condição de Carga],GE$4,PrevisaoGD[Mês/Ano],GE$5)</f>
        <v>9.4488989480334045</v>
      </c>
      <c r="GF9" s="116">
        <f>GE9*TAN(ACOS(SUMIFS(PrevisaoGD[FP da Barra],PrevisaoGD[Nº Barra],$A9,PrevisaoGD[G/P],$C9,PrevisaoGD[Condição de Carga],GF$4,PrevisaoGD[Mês/Ano],GF$5)))</f>
        <v>4.0252140963134906</v>
      </c>
      <c r="GG9" s="115">
        <f>SUMIFS(PrevisaoGD[MW Previsto],PrevisaoGD[Nº Barra],$A9,PrevisaoGD[G/P],$C9,PrevisaoGD[Condição de Carga],GG$4,PrevisaoGD[Mês/Ano],GG$5)</f>
        <v>9.8744268487278859</v>
      </c>
      <c r="GH9" s="116">
        <f>GG9*TAN(ACOS(SUMIFS(PrevisaoGD[FP da Barra],PrevisaoGD[Nº Barra],$A9,PrevisaoGD[G/P],$C9,PrevisaoGD[Condição de Carga],GH$4,PrevisaoGD[Mês/Ano],GH$5)))</f>
        <v>4.2064882229255236</v>
      </c>
      <c r="GI9" s="115">
        <f>SUMIFS(PrevisaoGD[MW Previsto],PrevisaoGD[Nº Barra],$A9,PrevisaoGD[G/P],$C9,PrevisaoGD[Condição de Carga],GI$4,PrevisaoGD[Mês/Ano],GI$5)</f>
        <v>11.966768748907173</v>
      </c>
      <c r="GJ9" s="116">
        <f>GI9*TAN(ACOS(SUMIFS(PrevisaoGD[FP da Barra],PrevisaoGD[Nº Barra],$A9,PrevisaoGD[G/P],$C9,PrevisaoGD[Condição de Carga],GJ$4,PrevisaoGD[Mês/Ano],GJ$5)))</f>
        <v>5.0978221399489367</v>
      </c>
      <c r="GK9" s="115">
        <f>SUMIFS(PrevisaoGD[MW Previsto],PrevisaoGD[Nº Barra],$A9,PrevisaoGD[G/P],$C9,PrevisaoGD[Condição de Carga],GK$4,PrevisaoGD[Mês/Ano],GK$5)</f>
        <v>8.81257150498468</v>
      </c>
      <c r="GL9" s="116">
        <f>GK9*TAN(ACOS(SUMIFS(PrevisaoGD[FP da Barra],PrevisaoGD[Nº Barra],$A9,PrevisaoGD[G/P],$C9,PrevisaoGD[Condição de Carga],GL$4,PrevisaoGD[Mês/Ano],GL$5)))</f>
        <v>3.7541397406962216</v>
      </c>
      <c r="GM9" s="115">
        <f>SUMIFS(PrevisaoGD[MW Previsto],PrevisaoGD[Nº Barra],$A9,PrevisaoGD[G/P],$C9,PrevisaoGD[Condição de Carga],GM$4,PrevisaoGD[Mês/Ano],GM$5)</f>
        <v>12.849168038959089</v>
      </c>
      <c r="GN9" s="117">
        <f>GM9*TAN(ACOS(SUMIFS(PrevisaoGD[FP da Barra],PrevisaoGD[Nº Barra],$A9,PrevisaoGD[G/P],$C9,PrevisaoGD[Condição de Carga],GN$4,PrevisaoGD[Mês/Ano],GN$5)))</f>
        <v>5.4737226634309062</v>
      </c>
      <c r="GO9" s="115"/>
      <c r="GP9" s="116"/>
      <c r="GQ9" s="115"/>
      <c r="GR9" s="116"/>
      <c r="GS9" s="115"/>
      <c r="GT9" s="116"/>
      <c r="GU9" s="115"/>
      <c r="GV9" s="116"/>
      <c r="GW9" s="115"/>
      <c r="GX9" s="116"/>
      <c r="GY9" s="115"/>
      <c r="GZ9" s="116"/>
      <c r="HA9" s="115"/>
      <c r="HB9" s="116"/>
      <c r="HC9" s="115"/>
      <c r="HD9" s="116"/>
      <c r="HE9" s="115"/>
      <c r="HF9" s="116"/>
      <c r="HG9" s="115"/>
      <c r="HH9" s="116"/>
      <c r="HI9" s="115"/>
      <c r="HJ9" s="116"/>
      <c r="HK9" s="115"/>
      <c r="HL9" s="118"/>
      <c r="HM9" s="119"/>
      <c r="HN9" s="118"/>
      <c r="HO9" s="120"/>
      <c r="HP9" s="121"/>
      <c r="HQ9" s="122"/>
      <c r="HR9" s="122"/>
      <c r="HS9" s="123"/>
    </row>
    <row r="10" spans="1:228" s="48" customFormat="1" ht="13.7" customHeight="1" x14ac:dyDescent="0.25">
      <c r="A10" s="129">
        <v>8033</v>
      </c>
      <c r="B10" s="130"/>
      <c r="C10" s="131">
        <v>2</v>
      </c>
      <c r="D10" s="132" t="s">
        <v>92</v>
      </c>
      <c r="E10" s="115">
        <f>SUMIFS(PrevisaoGD[MW Previsto],PrevisaoGD[Nº Barra],$A10,PrevisaoGD[G/P],$C10,PrevisaoGD[Condição de Carga],E$4,PrevisaoGD[Mês/Ano],E$5)</f>
        <v>0</v>
      </c>
      <c r="F10" s="116">
        <f>E10*TAN(ACOS(SUMIFS(PrevisaoGD[FP da Barra],PrevisaoGD[Nº Barra],$A10,PrevisaoGD[G/P],$C10,PrevisaoGD[Condição de Carga],F$4,PrevisaoGD[Mês/Ano],F$5)))</f>
        <v>0</v>
      </c>
      <c r="G10" s="115">
        <f>SUMIFS(PrevisaoGD[MW Previsto],PrevisaoGD[Nº Barra],$A10,PrevisaoGD[G/P],$C10,PrevisaoGD[Condição de Carga],G$4,PrevisaoGD[Mês/Ano],G$5)</f>
        <v>0</v>
      </c>
      <c r="H10" s="116">
        <f>G10*TAN(ACOS(SUMIFS(PrevisaoGD[FP da Barra],PrevisaoGD[Nº Barra],$A10,PrevisaoGD[G/P],$C10,PrevisaoGD[Condição de Carga],H$4,PrevisaoGD[Mês/Ano],H$5)))</f>
        <v>0</v>
      </c>
      <c r="I10" s="115">
        <f>SUMIFS(PrevisaoGD[MW Previsto],PrevisaoGD[Nº Barra],$A10,PrevisaoGD[G/P],$C10,PrevisaoGD[Condição de Carga],I$4,PrevisaoGD[Mês/Ano],I$5)</f>
        <v>0</v>
      </c>
      <c r="J10" s="116">
        <f>I10*TAN(ACOS(SUMIFS(PrevisaoGD[FP da Barra],PrevisaoGD[Nº Barra],$A10,PrevisaoGD[G/P],$C10,PrevisaoGD[Condição de Carga],J$4,PrevisaoGD[Mês/Ano],J$5)))</f>
        <v>0</v>
      </c>
      <c r="K10" s="115">
        <f>SUMIFS(PrevisaoGD[MW Previsto],PrevisaoGD[Nº Barra],$A10,PrevisaoGD[G/P],$C10,PrevisaoGD[Condição de Carga],K$4,PrevisaoGD[Mês/Ano],K$5)</f>
        <v>0</v>
      </c>
      <c r="L10" s="116">
        <f>K10*TAN(ACOS(SUMIFS(PrevisaoGD[FP da Barra],PrevisaoGD[Nº Barra],$A10,PrevisaoGD[G/P],$C10,PrevisaoGD[Condição de Carga],L$4,PrevisaoGD[Mês/Ano],L$5)))</f>
        <v>0</v>
      </c>
      <c r="M10" s="115">
        <f>SUMIFS(PrevisaoGD[MW Previsto],PrevisaoGD[Nº Barra],$A10,PrevisaoGD[G/P],$C10,PrevisaoGD[Condição de Carga],M$4,PrevisaoGD[Mês/Ano],M$5)</f>
        <v>0</v>
      </c>
      <c r="N10" s="116">
        <f>M10*TAN(ACOS(SUMIFS(PrevisaoGD[FP da Barra],PrevisaoGD[Nº Barra],$A10,PrevisaoGD[G/P],$C10,PrevisaoGD[Condição de Carga],N$4,PrevisaoGD[Mês/Ano],N$5)))</f>
        <v>0</v>
      </c>
      <c r="O10" s="115">
        <f>SUMIFS(PrevisaoGD[MW Previsto],PrevisaoGD[Nº Barra],$A10,PrevisaoGD[G/P],$C10,PrevisaoGD[Condição de Carga],O$4,PrevisaoGD[Mês/Ano],O$5)</f>
        <v>0</v>
      </c>
      <c r="P10" s="116">
        <f>O10*TAN(ACOS(SUMIFS(PrevisaoGD[FP da Barra],PrevisaoGD[Nº Barra],$A10,PrevisaoGD[G/P],$C10,PrevisaoGD[Condição de Carga],P$4,PrevisaoGD[Mês/Ano],P$5)))</f>
        <v>0</v>
      </c>
      <c r="Q10" s="115">
        <f>SUMIFS(PrevisaoGD[MW Previsto],PrevisaoGD[Nº Barra],$A10,PrevisaoGD[G/P],$C10,PrevisaoGD[Condição de Carga],Q$4,PrevisaoGD[Mês/Ano],Q$5)</f>
        <v>0</v>
      </c>
      <c r="R10" s="116">
        <f>Q10*TAN(ACOS(SUMIFS(PrevisaoGD[FP da Barra],PrevisaoGD[Nº Barra],$A10,PrevisaoGD[G/P],$C10,PrevisaoGD[Condição de Carga],R$4,PrevisaoGD[Mês/Ano],R$5)))</f>
        <v>0</v>
      </c>
      <c r="S10" s="115">
        <f>SUMIFS(PrevisaoGD[MW Previsto],PrevisaoGD[Nº Barra],$A10,PrevisaoGD[G/P],$C10,PrevisaoGD[Condição de Carga],S$4,PrevisaoGD[Mês/Ano],S$5)</f>
        <v>0</v>
      </c>
      <c r="T10" s="116">
        <f>S10*TAN(ACOS(SUMIFS(PrevisaoGD[FP da Barra],PrevisaoGD[Nº Barra],$A10,PrevisaoGD[G/P],$C10,PrevisaoGD[Condição de Carga],T$4,PrevisaoGD[Mês/Ano],T$5)))</f>
        <v>0</v>
      </c>
      <c r="U10" s="115">
        <f>SUMIFS(PrevisaoGD[MW Previsto],PrevisaoGD[Nº Barra],$A10,PrevisaoGD[G/P],$C10,PrevisaoGD[Condição de Carga],U$4,PrevisaoGD[Mês/Ano],U$5)</f>
        <v>0</v>
      </c>
      <c r="V10" s="116">
        <f>U10*TAN(ACOS(SUMIFS(PrevisaoGD[FP da Barra],PrevisaoGD[Nº Barra],$A10,PrevisaoGD[G/P],$C10,PrevisaoGD[Condição de Carga],V$4,PrevisaoGD[Mês/Ano],V$5)))</f>
        <v>0</v>
      </c>
      <c r="W10" s="115">
        <f>SUMIFS(PrevisaoGD[MW Previsto],PrevisaoGD[Nº Barra],$A10,PrevisaoGD[G/P],$C10,PrevisaoGD[Condição de Carga],W$4,PrevisaoGD[Mês/Ano],W$5)</f>
        <v>0</v>
      </c>
      <c r="X10" s="116">
        <f>W10*TAN(ACOS(SUMIFS(PrevisaoGD[FP da Barra],PrevisaoGD[Nº Barra],$A10,PrevisaoGD[G/P],$C10,PrevisaoGD[Condição de Carga],X$4,PrevisaoGD[Mês/Ano],X$5)))</f>
        <v>0</v>
      </c>
      <c r="Y10" s="115">
        <f>SUMIFS(PrevisaoGD[MW Previsto],PrevisaoGD[Nº Barra],$A10,PrevisaoGD[G/P],$C10,PrevisaoGD[Condição de Carga],Y$4,PrevisaoGD[Mês/Ano],Y$5)</f>
        <v>0</v>
      </c>
      <c r="Z10" s="116">
        <f>Y10*TAN(ACOS(SUMIFS(PrevisaoGD[FP da Barra],PrevisaoGD[Nº Barra],$A10,PrevisaoGD[G/P],$C10,PrevisaoGD[Condição de Carga],Z$4,PrevisaoGD[Mês/Ano],Z$5)))</f>
        <v>0</v>
      </c>
      <c r="AA10" s="115">
        <f>SUMIFS(PrevisaoGD[MW Previsto],PrevisaoGD[Nº Barra],$A10,PrevisaoGD[G/P],$C10,PrevisaoGD[Condição de Carga],AA$4,PrevisaoGD[Mês/Ano],AA$5)</f>
        <v>0</v>
      </c>
      <c r="AB10" s="117">
        <f>AA10*TAN(ACOS(SUMIFS(PrevisaoGD[FP da Barra],PrevisaoGD[Nº Barra],$A10,PrevisaoGD[G/P],$C10,PrevisaoGD[Condição de Carga],AB$4,PrevisaoGD[Mês/Ano],AB$5)))</f>
        <v>0</v>
      </c>
      <c r="AC10" s="115">
        <f>SUMIFS(PrevisaoGD[MW Previsto],PrevisaoGD[Nº Barra],$A10,PrevisaoGD[G/P],$C10,PrevisaoGD[Condição de Carga],AC$4,PrevisaoGD[Mês/Ano],AC$5)</f>
        <v>0.29658490746047828</v>
      </c>
      <c r="AD10" s="116">
        <f>AC10*TAN(ACOS(SUMIFS(PrevisaoGD[FP da Barra],PrevisaoGD[Nº Barra],$A10,PrevisaoGD[G/P],$C10,PrevisaoGD[Condição de Carga],AD$4,PrevisaoGD[Mês/Ano],AD$5)))</f>
        <v>0.12634464151108507</v>
      </c>
      <c r="AE10" s="115">
        <f>SUMIFS(PrevisaoGD[MW Previsto],PrevisaoGD[Nº Barra],$A10,PrevisaoGD[G/P],$C10,PrevisaoGD[Condição de Carga],AE$4,PrevisaoGD[Mês/Ano],AE$5)</f>
        <v>0.3114990439242255</v>
      </c>
      <c r="AF10" s="116">
        <f>AE10*TAN(ACOS(SUMIFS(PrevisaoGD[FP da Barra],PrevisaoGD[Nº Barra],$A10,PrevisaoGD[G/P],$C10,PrevisaoGD[Condição de Carga],AF$4,PrevisaoGD[Mês/Ano],AF$5)))</f>
        <v>0.13269803703985331</v>
      </c>
      <c r="AG10" s="115">
        <f>SUMIFS(PrevisaoGD[MW Previsto],PrevisaoGD[Nº Barra],$A10,PrevisaoGD[G/P],$C10,PrevisaoGD[Condição de Carga],AG$4,PrevisaoGD[Mês/Ano],AG$5)</f>
        <v>0.33086597622083841</v>
      </c>
      <c r="AH10" s="116">
        <f>AG10*TAN(ACOS(SUMIFS(PrevisaoGD[FP da Barra],PrevisaoGD[Nº Barra],$A10,PrevisaoGD[G/P],$C10,PrevisaoGD[Condição de Carga],AH$4,PrevisaoGD[Mês/Ano],AH$5)))</f>
        <v>0.14094831565024105</v>
      </c>
      <c r="AI10" s="115">
        <f>SUMIFS(PrevisaoGD[MW Previsto],PrevisaoGD[Nº Barra],$A10,PrevisaoGD[G/P],$C10,PrevisaoGD[Condição de Carga],AI$4,PrevisaoGD[Mês/Ano],AI$5)</f>
        <v>0.30857712904228041</v>
      </c>
      <c r="AJ10" s="116">
        <f>AI10*TAN(ACOS(SUMIFS(PrevisaoGD[FP da Barra],PrevisaoGD[Nº Barra],$A10,PrevisaoGD[G/P],$C10,PrevisaoGD[Condição de Carga],AJ$4,PrevisaoGD[Mês/Ano],AJ$5)))</f>
        <v>0.13145330651244286</v>
      </c>
      <c r="AK10" s="115">
        <f>SUMIFS(PrevisaoGD[MW Previsto],PrevisaoGD[Nº Barra],$A10,PrevisaoGD[G/P],$C10,PrevisaoGD[Condição de Carga],AK$4,PrevisaoGD[Mês/Ano],AK$5)</f>
        <v>0.27934279809297641</v>
      </c>
      <c r="AL10" s="116">
        <f>AK10*TAN(ACOS(SUMIFS(PrevisaoGD[FP da Barra],PrevisaoGD[Nº Barra],$A10,PrevisaoGD[G/P],$C10,PrevisaoGD[Condição de Carga],AL$4,PrevisaoGD[Mês/Ano],AL$5)))</f>
        <v>0.11899953367810392</v>
      </c>
      <c r="AM10" s="115">
        <f>SUMIFS(PrevisaoGD[MW Previsto],PrevisaoGD[Nº Barra],$A10,PrevisaoGD[G/P],$C10,PrevisaoGD[Condição de Carga],AM$4,PrevisaoGD[Mês/Ano],AM$5)</f>
        <v>0.27476878793918924</v>
      </c>
      <c r="AN10" s="116">
        <f>AM10*TAN(ACOS(SUMIFS(PrevisaoGD[FP da Barra],PrevisaoGD[Nº Barra],$A10,PrevisaoGD[G/P],$C10,PrevisaoGD[Condição de Carga],AN$4,PrevisaoGD[Mês/Ano],AN$5)))</f>
        <v>0.1170510135120017</v>
      </c>
      <c r="AO10" s="115">
        <f>SUMIFS(PrevisaoGD[MW Previsto],PrevisaoGD[Nº Barra],$A10,PrevisaoGD[G/P],$C10,PrevisaoGD[Condição de Carga],AO$4,PrevisaoGD[Mês/Ano],AO$5)</f>
        <v>0.28728056323544116</v>
      </c>
      <c r="AP10" s="116">
        <f>AO10*TAN(ACOS(SUMIFS(PrevisaoGD[FP da Barra],PrevisaoGD[Nº Barra],$A10,PrevisaoGD[G/P],$C10,PrevisaoGD[Condição de Carga],AP$4,PrevisaoGD[Mês/Ano],AP$5)))</f>
        <v>0.12238100746890206</v>
      </c>
      <c r="AQ10" s="115">
        <f>SUMIFS(PrevisaoGD[MW Previsto],PrevisaoGD[Nº Barra],$A10,PrevisaoGD[G/P],$C10,PrevisaoGD[Condição de Carga],AQ$4,PrevisaoGD[Mês/Ano],AQ$5)</f>
        <v>0.32521898262853044</v>
      </c>
      <c r="AR10" s="116">
        <f>AQ10*TAN(ACOS(SUMIFS(PrevisaoGD[FP da Barra],PrevisaoGD[Nº Barra],$A10,PrevisaoGD[G/P],$C10,PrevisaoGD[Condição de Carga],AR$4,PrevisaoGD[Mês/Ano],AR$5)))</f>
        <v>0.13854270645338529</v>
      </c>
      <c r="AS10" s="115">
        <f>SUMIFS(PrevisaoGD[MW Previsto],PrevisaoGD[Nº Barra],$A10,PrevisaoGD[G/P],$C10,PrevisaoGD[Condição de Carga],AS$4,PrevisaoGD[Mês/Ano],AS$5)</f>
        <v>0.37565846433032768</v>
      </c>
      <c r="AT10" s="116">
        <f>AS10*TAN(ACOS(SUMIFS(PrevisaoGD[FP da Barra],PrevisaoGD[Nº Barra],$A10,PrevisaoGD[G/P],$C10,PrevisaoGD[Condição de Carga],AT$4,PrevisaoGD[Mês/Ano],AT$5)))</f>
        <v>0.16002983568118564</v>
      </c>
      <c r="AU10" s="115">
        <f>SUMIFS(PrevisaoGD[MW Previsto],PrevisaoGD[Nº Barra],$A10,PrevisaoGD[G/P],$C10,PrevisaoGD[Condição de Carga],AU$4,PrevisaoGD[Mês/Ano],AU$5)</f>
        <v>0.39889229163023909</v>
      </c>
      <c r="AV10" s="116">
        <f>AU10*TAN(ACOS(SUMIFS(PrevisaoGD[FP da Barra],PrevisaoGD[Nº Barra],$A10,PrevisaoGD[G/P],$C10,PrevisaoGD[Condição de Carga],AV$4,PrevisaoGD[Mês/Ano],AV$5)))</f>
        <v>0.16992740466496453</v>
      </c>
      <c r="AW10" s="115">
        <f>SUMIFS(PrevisaoGD[MW Previsto],PrevisaoGD[Nº Barra],$A10,PrevisaoGD[G/P],$C10,PrevisaoGD[Condição de Carga],AW$4,PrevisaoGD[Mês/Ano],AW$5)</f>
        <v>0.43607329038471832</v>
      </c>
      <c r="AX10" s="116">
        <f>AW10*TAN(ACOS(SUMIFS(PrevisaoGD[FP da Barra],PrevisaoGD[Nº Barra],$A10,PrevisaoGD[G/P],$C10,PrevisaoGD[Condição de Carga],AX$4,PrevisaoGD[Mês/Ano],AX$5)))</f>
        <v>0.18576644380853513</v>
      </c>
      <c r="AY10" s="115">
        <f>SUMIFS(PrevisaoGD[MW Previsto],PrevisaoGD[Nº Barra],$A10,PrevisaoGD[G/P],$C10,PrevisaoGD[Condição de Carga],AY$4,PrevisaoGD[Mês/Ano],AY$5)</f>
        <v>0.44566115260110367</v>
      </c>
      <c r="AZ10" s="117">
        <f>AY10*TAN(ACOS(SUMIFS(PrevisaoGD[FP da Barra],PrevisaoGD[Nº Barra],$A10,PrevisaoGD[G/P],$C10,PrevisaoGD[Condição de Carga],AZ$4,PrevisaoGD[Mês/Ano],AZ$5)))</f>
        <v>0.18985085600927501</v>
      </c>
      <c r="BA10" s="115">
        <f>SUMIFS(PrevisaoGD[MW Previsto],PrevisaoGD[Nº Barra],$A10,PrevisaoGD[G/P],$C10,PrevisaoGD[Condição de Carga],BA$4,PrevisaoGD[Mês/Ano],BA$5)</f>
        <v>4.9189264000823263E-3</v>
      </c>
      <c r="BB10" s="116">
        <f>BA10*TAN(ACOS(SUMIFS(PrevisaoGD[FP da Barra],PrevisaoGD[Nº Barra],$A10,PrevisaoGD[G/P],$C10,PrevisaoGD[Condição de Carga],BB$4,PrevisaoGD[Mês/Ano],BB$5)))</f>
        <v>2.0954538717403537E-3</v>
      </c>
      <c r="BC10" s="115">
        <f>SUMIFS(PrevisaoGD[MW Previsto],PrevisaoGD[Nº Barra],$A10,PrevisaoGD[G/P],$C10,PrevisaoGD[Condição de Carga],BC$4,PrevisaoGD[Mês/Ano],BC$5)</f>
        <v>4.9389009402580529E-2</v>
      </c>
      <c r="BD10" s="116">
        <f>BC10*TAN(ACOS(SUMIFS(PrevisaoGD[FP da Barra],PrevisaoGD[Nº Barra],$A10,PrevisaoGD[G/P],$C10,PrevisaoGD[Condição de Carga],BD$4,PrevisaoGD[Mês/Ano],BD$5)))</f>
        <v>2.1039629902233542E-2</v>
      </c>
      <c r="BE10" s="115">
        <f>SUMIFS(PrevisaoGD[MW Previsto],PrevisaoGD[Nº Barra],$A10,PrevisaoGD[G/P],$C10,PrevisaoGD[Condição de Carga],BE$4,PrevisaoGD[Mês/Ano],BE$5)</f>
        <v>5.5495855580741368E-2</v>
      </c>
      <c r="BF10" s="116">
        <f>BE10*TAN(ACOS(SUMIFS(PrevisaoGD[FP da Barra],PrevisaoGD[Nº Barra],$A10,PrevisaoGD[G/P],$C10,PrevisaoGD[Condição de Carga],BF$4,PrevisaoGD[Mês/Ano],BF$5)))</f>
        <v>2.3641135480348258E-2</v>
      </c>
      <c r="BG10" s="115">
        <f>SUMIFS(PrevisaoGD[MW Previsto],PrevisaoGD[Nº Barra],$A10,PrevisaoGD[G/P],$C10,PrevisaoGD[Condição de Carga],BG$4,PrevisaoGD[Mês/Ano],BG$5)</f>
        <v>5.0756314315070723E-2</v>
      </c>
      <c r="BH10" s="116">
        <f>BG10*TAN(ACOS(SUMIFS(PrevisaoGD[FP da Barra],PrevisaoGD[Nº Barra],$A10,PrevisaoGD[G/P],$C10,PrevisaoGD[Condição de Carga],BH$4,PrevisaoGD[Mês/Ano],BH$5)))</f>
        <v>2.1622099355868632E-2</v>
      </c>
      <c r="BI10" s="115">
        <f>SUMIFS(PrevisaoGD[MW Previsto],PrevisaoGD[Nº Barra],$A10,PrevisaoGD[G/P],$C10,PrevisaoGD[Condição de Carga],BI$4,PrevisaoGD[Mês/Ano],BI$5)</f>
        <v>4.4116560884899125E-2</v>
      </c>
      <c r="BJ10" s="116">
        <f>BI10*TAN(ACOS(SUMIFS(PrevisaoGD[FP da Barra],PrevisaoGD[Nº Barra],$A10,PrevisaoGD[G/P],$C10,PrevisaoGD[Condição de Carga],BJ$4,PrevisaoGD[Mês/Ano],BJ$5)))</f>
        <v>1.8793576239031287E-2</v>
      </c>
      <c r="BK10" s="115">
        <f>SUMIFS(PrevisaoGD[MW Previsto],PrevisaoGD[Nº Barra],$A10,PrevisaoGD[G/P],$C10,PrevisaoGD[Condição de Carga],BK$4,PrevisaoGD[Mês/Ano],BK$5)</f>
        <v>4.537265717331506E-2</v>
      </c>
      <c r="BL10" s="116">
        <f>BK10*TAN(ACOS(SUMIFS(PrevisaoGD[FP da Barra],PrevisaoGD[Nº Barra],$A10,PrevisaoGD[G/P],$C10,PrevisaoGD[Condição de Carga],BL$4,PrevisaoGD[Mês/Ano],BL$5)))</f>
        <v>1.9328671017191781E-2</v>
      </c>
      <c r="BM10" s="115">
        <f>SUMIFS(PrevisaoGD[MW Previsto],PrevisaoGD[Nº Barra],$A10,PrevisaoGD[G/P],$C10,PrevisaoGD[Condição de Carga],BM$4,PrevisaoGD[Mês/Ano],BM$5)</f>
        <v>5.1819460727588071E-2</v>
      </c>
      <c r="BN10" s="116">
        <f>BM10*TAN(ACOS(SUMIFS(PrevisaoGD[FP da Barra],PrevisaoGD[Nº Barra],$A10,PrevisaoGD[G/P],$C10,PrevisaoGD[Condição de Carga],BN$4,PrevisaoGD[Mês/Ano],BN$5)))</f>
        <v>2.2074997831092628E-2</v>
      </c>
      <c r="BO10" s="115">
        <f>SUMIFS(PrevisaoGD[MW Previsto],PrevisaoGD[Nº Barra],$A10,PrevisaoGD[G/P],$C10,PrevisaoGD[Condição de Carga],BO$4,PrevisaoGD[Mês/Ano],BO$5)</f>
        <v>5.9820647030442479E-2</v>
      </c>
      <c r="BP10" s="116">
        <f>BO10*TAN(ACOS(SUMIFS(PrevisaoGD[FP da Barra],PrevisaoGD[Nº Barra],$A10,PrevisaoGD[G/P],$C10,PrevisaoGD[Condição de Carga],BP$4,PrevisaoGD[Mês/Ano],BP$5)))</f>
        <v>2.548348892308204E-2</v>
      </c>
      <c r="BQ10" s="115">
        <f>SUMIFS(PrevisaoGD[MW Previsto],PrevisaoGD[Nº Barra],$A10,PrevisaoGD[G/P],$C10,PrevisaoGD[Condição de Carga],BQ$4,PrevisaoGD[Mês/Ano],BQ$5)</f>
        <v>4.4013124590730366E-3</v>
      </c>
      <c r="BR10" s="116">
        <f>BQ10*TAN(ACOS(SUMIFS(PrevisaoGD[FP da Barra],PrevisaoGD[Nº Barra],$A10,PrevisaoGD[G/P],$C10,PrevisaoGD[Condição de Carga],BR$4,PrevisaoGD[Mês/Ano],BR$5)))</f>
        <v>1.8749512562231656E-3</v>
      </c>
      <c r="BS10" s="115">
        <f>SUMIFS(PrevisaoGD[MW Previsto],PrevisaoGD[Nº Barra],$A10,PrevisaoGD[G/P],$C10,PrevisaoGD[Condição de Carga],BS$4,PrevisaoGD[Mês/Ano],BS$5)</f>
        <v>7.8273749469262594E-3</v>
      </c>
      <c r="BT10" s="116">
        <f>BS10*TAN(ACOS(SUMIFS(PrevisaoGD[FP da Barra],PrevisaoGD[Nº Barra],$A10,PrevisaoGD[G/P],$C10,PrevisaoGD[Condição de Carga],BT$4,PrevisaoGD[Mês/Ano],BT$5)))</f>
        <v>3.3344477644198056E-3</v>
      </c>
      <c r="BU10" s="115">
        <f>SUMIFS(PrevisaoGD[MW Previsto],PrevisaoGD[Nº Barra],$A10,PrevisaoGD[G/P],$C10,PrevisaoGD[Condição de Carga],BU$4,PrevisaoGD[Mês/Ano],BU$5)</f>
        <v>1.2099145318023637E-2</v>
      </c>
      <c r="BV10" s="116">
        <f>BU10*TAN(ACOS(SUMIFS(PrevisaoGD[FP da Barra],PrevisaoGD[Nº Barra],$A10,PrevisaoGD[G/P],$C10,PrevisaoGD[Condição de Carga],BV$4,PrevisaoGD[Mês/Ano],BV$5)))</f>
        <v>5.1542143222507815E-3</v>
      </c>
      <c r="BW10" s="115">
        <f>SUMIFS(PrevisaoGD[MW Previsto],PrevisaoGD[Nº Barra],$A10,PrevisaoGD[G/P],$C10,PrevisaoGD[Condição de Carga],BW$4,PrevisaoGD[Mês/Ano],BW$5)</f>
        <v>8.5635436633910971E-3</v>
      </c>
      <c r="BX10" s="117">
        <f>BW10*TAN(ACOS(SUMIFS(PrevisaoGD[FP da Barra],PrevisaoGD[Nº Barra],$A10,PrevisaoGD[G/P],$C10,PrevisaoGD[Condição de Carga],BX$4,PrevisaoGD[Mês/Ano],BX$5)))</f>
        <v>3.6480543244091059E-3</v>
      </c>
      <c r="BY10" s="115">
        <f>SUMIFS(PrevisaoGD[MW Previsto],PrevisaoGD[Nº Barra],$A10,PrevisaoGD[G/P],$C10,PrevisaoGD[Condição de Carga],BY$4,PrevisaoGD[Mês/Ano],BY$5)</f>
        <v>4.976869295869888E-2</v>
      </c>
      <c r="BZ10" s="116">
        <f>BY10*TAN(ACOS(SUMIFS(PrevisaoGD[FP da Barra],PrevisaoGD[Nº Barra],$A10,PrevisaoGD[G/P],$C10,PrevisaoGD[Condição de Carga],BZ$4,PrevisaoGD[Mês/Ano],BZ$5)))</f>
        <v>2.1201374419836209E-2</v>
      </c>
      <c r="CA10" s="115">
        <f>SUMIFS(PrevisaoGD[MW Previsto],PrevisaoGD[Nº Barra],$A10,PrevisaoGD[G/P],$C10,PrevisaoGD[Condição de Carga],CA$4,PrevisaoGD[Mês/Ano],CA$5)</f>
        <v>4.9389009402580529E-2</v>
      </c>
      <c r="CB10" s="116">
        <f>CA10*TAN(ACOS(SUMIFS(PrevisaoGD[FP da Barra],PrevisaoGD[Nº Barra],$A10,PrevisaoGD[G/P],$C10,PrevisaoGD[Condição de Carga],CB$4,PrevisaoGD[Mês/Ano],CB$5)))</f>
        <v>2.1039629902233542E-2</v>
      </c>
      <c r="CC10" s="115">
        <f>SUMIFS(PrevisaoGD[MW Previsto],PrevisaoGD[Nº Barra],$A10,PrevisaoGD[G/P],$C10,PrevisaoGD[Condição de Carga],CC$4,PrevisaoGD[Mês/Ano],CC$5)</f>
        <v>5.5495855580741368E-2</v>
      </c>
      <c r="CD10" s="116">
        <f>CC10*TAN(ACOS(SUMIFS(PrevisaoGD[FP da Barra],PrevisaoGD[Nº Barra],$A10,PrevisaoGD[G/P],$C10,PrevisaoGD[Condição de Carga],CD$4,PrevisaoGD[Mês/Ano],CD$5)))</f>
        <v>2.3641135480348258E-2</v>
      </c>
      <c r="CE10" s="115">
        <f>SUMIFS(PrevisaoGD[MW Previsto],PrevisaoGD[Nº Barra],$A10,PrevisaoGD[G/P],$C10,PrevisaoGD[Condição de Carga],CE$4,PrevisaoGD[Mês/Ano],CE$5)</f>
        <v>0.1328459275966431</v>
      </c>
      <c r="CF10" s="116">
        <f>CE10*TAN(ACOS(SUMIFS(PrevisaoGD[FP da Barra],PrevisaoGD[Nº Barra],$A10,PrevisaoGD[G/P],$C10,PrevisaoGD[Condição de Carga],CF$4,PrevisaoGD[Mês/Ano],CF$5)))</f>
        <v>5.6592128177129351E-2</v>
      </c>
      <c r="CG10" s="115">
        <f>SUMIFS(PrevisaoGD[MW Previsto],PrevisaoGD[Nº Barra],$A10,PrevisaoGD[G/P],$C10,PrevisaoGD[Condição de Carga],CG$4,PrevisaoGD[Mês/Ano],CG$5)</f>
        <v>4.4116560884899125E-2</v>
      </c>
      <c r="CH10" s="116">
        <f>CG10*TAN(ACOS(SUMIFS(PrevisaoGD[FP da Barra],PrevisaoGD[Nº Barra],$A10,PrevisaoGD[G/P],$C10,PrevisaoGD[Condição de Carga],CH$4,PrevisaoGD[Mês/Ano],CH$5)))</f>
        <v>1.8793576239031287E-2</v>
      </c>
      <c r="CI10" s="115">
        <f>SUMIFS(PrevisaoGD[MW Previsto],PrevisaoGD[Nº Barra],$A10,PrevisaoGD[G/P],$C10,PrevisaoGD[Condição de Carga],CI$4,PrevisaoGD[Mês/Ano],CI$5)</f>
        <v>4.537265717331506E-2</v>
      </c>
      <c r="CJ10" s="116">
        <f>CI10*TAN(ACOS(SUMIFS(PrevisaoGD[FP da Barra],PrevisaoGD[Nº Barra],$A10,PrevisaoGD[G/P],$C10,PrevisaoGD[Condição de Carga],CJ$4,PrevisaoGD[Mês/Ano],CJ$5)))</f>
        <v>1.9328671017191781E-2</v>
      </c>
      <c r="CK10" s="115">
        <f>SUMIFS(PrevisaoGD[MW Previsto],PrevisaoGD[Nº Barra],$A10,PrevisaoGD[G/P],$C10,PrevisaoGD[Condição de Carga],CK$4,PrevisaoGD[Mês/Ano],CK$5)</f>
        <v>5.1819460727588071E-2</v>
      </c>
      <c r="CL10" s="116">
        <f>CK10*TAN(ACOS(SUMIFS(PrevisaoGD[FP da Barra],PrevisaoGD[Nº Barra],$A10,PrevisaoGD[G/P],$C10,PrevisaoGD[Condição de Carga],CL$4,PrevisaoGD[Mês/Ano],CL$5)))</f>
        <v>2.2074997831092628E-2</v>
      </c>
      <c r="CM10" s="115">
        <f>SUMIFS(PrevisaoGD[MW Previsto],PrevisaoGD[Nº Barra],$A10,PrevisaoGD[G/P],$C10,PrevisaoGD[Condição de Carga],CM$4,PrevisaoGD[Mês/Ano],CM$5)</f>
        <v>5.9820647030442479E-2</v>
      </c>
      <c r="CN10" s="116">
        <f>CM10*TAN(ACOS(SUMIFS(PrevisaoGD[FP da Barra],PrevisaoGD[Nº Barra],$A10,PrevisaoGD[G/P],$C10,PrevisaoGD[Condição de Carga],CN$4,PrevisaoGD[Mês/Ano],CN$5)))</f>
        <v>2.548348892308204E-2</v>
      </c>
      <c r="CO10" s="115">
        <f>SUMIFS(PrevisaoGD[MW Previsto],PrevisaoGD[Nº Barra],$A10,PrevisaoGD[G/P],$C10,PrevisaoGD[Condição de Carga],CO$4,PrevisaoGD[Mês/Ano],CO$5)</f>
        <v>7.0182324904073223E-2</v>
      </c>
      <c r="CP10" s="116">
        <f>CO10*TAN(ACOS(SUMIFS(PrevisaoGD[FP da Barra],PrevisaoGD[Nº Barra],$A10,PrevisaoGD[G/P],$C10,PrevisaoGD[Condição de Carga],CP$4,PrevisaoGD[Mês/Ano],CP$5)))</f>
        <v>2.9897545213426718E-2</v>
      </c>
      <c r="CQ10" s="115">
        <f>SUMIFS(PrevisaoGD[MW Previsto],PrevisaoGD[Nº Barra],$A10,PrevisaoGD[G/P],$C10,PrevisaoGD[Condição de Carga],CQ$4,PrevisaoGD[Mês/Ano],CQ$5)</f>
        <v>7.9565203568008724E-2</v>
      </c>
      <c r="CR10" s="116">
        <f>CQ10*TAN(ACOS(SUMIFS(PrevisaoGD[FP da Barra],PrevisaoGD[Nº Barra],$A10,PrevisaoGD[G/P],$C10,PrevisaoGD[Condição de Carga],CR$4,PrevisaoGD[Mês/Ano],CR$5)))</f>
        <v>3.3894634786485696E-2</v>
      </c>
      <c r="CS10" s="115">
        <f>SUMIFS(PrevisaoGD[MW Previsto],PrevisaoGD[Nº Barra],$A10,PrevisaoGD[G/P],$C10,PrevisaoGD[Condição de Carga],CS$4,PrevisaoGD[Mês/Ano],CS$5)</f>
        <v>1.2099145318023637E-2</v>
      </c>
      <c r="CT10" s="116">
        <f>CS10*TAN(ACOS(SUMIFS(PrevisaoGD[FP da Barra],PrevisaoGD[Nº Barra],$A10,PrevisaoGD[G/P],$C10,PrevisaoGD[Condição de Carga],CT$4,PrevisaoGD[Mês/Ano],CT$5)))</f>
        <v>5.1542143222507815E-3</v>
      </c>
      <c r="CU10" s="115">
        <f>SUMIFS(PrevisaoGD[MW Previsto],PrevisaoGD[Nº Barra],$A10,PrevisaoGD[G/P],$C10,PrevisaoGD[Condição de Carga],CU$4,PrevisaoGD[Mês/Ano],CU$5)</f>
        <v>7.7110256854501E-2</v>
      </c>
      <c r="CV10" s="117">
        <f>CU10*TAN(ACOS(SUMIFS(PrevisaoGD[FP da Barra],PrevisaoGD[Nº Barra],$A10,PrevisaoGD[G/P],$C10,PrevisaoGD[Condição de Carga],CV$4,PrevisaoGD[Mês/Ano],CV$5)))</f>
        <v>3.2848831865821972E-2</v>
      </c>
      <c r="CW10" s="115">
        <f>SUMIFS(PrevisaoGD[MW Previsto],PrevisaoGD[Nº Barra],$A10,PrevisaoGD[G/P],$C10,PrevisaoGD[Condição de Carga],CW$4,PrevisaoGD[Mês/Ano],CW$5)</f>
        <v>0</v>
      </c>
      <c r="CX10" s="116">
        <f>CW10*TAN(ACOS(SUMIFS(PrevisaoGD[FP da Barra],PrevisaoGD[Nº Barra],$A10,PrevisaoGD[G/P],$C10,PrevisaoGD[Condição de Carga],CX$4,PrevisaoGD[Mês/Ano],CX$5)))</f>
        <v>0</v>
      </c>
      <c r="CY10" s="115">
        <f>SUMIFS(PrevisaoGD[MW Previsto],PrevisaoGD[Nº Barra],$A10,PrevisaoGD[G/P],$C10,PrevisaoGD[Condição de Carga],CY$4,PrevisaoGD[Mês/Ano],CY$5)</f>
        <v>0</v>
      </c>
      <c r="CZ10" s="116">
        <f>CY10*TAN(ACOS(SUMIFS(PrevisaoGD[FP da Barra],PrevisaoGD[Nº Barra],$A10,PrevisaoGD[G/P],$C10,PrevisaoGD[Condição de Carga],CZ$4,PrevisaoGD[Mês/Ano],CZ$5)))</f>
        <v>0</v>
      </c>
      <c r="DA10" s="115">
        <f>SUMIFS(PrevisaoGD[MW Previsto],PrevisaoGD[Nº Barra],$A10,PrevisaoGD[G/P],$C10,PrevisaoGD[Condição de Carga],DA$4,PrevisaoGD[Mês/Ano],DA$5)</f>
        <v>0</v>
      </c>
      <c r="DB10" s="116">
        <f>DA10*TAN(ACOS(SUMIFS(PrevisaoGD[FP da Barra],PrevisaoGD[Nº Barra],$A10,PrevisaoGD[G/P],$C10,PrevisaoGD[Condição de Carga],DB$4,PrevisaoGD[Mês/Ano],DB$5)))</f>
        <v>0</v>
      </c>
      <c r="DC10" s="115">
        <f>SUMIFS(PrevisaoGD[MW Previsto],PrevisaoGD[Nº Barra],$A10,PrevisaoGD[G/P],$C10,PrevisaoGD[Condição de Carga],DC$4,PrevisaoGD[Mês/Ano],DC$5)</f>
        <v>0</v>
      </c>
      <c r="DD10" s="116">
        <f>DC10*TAN(ACOS(SUMIFS(PrevisaoGD[FP da Barra],PrevisaoGD[Nº Barra],$A10,PrevisaoGD[G/P],$C10,PrevisaoGD[Condição de Carga],DD$4,PrevisaoGD[Mês/Ano],DD$5)))</f>
        <v>0</v>
      </c>
      <c r="DE10" s="115">
        <f>SUMIFS(PrevisaoGD[MW Previsto],PrevisaoGD[Nº Barra],$A10,PrevisaoGD[G/P],$C10,PrevisaoGD[Condição de Carga],DE$4,PrevisaoGD[Mês/Ano],DE$5)</f>
        <v>0</v>
      </c>
      <c r="DF10" s="116">
        <f>DE10*TAN(ACOS(SUMIFS(PrevisaoGD[FP da Barra],PrevisaoGD[Nº Barra],$A10,PrevisaoGD[G/P],$C10,PrevisaoGD[Condição de Carga],DF$4,PrevisaoGD[Mês/Ano],DF$5)))</f>
        <v>0</v>
      </c>
      <c r="DG10" s="115">
        <f>SUMIFS(PrevisaoGD[MW Previsto],PrevisaoGD[Nº Barra],$A10,PrevisaoGD[G/P],$C10,PrevisaoGD[Condição de Carga],DG$4,PrevisaoGD[Mês/Ano],DG$5)</f>
        <v>0</v>
      </c>
      <c r="DH10" s="116">
        <f>DG10*TAN(ACOS(SUMIFS(PrevisaoGD[FP da Barra],PrevisaoGD[Nº Barra],$A10,PrevisaoGD[G/P],$C10,PrevisaoGD[Condição de Carga],DH$4,PrevisaoGD[Mês/Ano],DH$5)))</f>
        <v>0</v>
      </c>
      <c r="DI10" s="115">
        <f>SUMIFS(PrevisaoGD[MW Previsto],PrevisaoGD[Nº Barra],$A10,PrevisaoGD[G/P],$C10,PrevisaoGD[Condição de Carga],DI$4,PrevisaoGD[Mês/Ano],DI$5)</f>
        <v>0</v>
      </c>
      <c r="DJ10" s="116">
        <f>DI10*TAN(ACOS(SUMIFS(PrevisaoGD[FP da Barra],PrevisaoGD[Nº Barra],$A10,PrevisaoGD[G/P],$C10,PrevisaoGD[Condição de Carga],DJ$4,PrevisaoGD[Mês/Ano],DJ$5)))</f>
        <v>0</v>
      </c>
      <c r="DK10" s="115">
        <f>SUMIFS(PrevisaoGD[MW Previsto],PrevisaoGD[Nº Barra],$A10,PrevisaoGD[G/P],$C10,PrevisaoGD[Condição de Carga],DK$4,PrevisaoGD[Mês/Ano],DK$5)</f>
        <v>0</v>
      </c>
      <c r="DL10" s="116">
        <f>DK10*TAN(ACOS(SUMIFS(PrevisaoGD[FP da Barra],PrevisaoGD[Nº Barra],$A10,PrevisaoGD[G/P],$C10,PrevisaoGD[Condição de Carga],DL$4,PrevisaoGD[Mês/Ano],DL$5)))</f>
        <v>0</v>
      </c>
      <c r="DM10" s="115">
        <f>SUMIFS(PrevisaoGD[MW Previsto],PrevisaoGD[Nº Barra],$A10,PrevisaoGD[G/P],$C10,PrevisaoGD[Condição de Carga],DM$4,PrevisaoGD[Mês/Ano],DM$5)</f>
        <v>0</v>
      </c>
      <c r="DN10" s="116">
        <f>DM10*TAN(ACOS(SUMIFS(PrevisaoGD[FP da Barra],PrevisaoGD[Nº Barra],$A10,PrevisaoGD[G/P],$C10,PrevisaoGD[Condição de Carga],DN$4,PrevisaoGD[Mês/Ano],DN$5)))</f>
        <v>0</v>
      </c>
      <c r="DO10" s="115">
        <f>SUMIFS(PrevisaoGD[MW Previsto],PrevisaoGD[Nº Barra],$A10,PrevisaoGD[G/P],$C10,PrevisaoGD[Condição de Carga],DO$4,PrevisaoGD[Mês/Ano],DO$5)</f>
        <v>0</v>
      </c>
      <c r="DP10" s="116">
        <f>DO10*TAN(ACOS(SUMIFS(PrevisaoGD[FP da Barra],PrevisaoGD[Nº Barra],$A10,PrevisaoGD[G/P],$C10,PrevisaoGD[Condição de Carga],DP$4,PrevisaoGD[Mês/Ano],DP$5)))</f>
        <v>0</v>
      </c>
      <c r="DQ10" s="115">
        <f>SUMIFS(PrevisaoGD[MW Previsto],PrevisaoGD[Nº Barra],$A10,PrevisaoGD[G/P],$C10,PrevisaoGD[Condição de Carga],DQ$4,PrevisaoGD[Mês/Ano],DQ$5)</f>
        <v>0</v>
      </c>
      <c r="DR10" s="116">
        <f>DQ10*TAN(ACOS(SUMIFS(PrevisaoGD[FP da Barra],PrevisaoGD[Nº Barra],$A10,PrevisaoGD[G/P],$C10,PrevisaoGD[Condição de Carga],DR$4,PrevisaoGD[Mês/Ano],DR$5)))</f>
        <v>0</v>
      </c>
      <c r="DS10" s="115">
        <f>SUMIFS(PrevisaoGD[MW Previsto],PrevisaoGD[Nº Barra],$A10,PrevisaoGD[G/P],$C10,PrevisaoGD[Condição de Carga],DS$4,PrevisaoGD[Mês/Ano],DS$5)</f>
        <v>0</v>
      </c>
      <c r="DT10" s="117">
        <f>DS10*TAN(ACOS(SUMIFS(PrevisaoGD[FP da Barra],PrevisaoGD[Nº Barra],$A10,PrevisaoGD[G/P],$C10,PrevisaoGD[Condição de Carga],DT$4,PrevisaoGD[Mês/Ano],DT$5)))</f>
        <v>0</v>
      </c>
      <c r="DU10" s="115">
        <f>SUMIFS(PrevisaoGD[MW Previsto],PrevisaoGD[Nº Barra],$A10,PrevisaoGD[G/P],$C10,PrevisaoGD[Condição de Carga],DU$4,PrevisaoGD[Mês/Ano],DU$5)</f>
        <v>0.28706146818294698</v>
      </c>
      <c r="DV10" s="116">
        <f>DU10*TAN(ACOS(SUMIFS(PrevisaoGD[FP da Barra],PrevisaoGD[Nº Barra],$A10,PrevisaoGD[G/P],$C10,PrevisaoGD[Condição de Carga],DV$4,PrevisaoGD[Mês/Ano],DV$5)))</f>
        <v>0.12228767336737527</v>
      </c>
      <c r="DW10" s="115">
        <f>SUMIFS(PrevisaoGD[MW Previsto],PrevisaoGD[Nº Barra],$A10,PrevisaoGD[G/P],$C10,PrevisaoGD[Condição de Carga],DW$4,PrevisaoGD[Mês/Ano],DW$5)</f>
        <v>0.3114990439242255</v>
      </c>
      <c r="DX10" s="116">
        <f>DW10*TAN(ACOS(SUMIFS(PrevisaoGD[FP da Barra],PrevisaoGD[Nº Barra],$A10,PrevisaoGD[G/P],$C10,PrevisaoGD[Condição de Carga],DX$4,PrevisaoGD[Mês/Ano],DX$5)))</f>
        <v>0.13269803703985331</v>
      </c>
      <c r="DY10" s="115">
        <f>SUMIFS(PrevisaoGD[MW Previsto],PrevisaoGD[Nº Barra],$A10,PrevisaoGD[G/P],$C10,PrevisaoGD[Condição de Carga],DY$4,PrevisaoGD[Mês/Ano],DY$5)</f>
        <v>0.32028844799188133</v>
      </c>
      <c r="DZ10" s="116">
        <f>DY10*TAN(ACOS(SUMIFS(PrevisaoGD[FP da Barra],PrevisaoGD[Nº Barra],$A10,PrevisaoGD[G/P],$C10,PrevisaoGD[Condição de Carga],DZ$4,PrevisaoGD[Mês/Ano],DZ$5)))</f>
        <v>0.136442307493575</v>
      </c>
      <c r="EA10" s="115">
        <f>SUMIFS(PrevisaoGD[MW Previsto],PrevisaoGD[Nº Barra],$A10,PrevisaoGD[G/P],$C10,PrevisaoGD[Condição de Carga],EA$4,PrevisaoGD[Mês/Ano],EA$5)</f>
        <v>0.29871363221965636</v>
      </c>
      <c r="EB10" s="116">
        <f>EA10*TAN(ACOS(SUMIFS(PrevisaoGD[FP da Barra],PrevisaoGD[Nº Barra],$A10,PrevisaoGD[G/P],$C10,PrevisaoGD[Condição de Carga],EB$4,PrevisaoGD[Mês/Ano],EB$5)))</f>
        <v>0.12725147446113991</v>
      </c>
      <c r="EC10" s="115">
        <f>SUMIFS(PrevisaoGD[MW Previsto],PrevisaoGD[Nº Barra],$A10,PrevisaoGD[G/P],$C10,PrevisaoGD[Condição de Carga],EC$4,PrevisaoGD[Mês/Ano],EC$5)</f>
        <v>0.27934279809297641</v>
      </c>
      <c r="ED10" s="116">
        <f>EC10*TAN(ACOS(SUMIFS(PrevisaoGD[FP da Barra],PrevisaoGD[Nº Barra],$A10,PrevisaoGD[G/P],$C10,PrevisaoGD[Condição de Carga],ED$4,PrevisaoGD[Mês/Ano],ED$5)))</f>
        <v>0.11899953367810392</v>
      </c>
      <c r="EE10" s="115">
        <f>SUMIFS(PrevisaoGD[MW Previsto],PrevisaoGD[Nº Barra],$A10,PrevisaoGD[G/P],$C10,PrevisaoGD[Condição de Carga],EE$4,PrevisaoGD[Mês/Ano],EE$5)</f>
        <v>0.27476878793918924</v>
      </c>
      <c r="EF10" s="116">
        <f>EE10*TAN(ACOS(SUMIFS(PrevisaoGD[FP da Barra],PrevisaoGD[Nº Barra],$A10,PrevisaoGD[G/P],$C10,PrevisaoGD[Condição de Carga],EF$4,PrevisaoGD[Mês/Ano],EF$5)))</f>
        <v>0.1170510135120017</v>
      </c>
      <c r="EG10" s="115">
        <f>SUMIFS(PrevisaoGD[MW Previsto],PrevisaoGD[Nº Barra],$A10,PrevisaoGD[G/P],$C10,PrevisaoGD[Condição de Carga],EG$4,PrevisaoGD[Mês/Ano],EG$5)</f>
        <v>0.28728056323544116</v>
      </c>
      <c r="EH10" s="116">
        <f>EG10*TAN(ACOS(SUMIFS(PrevisaoGD[FP da Barra],PrevisaoGD[Nº Barra],$A10,PrevisaoGD[G/P],$C10,PrevisaoGD[Condição de Carga],EH$4,PrevisaoGD[Mês/Ano],EH$5)))</f>
        <v>0.12238100746890206</v>
      </c>
      <c r="EI10" s="115">
        <f>SUMIFS(PrevisaoGD[MW Previsto],PrevisaoGD[Nº Barra],$A10,PrevisaoGD[G/P],$C10,PrevisaoGD[Condição de Carga],EI$4,PrevisaoGD[Mês/Ano],EI$5)</f>
        <v>0.31591670348806195</v>
      </c>
      <c r="EJ10" s="116">
        <f>EI10*TAN(ACOS(SUMIFS(PrevisaoGD[FP da Barra],PrevisaoGD[Nº Barra],$A10,PrevisaoGD[G/P],$C10,PrevisaoGD[Condição de Carga],EJ$4,PrevisaoGD[Mês/Ano],EJ$5)))</f>
        <v>0.13457995213354468</v>
      </c>
      <c r="EK10" s="115">
        <f>SUMIFS(PrevisaoGD[MW Previsto],PrevisaoGD[Nº Barra],$A10,PrevisaoGD[G/P],$C10,PrevisaoGD[Condição de Carga],EK$4,PrevisaoGD[Mês/Ano],EK$5)</f>
        <v>0.37565846433032768</v>
      </c>
      <c r="EL10" s="116">
        <f>EK10*TAN(ACOS(SUMIFS(PrevisaoGD[FP da Barra],PrevisaoGD[Nº Barra],$A10,PrevisaoGD[G/P],$C10,PrevisaoGD[Condição de Carga],EL$4,PrevisaoGD[Mês/Ano],EL$5)))</f>
        <v>0.16002983568118564</v>
      </c>
      <c r="EM10" s="115">
        <f>SUMIFS(PrevisaoGD[MW Previsto],PrevisaoGD[Nº Barra],$A10,PrevisaoGD[G/P],$C10,PrevisaoGD[Condição de Carga],EM$4,PrevisaoGD[Mês/Ano],EM$5)</f>
        <v>0.38689135511944472</v>
      </c>
      <c r="EN10" s="116">
        <f>EM10*TAN(ACOS(SUMIFS(PrevisaoGD[FP da Barra],PrevisaoGD[Nº Barra],$A10,PrevisaoGD[G/P],$C10,PrevisaoGD[Condição de Carga],EN$4,PrevisaoGD[Mês/Ano],EN$5)))</f>
        <v>0.1648150271194023</v>
      </c>
      <c r="EO10" s="115">
        <f>SUMIFS(PrevisaoGD[MW Previsto],PrevisaoGD[Nº Barra],$A10,PrevisaoGD[G/P],$C10,PrevisaoGD[Condição de Carga],EO$4,PrevisaoGD[Mês/Ano],EO$5)</f>
        <v>0.43607329038471832</v>
      </c>
      <c r="EP10" s="116">
        <f>EO10*TAN(ACOS(SUMIFS(PrevisaoGD[FP da Barra],PrevisaoGD[Nº Barra],$A10,PrevisaoGD[G/P],$C10,PrevisaoGD[Condição de Carga],EP$4,PrevisaoGD[Mês/Ano],EP$5)))</f>
        <v>0.18576644380853513</v>
      </c>
      <c r="EQ10" s="115">
        <f>SUMIFS(PrevisaoGD[MW Previsto],PrevisaoGD[Nº Barra],$A10,PrevisaoGD[G/P],$C10,PrevisaoGD[Condição de Carga],EQ$4,PrevisaoGD[Mês/Ano],EQ$5)</f>
        <v>0.44566115260110367</v>
      </c>
      <c r="ER10" s="117">
        <f>EQ10*TAN(ACOS(SUMIFS(PrevisaoGD[FP da Barra],PrevisaoGD[Nº Barra],$A10,PrevisaoGD[G/P],$C10,PrevisaoGD[Condição de Carga],ER$4,PrevisaoGD[Mês/Ano],ER$5)))</f>
        <v>0.18985085600927501</v>
      </c>
      <c r="ES10" s="115">
        <f>SUMIFS(PrevisaoGD[MW Previsto],PrevisaoGD[Nº Barra],$A10,PrevisaoGD[G/P],$C10,PrevisaoGD[Condição de Carga],ES$4,PrevisaoGD[Mês/Ano],ES$5)</f>
        <v>0</v>
      </c>
      <c r="ET10" s="116">
        <f>ES10*TAN(ACOS(SUMIFS(PrevisaoGD[FP da Barra],PrevisaoGD[Nº Barra],$A10,PrevisaoGD[G/P],$C10,PrevisaoGD[Condição de Carga],ET$4,PrevisaoGD[Mês/Ano],ET$5)))</f>
        <v>0</v>
      </c>
      <c r="EU10" s="115">
        <f>SUMIFS(PrevisaoGD[MW Previsto],PrevisaoGD[Nº Barra],$A10,PrevisaoGD[G/P],$C10,PrevisaoGD[Condição de Carga],EU$4,PrevisaoGD[Mês/Ano],EU$5)</f>
        <v>0</v>
      </c>
      <c r="EV10" s="116">
        <f>EU10*TAN(ACOS(SUMIFS(PrevisaoGD[FP da Barra],PrevisaoGD[Nº Barra],$A10,PrevisaoGD[G/P],$C10,PrevisaoGD[Condição de Carga],EV$4,PrevisaoGD[Mês/Ano],EV$5)))</f>
        <v>0</v>
      </c>
      <c r="EW10" s="115">
        <f>SUMIFS(PrevisaoGD[MW Previsto],PrevisaoGD[Nº Barra],$A10,PrevisaoGD[G/P],$C10,PrevisaoGD[Condição de Carga],EW$4,PrevisaoGD[Mês/Ano],EW$5)</f>
        <v>0</v>
      </c>
      <c r="EX10" s="116">
        <f>EW10*TAN(ACOS(SUMIFS(PrevisaoGD[FP da Barra],PrevisaoGD[Nº Barra],$A10,PrevisaoGD[G/P],$C10,PrevisaoGD[Condição de Carga],EX$4,PrevisaoGD[Mês/Ano],EX$5)))</f>
        <v>0</v>
      </c>
      <c r="EY10" s="115">
        <f>SUMIFS(PrevisaoGD[MW Previsto],PrevisaoGD[Nº Barra],$A10,PrevisaoGD[G/P],$C10,PrevisaoGD[Condição de Carga],EY$4,PrevisaoGD[Mês/Ano],EY$5)</f>
        <v>0</v>
      </c>
      <c r="EZ10" s="116">
        <f>EY10*TAN(ACOS(SUMIFS(PrevisaoGD[FP da Barra],PrevisaoGD[Nº Barra],$A10,PrevisaoGD[G/P],$C10,PrevisaoGD[Condição de Carga],EZ$4,PrevisaoGD[Mês/Ano],EZ$5)))</f>
        <v>0</v>
      </c>
      <c r="FA10" s="115">
        <f>SUMIFS(PrevisaoGD[MW Previsto],PrevisaoGD[Nº Barra],$A10,PrevisaoGD[G/P],$C10,PrevisaoGD[Condição de Carga],FA$4,PrevisaoGD[Mês/Ano],FA$5)</f>
        <v>0</v>
      </c>
      <c r="FB10" s="116">
        <f>FA10*TAN(ACOS(SUMIFS(PrevisaoGD[FP da Barra],PrevisaoGD[Nº Barra],$A10,PrevisaoGD[G/P],$C10,PrevisaoGD[Condição de Carga],FB$4,PrevisaoGD[Mês/Ano],FB$5)))</f>
        <v>0</v>
      </c>
      <c r="FC10" s="115">
        <f>SUMIFS(PrevisaoGD[MW Previsto],PrevisaoGD[Nº Barra],$A10,PrevisaoGD[G/P],$C10,PrevisaoGD[Condição de Carga],FC$4,PrevisaoGD[Mês/Ano],FC$5)</f>
        <v>0</v>
      </c>
      <c r="FD10" s="116">
        <f>FC10*TAN(ACOS(SUMIFS(PrevisaoGD[FP da Barra],PrevisaoGD[Nº Barra],$A10,PrevisaoGD[G/P],$C10,PrevisaoGD[Condição de Carga],FD$4,PrevisaoGD[Mês/Ano],FD$5)))</f>
        <v>0</v>
      </c>
      <c r="FE10" s="115">
        <f>SUMIFS(PrevisaoGD[MW Previsto],PrevisaoGD[Nº Barra],$A10,PrevisaoGD[G/P],$C10,PrevisaoGD[Condição de Carga],FE$4,PrevisaoGD[Mês/Ano],FE$5)</f>
        <v>0</v>
      </c>
      <c r="FF10" s="116">
        <f>FE10*TAN(ACOS(SUMIFS(PrevisaoGD[FP da Barra],PrevisaoGD[Nº Barra],$A10,PrevisaoGD[G/P],$C10,PrevisaoGD[Condição de Carga],FF$4,PrevisaoGD[Mês/Ano],FF$5)))</f>
        <v>0</v>
      </c>
      <c r="FG10" s="115">
        <f>SUMIFS(PrevisaoGD[MW Previsto],PrevisaoGD[Nº Barra],$A10,PrevisaoGD[G/P],$C10,PrevisaoGD[Condição de Carga],FG$4,PrevisaoGD[Mês/Ano],FG$5)</f>
        <v>0</v>
      </c>
      <c r="FH10" s="116">
        <f>FG10*TAN(ACOS(SUMIFS(PrevisaoGD[FP da Barra],PrevisaoGD[Nº Barra],$A10,PrevisaoGD[G/P],$C10,PrevisaoGD[Condição de Carga],FH$4,PrevisaoGD[Mês/Ano],FH$5)))</f>
        <v>0</v>
      </c>
      <c r="FI10" s="115">
        <f>SUMIFS(PrevisaoGD[MW Previsto],PrevisaoGD[Nº Barra],$A10,PrevisaoGD[G/P],$C10,PrevisaoGD[Condição de Carga],FI$4,PrevisaoGD[Mês/Ano],FI$5)</f>
        <v>0</v>
      </c>
      <c r="FJ10" s="116">
        <f>FI10*TAN(ACOS(SUMIFS(PrevisaoGD[FP da Barra],PrevisaoGD[Nº Barra],$A10,PrevisaoGD[G/P],$C10,PrevisaoGD[Condição de Carga],FJ$4,PrevisaoGD[Mês/Ano],FJ$5)))</f>
        <v>0</v>
      </c>
      <c r="FK10" s="115">
        <f>SUMIFS(PrevisaoGD[MW Previsto],PrevisaoGD[Nº Barra],$A10,PrevisaoGD[G/P],$C10,PrevisaoGD[Condição de Carga],FK$4,PrevisaoGD[Mês/Ano],FK$5)</f>
        <v>0</v>
      </c>
      <c r="FL10" s="116">
        <f>FK10*TAN(ACOS(SUMIFS(PrevisaoGD[FP da Barra],PrevisaoGD[Nº Barra],$A10,PrevisaoGD[G/P],$C10,PrevisaoGD[Condição de Carga],FL$4,PrevisaoGD[Mês/Ano],FL$5)))</f>
        <v>0</v>
      </c>
      <c r="FM10" s="115">
        <f>SUMIFS(PrevisaoGD[MW Previsto],PrevisaoGD[Nº Barra],$A10,PrevisaoGD[G/P],$C10,PrevisaoGD[Condição de Carga],FM$4,PrevisaoGD[Mês/Ano],FM$5)</f>
        <v>0</v>
      </c>
      <c r="FN10" s="116">
        <f>FM10*TAN(ACOS(SUMIFS(PrevisaoGD[FP da Barra],PrevisaoGD[Nº Barra],$A10,PrevisaoGD[G/P],$C10,PrevisaoGD[Condição de Carga],FN$4,PrevisaoGD[Mês/Ano],FN$5)))</f>
        <v>0</v>
      </c>
      <c r="FO10" s="115">
        <f>SUMIFS(PrevisaoGD[MW Previsto],PrevisaoGD[Nº Barra],$A10,PrevisaoGD[G/P],$C10,PrevisaoGD[Condição de Carga],FO$4,PrevisaoGD[Mês/Ano],FO$5)</f>
        <v>0</v>
      </c>
      <c r="FP10" s="117">
        <f>FO10*TAN(ACOS(SUMIFS(PrevisaoGD[FP da Barra],PrevisaoGD[Nº Barra],$A10,PrevisaoGD[G/P],$C10,PrevisaoGD[Condição de Carga],FP$4,PrevisaoGD[Mês/Ano],FP$5)))</f>
        <v>0</v>
      </c>
      <c r="FQ10" s="115">
        <f>SUMIFS(PrevisaoGD[MW Previsto],PrevisaoGD[Nº Barra],$A10,PrevisaoGD[G/P],$C10,PrevisaoGD[Condição de Carga],FQ$4,PrevisaoGD[Mês/Ano],FQ$5)</f>
        <v>0.20270633639033123</v>
      </c>
      <c r="FR10" s="116">
        <f>FQ10*TAN(ACOS(SUMIFS(PrevisaoGD[FP da Barra],PrevisaoGD[Nº Barra],$A10,PrevisaoGD[G/P],$C10,PrevisaoGD[Condição de Carga],FR$4,PrevisaoGD[Mês/Ano],FR$5)))</f>
        <v>8.6352537701786511E-2</v>
      </c>
      <c r="FS10" s="115">
        <f>SUMIFS(PrevisaoGD[MW Previsto],PrevisaoGD[Nº Barra],$A10,PrevisaoGD[G/P],$C10,PrevisaoGD[Condição de Carga],FS$4,PrevisaoGD[Mês/Ano],FS$5)</f>
        <v>0.21260911785396461</v>
      </c>
      <c r="FT10" s="116">
        <f>FS10*TAN(ACOS(SUMIFS(PrevisaoGD[FP da Barra],PrevisaoGD[Nº Barra],$A10,PrevisaoGD[G/P],$C10,PrevisaoGD[Condição de Carga],FT$4,PrevisaoGD[Mês/Ano],FT$5)))</f>
        <v>9.0571104940081013E-2</v>
      </c>
      <c r="FU10" s="115">
        <f>SUMIFS(PrevisaoGD[MW Previsto],PrevisaoGD[Nº Barra],$A10,PrevisaoGD[G/P],$C10,PrevisaoGD[Condição de Carga],FU$4,PrevisaoGD[Mês/Ano],FU$5)</f>
        <v>0.22676917059254734</v>
      </c>
      <c r="FV10" s="116">
        <f>FU10*TAN(ACOS(SUMIFS(PrevisaoGD[FP da Barra],PrevisaoGD[Nº Barra],$A10,PrevisaoGD[G/P],$C10,PrevisaoGD[Condição de Carga],FV$4,PrevisaoGD[Mês/Ano],FV$5)))</f>
        <v>9.6603262147111832E-2</v>
      </c>
      <c r="FW10" s="115">
        <f>SUMIFS(PrevisaoGD[MW Previsto],PrevisaoGD[Nº Barra],$A10,PrevisaoGD[G/P],$C10,PrevisaoGD[Condição de Carga],FW$4,PrevisaoGD[Mês/Ano],FW$5)</f>
        <v>0.26590329298788845</v>
      </c>
      <c r="FX10" s="116">
        <f>FW10*TAN(ACOS(SUMIFS(PrevisaoGD[FP da Barra],PrevisaoGD[Nº Barra],$A10,PrevisaoGD[G/P],$C10,PrevisaoGD[Condição de Carga],FX$4,PrevisaoGD[Mês/Ano],FX$5)))</f>
        <v>0.11327432847758304</v>
      </c>
      <c r="FY10" s="115">
        <f>SUMIFS(PrevisaoGD[MW Previsto],PrevisaoGD[Nº Barra],$A10,PrevisaoGD[G/P],$C10,PrevisaoGD[Condição de Carga],FY$4,PrevisaoGD[Mês/Ano],FY$5)</f>
        <v>0.27001312000524197</v>
      </c>
      <c r="FZ10" s="116">
        <f>FY10*TAN(ACOS(SUMIFS(PrevisaoGD[FP da Barra],PrevisaoGD[Nº Barra],$A10,PrevisaoGD[G/P],$C10,PrevisaoGD[Condição de Carga],FZ$4,PrevisaoGD[Mês/Ano],FZ$5)))</f>
        <v>0.11502510745560401</v>
      </c>
      <c r="GA10" s="115">
        <f>SUMIFS(PrevisaoGD[MW Previsto],PrevisaoGD[Nº Barra],$A10,PrevisaoGD[G/P],$C10,PrevisaoGD[Condição de Carga],GA$4,PrevisaoGD[Mês/Ano],GA$5)</f>
        <v>0.26524051136944599</v>
      </c>
      <c r="GB10" s="116">
        <f>GA10*TAN(ACOS(SUMIFS(PrevisaoGD[FP da Barra],PrevisaoGD[Nº Barra],$A10,PrevisaoGD[G/P],$C10,PrevisaoGD[Condição de Carga],GB$4,PrevisaoGD[Mês/Ano],GB$5)))</f>
        <v>0.11299198469043868</v>
      </c>
      <c r="GC10" s="115">
        <f>SUMIFS(PrevisaoGD[MW Previsto],PrevisaoGD[Nº Barra],$A10,PrevisaoGD[G/P],$C10,PrevisaoGD[Condição de Carga],GC$4,PrevisaoGD[Mês/Ano],GC$5)</f>
        <v>0.27790093616170686</v>
      </c>
      <c r="GD10" s="116">
        <f>GC10*TAN(ACOS(SUMIFS(PrevisaoGD[FP da Barra],PrevisaoGD[Nº Barra],$A10,PrevisaoGD[G/P],$C10,PrevisaoGD[Condição de Carga],GD$4,PrevisaoGD[Mês/Ano],GD$5)))</f>
        <v>0.11838530306746839</v>
      </c>
      <c r="GE10" s="115">
        <f>SUMIFS(PrevisaoGD[MW Previsto],PrevisaoGD[Nº Barra],$A10,PrevisaoGD[G/P],$C10,PrevisaoGD[Condição de Carga],GE$4,PrevisaoGD[Mês/Ano],GE$5)</f>
        <v>0.31496329826778013</v>
      </c>
      <c r="GF10" s="116">
        <f>GE10*TAN(ACOS(SUMIFS(PrevisaoGD[FP da Barra],PrevisaoGD[Nº Barra],$A10,PrevisaoGD[G/P],$C10,PrevisaoGD[Condição de Carga],GF$4,PrevisaoGD[Mês/Ano],GF$5)))</f>
        <v>0.13417380321044967</v>
      </c>
      <c r="GG10" s="115">
        <f>SUMIFS(PrevisaoGD[MW Previsto],PrevisaoGD[Nº Barra],$A10,PrevisaoGD[G/P],$C10,PrevisaoGD[Condição de Carga],GG$4,PrevisaoGD[Mês/Ano],GG$5)</f>
        <v>0.32914756162426284</v>
      </c>
      <c r="GH10" s="116">
        <f>GG10*TAN(ACOS(SUMIFS(PrevisaoGD[FP da Barra],PrevisaoGD[Nº Barra],$A10,PrevisaoGD[G/P],$C10,PrevisaoGD[Condição de Carga],GH$4,PrevisaoGD[Mês/Ano],GH$5)))</f>
        <v>0.14021627409751744</v>
      </c>
      <c r="GI10" s="115">
        <f>SUMIFS(PrevisaoGD[MW Previsto],PrevisaoGD[Nº Barra],$A10,PrevisaoGD[G/P],$C10,PrevisaoGD[Condição de Carga],GI$4,PrevisaoGD[Mês/Ano],GI$5)</f>
        <v>0.39889229163023909</v>
      </c>
      <c r="GJ10" s="116">
        <f>GI10*TAN(ACOS(SUMIFS(PrevisaoGD[FP da Barra],PrevisaoGD[Nº Barra],$A10,PrevisaoGD[G/P],$C10,PrevisaoGD[Condição de Carga],GJ$4,PrevisaoGD[Mês/Ano],GJ$5)))</f>
        <v>0.16992740466496453</v>
      </c>
      <c r="GK10" s="115">
        <f>SUMIFS(PrevisaoGD[MW Previsto],PrevisaoGD[Nº Barra],$A10,PrevisaoGD[G/P],$C10,PrevisaoGD[Condição de Carga],GK$4,PrevisaoGD[Mês/Ano],GK$5)</f>
        <v>0.29375238349948934</v>
      </c>
      <c r="GL10" s="116">
        <f>GK10*TAN(ACOS(SUMIFS(PrevisaoGD[FP da Barra],PrevisaoGD[Nº Barra],$A10,PrevisaoGD[G/P],$C10,PrevisaoGD[Condição de Carga],GL$4,PrevisaoGD[Mês/Ano],GL$5)))</f>
        <v>0.12513799135654072</v>
      </c>
      <c r="GM10" s="115">
        <f>SUMIFS(PrevisaoGD[MW Previsto],PrevisaoGD[Nº Barra],$A10,PrevisaoGD[G/P],$C10,PrevisaoGD[Condição de Carga],GM$4,PrevisaoGD[Mês/Ano],GM$5)</f>
        <v>0.42830560129863632</v>
      </c>
      <c r="GN10" s="117">
        <f>GM10*TAN(ACOS(SUMIFS(PrevisaoGD[FP da Barra],PrevisaoGD[Nº Barra],$A10,PrevisaoGD[G/P],$C10,PrevisaoGD[Condição de Carga],GN$4,PrevisaoGD[Mês/Ano],GN$5)))</f>
        <v>0.18245742211436355</v>
      </c>
      <c r="GO10" s="115"/>
      <c r="GP10" s="116"/>
      <c r="GQ10" s="115"/>
      <c r="GR10" s="116"/>
      <c r="GS10" s="115"/>
      <c r="GT10" s="116"/>
      <c r="GU10" s="115"/>
      <c r="GV10" s="116"/>
      <c r="GW10" s="115"/>
      <c r="GX10" s="116"/>
      <c r="GY10" s="115"/>
      <c r="GZ10" s="116"/>
      <c r="HA10" s="115"/>
      <c r="HB10" s="116"/>
      <c r="HC10" s="115"/>
      <c r="HD10" s="116"/>
      <c r="HE10" s="115"/>
      <c r="HF10" s="116"/>
      <c r="HG10" s="115"/>
      <c r="HH10" s="116"/>
      <c r="HI10" s="115"/>
      <c r="HJ10" s="116"/>
      <c r="HK10" s="115"/>
      <c r="HL10" s="118"/>
      <c r="HM10" s="119"/>
      <c r="HN10" s="118"/>
      <c r="HO10" s="120"/>
      <c r="HP10" s="121"/>
      <c r="HQ10" s="122"/>
      <c r="HR10" s="122"/>
      <c r="HS10" s="123"/>
    </row>
    <row r="11" spans="1:228" s="48" customFormat="1" ht="13.7" customHeight="1" x14ac:dyDescent="0.25">
      <c r="A11" s="129">
        <v>8710</v>
      </c>
      <c r="B11" s="130"/>
      <c r="C11" s="131">
        <v>2</v>
      </c>
      <c r="D11" s="132" t="s">
        <v>92</v>
      </c>
      <c r="E11" s="115">
        <f>SUMIFS(PrevisaoGD[MW Previsto],PrevisaoGD[Nº Barra],$A11,PrevisaoGD[G/P],$C11,PrevisaoGD[Condição de Carga],E$4,PrevisaoGD[Mês/Ano],E$5)</f>
        <v>0</v>
      </c>
      <c r="F11" s="116">
        <f>E11*TAN(ACOS(SUMIFS(PrevisaoGD[FP da Barra],PrevisaoGD[Nº Barra],$A11,PrevisaoGD[G/P],$C11,PrevisaoGD[Condição de Carga],F$4,PrevisaoGD[Mês/Ano],F$5)))</f>
        <v>0</v>
      </c>
      <c r="G11" s="115">
        <f>SUMIFS(PrevisaoGD[MW Previsto],PrevisaoGD[Nº Barra],$A11,PrevisaoGD[G/P],$C11,PrevisaoGD[Condição de Carga],G$4,PrevisaoGD[Mês/Ano],G$5)</f>
        <v>0</v>
      </c>
      <c r="H11" s="116">
        <f>G11*TAN(ACOS(SUMIFS(PrevisaoGD[FP da Barra],PrevisaoGD[Nº Barra],$A11,PrevisaoGD[G/P],$C11,PrevisaoGD[Condição de Carga],H$4,PrevisaoGD[Mês/Ano],H$5)))</f>
        <v>0</v>
      </c>
      <c r="I11" s="115">
        <f>SUMIFS(PrevisaoGD[MW Previsto],PrevisaoGD[Nº Barra],$A11,PrevisaoGD[G/P],$C11,PrevisaoGD[Condição de Carga],I$4,PrevisaoGD[Mês/Ano],I$5)</f>
        <v>0</v>
      </c>
      <c r="J11" s="116">
        <f>I11*TAN(ACOS(SUMIFS(PrevisaoGD[FP da Barra],PrevisaoGD[Nº Barra],$A11,PrevisaoGD[G/P],$C11,PrevisaoGD[Condição de Carga],J$4,PrevisaoGD[Mês/Ano],J$5)))</f>
        <v>0</v>
      </c>
      <c r="K11" s="115">
        <f>SUMIFS(PrevisaoGD[MW Previsto],PrevisaoGD[Nº Barra],$A11,PrevisaoGD[G/P],$C11,PrevisaoGD[Condição de Carga],K$4,PrevisaoGD[Mês/Ano],K$5)</f>
        <v>0</v>
      </c>
      <c r="L11" s="116">
        <f>K11*TAN(ACOS(SUMIFS(PrevisaoGD[FP da Barra],PrevisaoGD[Nº Barra],$A11,PrevisaoGD[G/P],$C11,PrevisaoGD[Condição de Carga],L$4,PrevisaoGD[Mês/Ano],L$5)))</f>
        <v>0</v>
      </c>
      <c r="M11" s="115">
        <f>SUMIFS(PrevisaoGD[MW Previsto],PrevisaoGD[Nº Barra],$A11,PrevisaoGD[G/P],$C11,PrevisaoGD[Condição de Carga],M$4,PrevisaoGD[Mês/Ano],M$5)</f>
        <v>0</v>
      </c>
      <c r="N11" s="116">
        <f>M11*TAN(ACOS(SUMIFS(PrevisaoGD[FP da Barra],PrevisaoGD[Nº Barra],$A11,PrevisaoGD[G/P],$C11,PrevisaoGD[Condição de Carga],N$4,PrevisaoGD[Mês/Ano],N$5)))</f>
        <v>0</v>
      </c>
      <c r="O11" s="115">
        <f>SUMIFS(PrevisaoGD[MW Previsto],PrevisaoGD[Nº Barra],$A11,PrevisaoGD[G/P],$C11,PrevisaoGD[Condição de Carga],O$4,PrevisaoGD[Mês/Ano],O$5)</f>
        <v>0</v>
      </c>
      <c r="P11" s="116">
        <f>O11*TAN(ACOS(SUMIFS(PrevisaoGD[FP da Barra],PrevisaoGD[Nº Barra],$A11,PrevisaoGD[G/P],$C11,PrevisaoGD[Condição de Carga],P$4,PrevisaoGD[Mês/Ano],P$5)))</f>
        <v>0</v>
      </c>
      <c r="Q11" s="115">
        <f>SUMIFS(PrevisaoGD[MW Previsto],PrevisaoGD[Nº Barra],$A11,PrevisaoGD[G/P],$C11,PrevisaoGD[Condição de Carga],Q$4,PrevisaoGD[Mês/Ano],Q$5)</f>
        <v>0</v>
      </c>
      <c r="R11" s="116">
        <f>Q11*TAN(ACOS(SUMIFS(PrevisaoGD[FP da Barra],PrevisaoGD[Nº Barra],$A11,PrevisaoGD[G/P],$C11,PrevisaoGD[Condição de Carga],R$4,PrevisaoGD[Mês/Ano],R$5)))</f>
        <v>0</v>
      </c>
      <c r="S11" s="115">
        <f>SUMIFS(PrevisaoGD[MW Previsto],PrevisaoGD[Nº Barra],$A11,PrevisaoGD[G/P],$C11,PrevisaoGD[Condição de Carga],S$4,PrevisaoGD[Mês/Ano],S$5)</f>
        <v>0</v>
      </c>
      <c r="T11" s="116">
        <f>S11*TAN(ACOS(SUMIFS(PrevisaoGD[FP da Barra],PrevisaoGD[Nº Barra],$A11,PrevisaoGD[G/P],$C11,PrevisaoGD[Condição de Carga],T$4,PrevisaoGD[Mês/Ano],T$5)))</f>
        <v>0</v>
      </c>
      <c r="U11" s="115">
        <f>SUMIFS(PrevisaoGD[MW Previsto],PrevisaoGD[Nº Barra],$A11,PrevisaoGD[G/P],$C11,PrevisaoGD[Condição de Carga],U$4,PrevisaoGD[Mês/Ano],U$5)</f>
        <v>0</v>
      </c>
      <c r="V11" s="116">
        <f>U11*TAN(ACOS(SUMIFS(PrevisaoGD[FP da Barra],PrevisaoGD[Nº Barra],$A11,PrevisaoGD[G/P],$C11,PrevisaoGD[Condição de Carga],V$4,PrevisaoGD[Mês/Ano],V$5)))</f>
        <v>0</v>
      </c>
      <c r="W11" s="115">
        <f>SUMIFS(PrevisaoGD[MW Previsto],PrevisaoGD[Nº Barra],$A11,PrevisaoGD[G/P],$C11,PrevisaoGD[Condição de Carga],W$4,PrevisaoGD[Mês/Ano],W$5)</f>
        <v>0</v>
      </c>
      <c r="X11" s="116">
        <f>W11*TAN(ACOS(SUMIFS(PrevisaoGD[FP da Barra],PrevisaoGD[Nº Barra],$A11,PrevisaoGD[G/P],$C11,PrevisaoGD[Condição de Carga],X$4,PrevisaoGD[Mês/Ano],X$5)))</f>
        <v>0</v>
      </c>
      <c r="Y11" s="115">
        <f>SUMIFS(PrevisaoGD[MW Previsto],PrevisaoGD[Nº Barra],$A11,PrevisaoGD[G/P],$C11,PrevisaoGD[Condição de Carga],Y$4,PrevisaoGD[Mês/Ano],Y$5)</f>
        <v>0</v>
      </c>
      <c r="Z11" s="116">
        <f>Y11*TAN(ACOS(SUMIFS(PrevisaoGD[FP da Barra],PrevisaoGD[Nº Barra],$A11,PrevisaoGD[G/P],$C11,PrevisaoGD[Condição de Carga],Z$4,PrevisaoGD[Mês/Ano],Z$5)))</f>
        <v>0</v>
      </c>
      <c r="AA11" s="115">
        <f>SUMIFS(PrevisaoGD[MW Previsto],PrevisaoGD[Nº Barra],$A11,PrevisaoGD[G/P],$C11,PrevisaoGD[Condição de Carga],AA$4,PrevisaoGD[Mês/Ano],AA$5)</f>
        <v>0</v>
      </c>
      <c r="AB11" s="117">
        <f>AA11*TAN(ACOS(SUMIFS(PrevisaoGD[FP da Barra],PrevisaoGD[Nº Barra],$A11,PrevisaoGD[G/P],$C11,PrevisaoGD[Condição de Carga],AB$4,PrevisaoGD[Mês/Ano],AB$5)))</f>
        <v>0</v>
      </c>
      <c r="AC11" s="115">
        <f>SUMIFS(PrevisaoGD[MW Previsto],PrevisaoGD[Nº Barra],$A11,PrevisaoGD[G/P],$C11,PrevisaoGD[Condição de Carga],AC$4,PrevisaoGD[Mês/Ano],AC$5)</f>
        <v>0.29658490746047828</v>
      </c>
      <c r="AD11" s="116">
        <f>AC11*TAN(ACOS(SUMIFS(PrevisaoGD[FP da Barra],PrevisaoGD[Nº Barra],$A11,PrevisaoGD[G/P],$C11,PrevisaoGD[Condição de Carga],AD$4,PrevisaoGD[Mês/Ano],AD$5)))</f>
        <v>0.12634464151108507</v>
      </c>
      <c r="AE11" s="115">
        <f>SUMIFS(PrevisaoGD[MW Previsto],PrevisaoGD[Nº Barra],$A11,PrevisaoGD[G/P],$C11,PrevisaoGD[Condição de Carga],AE$4,PrevisaoGD[Mês/Ano],AE$5)</f>
        <v>0.3114990439242255</v>
      </c>
      <c r="AF11" s="116">
        <f>AE11*TAN(ACOS(SUMIFS(PrevisaoGD[FP da Barra],PrevisaoGD[Nº Barra],$A11,PrevisaoGD[G/P],$C11,PrevisaoGD[Condição de Carga],AF$4,PrevisaoGD[Mês/Ano],AF$5)))</f>
        <v>0.13269803703985331</v>
      </c>
      <c r="AG11" s="115">
        <f>SUMIFS(PrevisaoGD[MW Previsto],PrevisaoGD[Nº Barra],$A11,PrevisaoGD[G/P],$C11,PrevisaoGD[Condição de Carga],AG$4,PrevisaoGD[Mês/Ano],AG$5)</f>
        <v>0.33086597622083841</v>
      </c>
      <c r="AH11" s="116">
        <f>AG11*TAN(ACOS(SUMIFS(PrevisaoGD[FP da Barra],PrevisaoGD[Nº Barra],$A11,PrevisaoGD[G/P],$C11,PrevisaoGD[Condição de Carga],AH$4,PrevisaoGD[Mês/Ano],AH$5)))</f>
        <v>0.14094831565024105</v>
      </c>
      <c r="AI11" s="115">
        <f>SUMIFS(PrevisaoGD[MW Previsto],PrevisaoGD[Nº Barra],$A11,PrevisaoGD[G/P],$C11,PrevisaoGD[Condição de Carga],AI$4,PrevisaoGD[Mês/Ano],AI$5)</f>
        <v>0.30857712904228041</v>
      </c>
      <c r="AJ11" s="116">
        <f>AI11*TAN(ACOS(SUMIFS(PrevisaoGD[FP da Barra],PrevisaoGD[Nº Barra],$A11,PrevisaoGD[G/P],$C11,PrevisaoGD[Condição de Carga],AJ$4,PrevisaoGD[Mês/Ano],AJ$5)))</f>
        <v>0.13145330651244286</v>
      </c>
      <c r="AK11" s="115">
        <f>SUMIFS(PrevisaoGD[MW Previsto],PrevisaoGD[Nº Barra],$A11,PrevisaoGD[G/P],$C11,PrevisaoGD[Condição de Carga],AK$4,PrevisaoGD[Mês/Ano],AK$5)</f>
        <v>0.27934279809297641</v>
      </c>
      <c r="AL11" s="116">
        <f>AK11*TAN(ACOS(SUMIFS(PrevisaoGD[FP da Barra],PrevisaoGD[Nº Barra],$A11,PrevisaoGD[G/P],$C11,PrevisaoGD[Condição de Carga],AL$4,PrevisaoGD[Mês/Ano],AL$5)))</f>
        <v>0.11899953367810392</v>
      </c>
      <c r="AM11" s="115">
        <f>SUMIFS(PrevisaoGD[MW Previsto],PrevisaoGD[Nº Barra],$A11,PrevisaoGD[G/P],$C11,PrevisaoGD[Condição de Carga],AM$4,PrevisaoGD[Mês/Ano],AM$5)</f>
        <v>0.27476878793918924</v>
      </c>
      <c r="AN11" s="116">
        <f>AM11*TAN(ACOS(SUMIFS(PrevisaoGD[FP da Barra],PrevisaoGD[Nº Barra],$A11,PrevisaoGD[G/P],$C11,PrevisaoGD[Condição de Carga],AN$4,PrevisaoGD[Mês/Ano],AN$5)))</f>
        <v>0.1170510135120017</v>
      </c>
      <c r="AO11" s="115">
        <f>SUMIFS(PrevisaoGD[MW Previsto],PrevisaoGD[Nº Barra],$A11,PrevisaoGD[G/P],$C11,PrevisaoGD[Condição de Carga],AO$4,PrevisaoGD[Mês/Ano],AO$5)</f>
        <v>0.28728056323544116</v>
      </c>
      <c r="AP11" s="116">
        <f>AO11*TAN(ACOS(SUMIFS(PrevisaoGD[FP da Barra],PrevisaoGD[Nº Barra],$A11,PrevisaoGD[G/P],$C11,PrevisaoGD[Condição de Carga],AP$4,PrevisaoGD[Mês/Ano],AP$5)))</f>
        <v>0.12238100746890206</v>
      </c>
      <c r="AQ11" s="115">
        <f>SUMIFS(PrevisaoGD[MW Previsto],PrevisaoGD[Nº Barra],$A11,PrevisaoGD[G/P],$C11,PrevisaoGD[Condição de Carga],AQ$4,PrevisaoGD[Mês/Ano],AQ$5)</f>
        <v>0.32521898262853044</v>
      </c>
      <c r="AR11" s="116">
        <f>AQ11*TAN(ACOS(SUMIFS(PrevisaoGD[FP da Barra],PrevisaoGD[Nº Barra],$A11,PrevisaoGD[G/P],$C11,PrevisaoGD[Condição de Carga],AR$4,PrevisaoGD[Mês/Ano],AR$5)))</f>
        <v>0.13854270645338529</v>
      </c>
      <c r="AS11" s="115">
        <f>SUMIFS(PrevisaoGD[MW Previsto],PrevisaoGD[Nº Barra],$A11,PrevisaoGD[G/P],$C11,PrevisaoGD[Condição de Carga],AS$4,PrevisaoGD[Mês/Ano],AS$5)</f>
        <v>0.37565846433032768</v>
      </c>
      <c r="AT11" s="116">
        <f>AS11*TAN(ACOS(SUMIFS(PrevisaoGD[FP da Barra],PrevisaoGD[Nº Barra],$A11,PrevisaoGD[G/P],$C11,PrevisaoGD[Condição de Carga],AT$4,PrevisaoGD[Mês/Ano],AT$5)))</f>
        <v>0.16002983568118564</v>
      </c>
      <c r="AU11" s="115">
        <f>SUMIFS(PrevisaoGD[MW Previsto],PrevisaoGD[Nº Barra],$A11,PrevisaoGD[G/P],$C11,PrevisaoGD[Condição de Carga],AU$4,PrevisaoGD[Mês/Ano],AU$5)</f>
        <v>0.39889229163023909</v>
      </c>
      <c r="AV11" s="116">
        <f>AU11*TAN(ACOS(SUMIFS(PrevisaoGD[FP da Barra],PrevisaoGD[Nº Barra],$A11,PrevisaoGD[G/P],$C11,PrevisaoGD[Condição de Carga],AV$4,PrevisaoGD[Mês/Ano],AV$5)))</f>
        <v>0.16992740466496453</v>
      </c>
      <c r="AW11" s="115">
        <f>SUMIFS(PrevisaoGD[MW Previsto],PrevisaoGD[Nº Barra],$A11,PrevisaoGD[G/P],$C11,PrevisaoGD[Condição de Carga],AW$4,PrevisaoGD[Mês/Ano],AW$5)</f>
        <v>0.43607329038471832</v>
      </c>
      <c r="AX11" s="116">
        <f>AW11*TAN(ACOS(SUMIFS(PrevisaoGD[FP da Barra],PrevisaoGD[Nº Barra],$A11,PrevisaoGD[G/P],$C11,PrevisaoGD[Condição de Carga],AX$4,PrevisaoGD[Mês/Ano],AX$5)))</f>
        <v>0.18576644380853513</v>
      </c>
      <c r="AY11" s="115">
        <f>SUMIFS(PrevisaoGD[MW Previsto],PrevisaoGD[Nº Barra],$A11,PrevisaoGD[G/P],$C11,PrevisaoGD[Condição de Carga],AY$4,PrevisaoGD[Mês/Ano],AY$5)</f>
        <v>0.44566115260110367</v>
      </c>
      <c r="AZ11" s="117">
        <f>AY11*TAN(ACOS(SUMIFS(PrevisaoGD[FP da Barra],PrevisaoGD[Nº Barra],$A11,PrevisaoGD[G/P],$C11,PrevisaoGD[Condição de Carga],AZ$4,PrevisaoGD[Mês/Ano],AZ$5)))</f>
        <v>0.18985085600927501</v>
      </c>
      <c r="BA11" s="115">
        <f>SUMIFS(PrevisaoGD[MW Previsto],PrevisaoGD[Nº Barra],$A11,PrevisaoGD[G/P],$C11,PrevisaoGD[Condição de Carga],BA$4,PrevisaoGD[Mês/Ano],BA$5)</f>
        <v>4.9189264000823263E-3</v>
      </c>
      <c r="BB11" s="116">
        <f>BA11*TAN(ACOS(SUMIFS(PrevisaoGD[FP da Barra],PrevisaoGD[Nº Barra],$A11,PrevisaoGD[G/P],$C11,PrevisaoGD[Condição de Carga],BB$4,PrevisaoGD[Mês/Ano],BB$5)))</f>
        <v>2.0954538717403537E-3</v>
      </c>
      <c r="BC11" s="115">
        <f>SUMIFS(PrevisaoGD[MW Previsto],PrevisaoGD[Nº Barra],$A11,PrevisaoGD[G/P],$C11,PrevisaoGD[Condição de Carga],BC$4,PrevisaoGD[Mês/Ano],BC$5)</f>
        <v>4.9389009402580529E-2</v>
      </c>
      <c r="BD11" s="116">
        <f>BC11*TAN(ACOS(SUMIFS(PrevisaoGD[FP da Barra],PrevisaoGD[Nº Barra],$A11,PrevisaoGD[G/P],$C11,PrevisaoGD[Condição de Carga],BD$4,PrevisaoGD[Mês/Ano],BD$5)))</f>
        <v>2.1039629902233542E-2</v>
      </c>
      <c r="BE11" s="115">
        <f>SUMIFS(PrevisaoGD[MW Previsto],PrevisaoGD[Nº Barra],$A11,PrevisaoGD[G/P],$C11,PrevisaoGD[Condição de Carga],BE$4,PrevisaoGD[Mês/Ano],BE$5)</f>
        <v>5.5495855580741368E-2</v>
      </c>
      <c r="BF11" s="116">
        <f>BE11*TAN(ACOS(SUMIFS(PrevisaoGD[FP da Barra],PrevisaoGD[Nº Barra],$A11,PrevisaoGD[G/P],$C11,PrevisaoGD[Condição de Carga],BF$4,PrevisaoGD[Mês/Ano],BF$5)))</f>
        <v>2.3641135480348258E-2</v>
      </c>
      <c r="BG11" s="115">
        <f>SUMIFS(PrevisaoGD[MW Previsto],PrevisaoGD[Nº Barra],$A11,PrevisaoGD[G/P],$C11,PrevisaoGD[Condição de Carga],BG$4,PrevisaoGD[Mês/Ano],BG$5)</f>
        <v>5.0756314315070723E-2</v>
      </c>
      <c r="BH11" s="116">
        <f>BG11*TAN(ACOS(SUMIFS(PrevisaoGD[FP da Barra],PrevisaoGD[Nº Barra],$A11,PrevisaoGD[G/P],$C11,PrevisaoGD[Condição de Carga],BH$4,PrevisaoGD[Mês/Ano],BH$5)))</f>
        <v>2.1622099355868632E-2</v>
      </c>
      <c r="BI11" s="115">
        <f>SUMIFS(PrevisaoGD[MW Previsto],PrevisaoGD[Nº Barra],$A11,PrevisaoGD[G/P],$C11,PrevisaoGD[Condição de Carga],BI$4,PrevisaoGD[Mês/Ano],BI$5)</f>
        <v>4.4116560884899125E-2</v>
      </c>
      <c r="BJ11" s="116">
        <f>BI11*TAN(ACOS(SUMIFS(PrevisaoGD[FP da Barra],PrevisaoGD[Nº Barra],$A11,PrevisaoGD[G/P],$C11,PrevisaoGD[Condição de Carga],BJ$4,PrevisaoGD[Mês/Ano],BJ$5)))</f>
        <v>1.8793576239031287E-2</v>
      </c>
      <c r="BK11" s="115">
        <f>SUMIFS(PrevisaoGD[MW Previsto],PrevisaoGD[Nº Barra],$A11,PrevisaoGD[G/P],$C11,PrevisaoGD[Condição de Carga],BK$4,PrevisaoGD[Mês/Ano],BK$5)</f>
        <v>4.537265717331506E-2</v>
      </c>
      <c r="BL11" s="116">
        <f>BK11*TAN(ACOS(SUMIFS(PrevisaoGD[FP da Barra],PrevisaoGD[Nº Barra],$A11,PrevisaoGD[G/P],$C11,PrevisaoGD[Condição de Carga],BL$4,PrevisaoGD[Mês/Ano],BL$5)))</f>
        <v>1.9328671017191781E-2</v>
      </c>
      <c r="BM11" s="115">
        <f>SUMIFS(PrevisaoGD[MW Previsto],PrevisaoGD[Nº Barra],$A11,PrevisaoGD[G/P],$C11,PrevisaoGD[Condição de Carga],BM$4,PrevisaoGD[Mês/Ano],BM$5)</f>
        <v>5.1819460727588071E-2</v>
      </c>
      <c r="BN11" s="116">
        <f>BM11*TAN(ACOS(SUMIFS(PrevisaoGD[FP da Barra],PrevisaoGD[Nº Barra],$A11,PrevisaoGD[G/P],$C11,PrevisaoGD[Condição de Carga],BN$4,PrevisaoGD[Mês/Ano],BN$5)))</f>
        <v>2.2074997831092628E-2</v>
      </c>
      <c r="BO11" s="115">
        <f>SUMIFS(PrevisaoGD[MW Previsto],PrevisaoGD[Nº Barra],$A11,PrevisaoGD[G/P],$C11,PrevisaoGD[Condição de Carga],BO$4,PrevisaoGD[Mês/Ano],BO$5)</f>
        <v>5.9820647030442479E-2</v>
      </c>
      <c r="BP11" s="116">
        <f>BO11*TAN(ACOS(SUMIFS(PrevisaoGD[FP da Barra],PrevisaoGD[Nº Barra],$A11,PrevisaoGD[G/P],$C11,PrevisaoGD[Condição de Carga],BP$4,PrevisaoGD[Mês/Ano],BP$5)))</f>
        <v>2.548348892308204E-2</v>
      </c>
      <c r="BQ11" s="115">
        <f>SUMIFS(PrevisaoGD[MW Previsto],PrevisaoGD[Nº Barra],$A11,PrevisaoGD[G/P],$C11,PrevisaoGD[Condição de Carga],BQ$4,PrevisaoGD[Mês/Ano],BQ$5)</f>
        <v>4.4013124590730366E-3</v>
      </c>
      <c r="BR11" s="116">
        <f>BQ11*TAN(ACOS(SUMIFS(PrevisaoGD[FP da Barra],PrevisaoGD[Nº Barra],$A11,PrevisaoGD[G/P],$C11,PrevisaoGD[Condição de Carga],BR$4,PrevisaoGD[Mês/Ano],BR$5)))</f>
        <v>1.8749512562231656E-3</v>
      </c>
      <c r="BS11" s="115">
        <f>SUMIFS(PrevisaoGD[MW Previsto],PrevisaoGD[Nº Barra],$A11,PrevisaoGD[G/P],$C11,PrevisaoGD[Condição de Carga],BS$4,PrevisaoGD[Mês/Ano],BS$5)</f>
        <v>7.8273749469262594E-3</v>
      </c>
      <c r="BT11" s="116">
        <f>BS11*TAN(ACOS(SUMIFS(PrevisaoGD[FP da Barra],PrevisaoGD[Nº Barra],$A11,PrevisaoGD[G/P],$C11,PrevisaoGD[Condição de Carga],BT$4,PrevisaoGD[Mês/Ano],BT$5)))</f>
        <v>3.3344477644198056E-3</v>
      </c>
      <c r="BU11" s="115">
        <f>SUMIFS(PrevisaoGD[MW Previsto],PrevisaoGD[Nº Barra],$A11,PrevisaoGD[G/P],$C11,PrevisaoGD[Condição de Carga],BU$4,PrevisaoGD[Mês/Ano],BU$5)</f>
        <v>1.2099145318023637E-2</v>
      </c>
      <c r="BV11" s="116">
        <f>BU11*TAN(ACOS(SUMIFS(PrevisaoGD[FP da Barra],PrevisaoGD[Nº Barra],$A11,PrevisaoGD[G/P],$C11,PrevisaoGD[Condição de Carga],BV$4,PrevisaoGD[Mês/Ano],BV$5)))</f>
        <v>5.1542143222507815E-3</v>
      </c>
      <c r="BW11" s="115">
        <f>SUMIFS(PrevisaoGD[MW Previsto],PrevisaoGD[Nº Barra],$A11,PrevisaoGD[G/P],$C11,PrevisaoGD[Condição de Carga],BW$4,PrevisaoGD[Mês/Ano],BW$5)</f>
        <v>8.5635436633910971E-3</v>
      </c>
      <c r="BX11" s="117">
        <f>BW11*TAN(ACOS(SUMIFS(PrevisaoGD[FP da Barra],PrevisaoGD[Nº Barra],$A11,PrevisaoGD[G/P],$C11,PrevisaoGD[Condição de Carga],BX$4,PrevisaoGD[Mês/Ano],BX$5)))</f>
        <v>3.6480543244091059E-3</v>
      </c>
      <c r="BY11" s="115">
        <f>SUMIFS(PrevisaoGD[MW Previsto],PrevisaoGD[Nº Barra],$A11,PrevisaoGD[G/P],$C11,PrevisaoGD[Condição de Carga],BY$4,PrevisaoGD[Mês/Ano],BY$5)</f>
        <v>4.976869295869888E-2</v>
      </c>
      <c r="BZ11" s="116">
        <f>BY11*TAN(ACOS(SUMIFS(PrevisaoGD[FP da Barra],PrevisaoGD[Nº Barra],$A11,PrevisaoGD[G/P],$C11,PrevisaoGD[Condição de Carga],BZ$4,PrevisaoGD[Mês/Ano],BZ$5)))</f>
        <v>2.1201374419836209E-2</v>
      </c>
      <c r="CA11" s="115">
        <f>SUMIFS(PrevisaoGD[MW Previsto],PrevisaoGD[Nº Barra],$A11,PrevisaoGD[G/P],$C11,PrevisaoGD[Condição de Carga],CA$4,PrevisaoGD[Mês/Ano],CA$5)</f>
        <v>4.9389009402580529E-2</v>
      </c>
      <c r="CB11" s="116">
        <f>CA11*TAN(ACOS(SUMIFS(PrevisaoGD[FP da Barra],PrevisaoGD[Nº Barra],$A11,PrevisaoGD[G/P],$C11,PrevisaoGD[Condição de Carga],CB$4,PrevisaoGD[Mês/Ano],CB$5)))</f>
        <v>2.1039629902233542E-2</v>
      </c>
      <c r="CC11" s="115">
        <f>SUMIFS(PrevisaoGD[MW Previsto],PrevisaoGD[Nº Barra],$A11,PrevisaoGD[G/P],$C11,PrevisaoGD[Condição de Carga],CC$4,PrevisaoGD[Mês/Ano],CC$5)</f>
        <v>5.5495855580741368E-2</v>
      </c>
      <c r="CD11" s="116">
        <f>CC11*TAN(ACOS(SUMIFS(PrevisaoGD[FP da Barra],PrevisaoGD[Nº Barra],$A11,PrevisaoGD[G/P],$C11,PrevisaoGD[Condição de Carga],CD$4,PrevisaoGD[Mês/Ano],CD$5)))</f>
        <v>2.3641135480348258E-2</v>
      </c>
      <c r="CE11" s="115">
        <f>SUMIFS(PrevisaoGD[MW Previsto],PrevisaoGD[Nº Barra],$A11,PrevisaoGD[G/P],$C11,PrevisaoGD[Condição de Carga],CE$4,PrevisaoGD[Mês/Ano],CE$5)</f>
        <v>0.1328459275966431</v>
      </c>
      <c r="CF11" s="116">
        <f>CE11*TAN(ACOS(SUMIFS(PrevisaoGD[FP da Barra],PrevisaoGD[Nº Barra],$A11,PrevisaoGD[G/P],$C11,PrevisaoGD[Condição de Carga],CF$4,PrevisaoGD[Mês/Ano],CF$5)))</f>
        <v>5.6592128177129351E-2</v>
      </c>
      <c r="CG11" s="115">
        <f>SUMIFS(PrevisaoGD[MW Previsto],PrevisaoGD[Nº Barra],$A11,PrevisaoGD[G/P],$C11,PrevisaoGD[Condição de Carga],CG$4,PrevisaoGD[Mês/Ano],CG$5)</f>
        <v>4.4116560884899125E-2</v>
      </c>
      <c r="CH11" s="116">
        <f>CG11*TAN(ACOS(SUMIFS(PrevisaoGD[FP da Barra],PrevisaoGD[Nº Barra],$A11,PrevisaoGD[G/P],$C11,PrevisaoGD[Condição de Carga],CH$4,PrevisaoGD[Mês/Ano],CH$5)))</f>
        <v>1.8793576239031287E-2</v>
      </c>
      <c r="CI11" s="115">
        <f>SUMIFS(PrevisaoGD[MW Previsto],PrevisaoGD[Nº Barra],$A11,PrevisaoGD[G/P],$C11,PrevisaoGD[Condição de Carga],CI$4,PrevisaoGD[Mês/Ano],CI$5)</f>
        <v>4.537265717331506E-2</v>
      </c>
      <c r="CJ11" s="116">
        <f>CI11*TAN(ACOS(SUMIFS(PrevisaoGD[FP da Barra],PrevisaoGD[Nº Barra],$A11,PrevisaoGD[G/P],$C11,PrevisaoGD[Condição de Carga],CJ$4,PrevisaoGD[Mês/Ano],CJ$5)))</f>
        <v>1.9328671017191781E-2</v>
      </c>
      <c r="CK11" s="115">
        <f>SUMIFS(PrevisaoGD[MW Previsto],PrevisaoGD[Nº Barra],$A11,PrevisaoGD[G/P],$C11,PrevisaoGD[Condição de Carga],CK$4,PrevisaoGD[Mês/Ano],CK$5)</f>
        <v>5.1819460727588071E-2</v>
      </c>
      <c r="CL11" s="116">
        <f>CK11*TAN(ACOS(SUMIFS(PrevisaoGD[FP da Barra],PrevisaoGD[Nº Barra],$A11,PrevisaoGD[G/P],$C11,PrevisaoGD[Condição de Carga],CL$4,PrevisaoGD[Mês/Ano],CL$5)))</f>
        <v>2.2074997831092628E-2</v>
      </c>
      <c r="CM11" s="115">
        <f>SUMIFS(PrevisaoGD[MW Previsto],PrevisaoGD[Nº Barra],$A11,PrevisaoGD[G/P],$C11,PrevisaoGD[Condição de Carga],CM$4,PrevisaoGD[Mês/Ano],CM$5)</f>
        <v>5.9820647030442479E-2</v>
      </c>
      <c r="CN11" s="116">
        <f>CM11*TAN(ACOS(SUMIFS(PrevisaoGD[FP da Barra],PrevisaoGD[Nº Barra],$A11,PrevisaoGD[G/P],$C11,PrevisaoGD[Condição de Carga],CN$4,PrevisaoGD[Mês/Ano],CN$5)))</f>
        <v>2.548348892308204E-2</v>
      </c>
      <c r="CO11" s="115">
        <f>SUMIFS(PrevisaoGD[MW Previsto],PrevisaoGD[Nº Barra],$A11,PrevisaoGD[G/P],$C11,PrevisaoGD[Condição de Carga],CO$4,PrevisaoGD[Mês/Ano],CO$5)</f>
        <v>7.0182324904073223E-2</v>
      </c>
      <c r="CP11" s="116">
        <f>CO11*TAN(ACOS(SUMIFS(PrevisaoGD[FP da Barra],PrevisaoGD[Nº Barra],$A11,PrevisaoGD[G/P],$C11,PrevisaoGD[Condição de Carga],CP$4,PrevisaoGD[Mês/Ano],CP$5)))</f>
        <v>2.9897545213426718E-2</v>
      </c>
      <c r="CQ11" s="115">
        <f>SUMIFS(PrevisaoGD[MW Previsto],PrevisaoGD[Nº Barra],$A11,PrevisaoGD[G/P],$C11,PrevisaoGD[Condição de Carga],CQ$4,PrevisaoGD[Mês/Ano],CQ$5)</f>
        <v>7.9565203568008724E-2</v>
      </c>
      <c r="CR11" s="116">
        <f>CQ11*TAN(ACOS(SUMIFS(PrevisaoGD[FP da Barra],PrevisaoGD[Nº Barra],$A11,PrevisaoGD[G/P],$C11,PrevisaoGD[Condição de Carga],CR$4,PrevisaoGD[Mês/Ano],CR$5)))</f>
        <v>3.3894634786485696E-2</v>
      </c>
      <c r="CS11" s="115">
        <f>SUMIFS(PrevisaoGD[MW Previsto],PrevisaoGD[Nº Barra],$A11,PrevisaoGD[G/P],$C11,PrevisaoGD[Condição de Carga],CS$4,PrevisaoGD[Mês/Ano],CS$5)</f>
        <v>1.2099145318023637E-2</v>
      </c>
      <c r="CT11" s="116">
        <f>CS11*TAN(ACOS(SUMIFS(PrevisaoGD[FP da Barra],PrevisaoGD[Nº Barra],$A11,PrevisaoGD[G/P],$C11,PrevisaoGD[Condição de Carga],CT$4,PrevisaoGD[Mês/Ano],CT$5)))</f>
        <v>5.1542143222507815E-3</v>
      </c>
      <c r="CU11" s="115">
        <f>SUMIFS(PrevisaoGD[MW Previsto],PrevisaoGD[Nº Barra],$A11,PrevisaoGD[G/P],$C11,PrevisaoGD[Condição de Carga],CU$4,PrevisaoGD[Mês/Ano],CU$5)</f>
        <v>7.7110256854501E-2</v>
      </c>
      <c r="CV11" s="117">
        <f>CU11*TAN(ACOS(SUMIFS(PrevisaoGD[FP da Barra],PrevisaoGD[Nº Barra],$A11,PrevisaoGD[G/P],$C11,PrevisaoGD[Condição de Carga],CV$4,PrevisaoGD[Mês/Ano],CV$5)))</f>
        <v>3.2848831865821972E-2</v>
      </c>
      <c r="CW11" s="115">
        <f>SUMIFS(PrevisaoGD[MW Previsto],PrevisaoGD[Nº Barra],$A11,PrevisaoGD[G/P],$C11,PrevisaoGD[Condição de Carga],CW$4,PrevisaoGD[Mês/Ano],CW$5)</f>
        <v>0</v>
      </c>
      <c r="CX11" s="116">
        <f>CW11*TAN(ACOS(SUMIFS(PrevisaoGD[FP da Barra],PrevisaoGD[Nº Barra],$A11,PrevisaoGD[G/P],$C11,PrevisaoGD[Condição de Carga],CX$4,PrevisaoGD[Mês/Ano],CX$5)))</f>
        <v>0</v>
      </c>
      <c r="CY11" s="115">
        <f>SUMIFS(PrevisaoGD[MW Previsto],PrevisaoGD[Nº Barra],$A11,PrevisaoGD[G/P],$C11,PrevisaoGD[Condição de Carga],CY$4,PrevisaoGD[Mês/Ano],CY$5)</f>
        <v>0</v>
      </c>
      <c r="CZ11" s="116">
        <f>CY11*TAN(ACOS(SUMIFS(PrevisaoGD[FP da Barra],PrevisaoGD[Nº Barra],$A11,PrevisaoGD[G/P],$C11,PrevisaoGD[Condição de Carga],CZ$4,PrevisaoGD[Mês/Ano],CZ$5)))</f>
        <v>0</v>
      </c>
      <c r="DA11" s="115">
        <f>SUMIFS(PrevisaoGD[MW Previsto],PrevisaoGD[Nº Barra],$A11,PrevisaoGD[G/P],$C11,PrevisaoGD[Condição de Carga],DA$4,PrevisaoGD[Mês/Ano],DA$5)</f>
        <v>0</v>
      </c>
      <c r="DB11" s="116">
        <f>DA11*TAN(ACOS(SUMIFS(PrevisaoGD[FP da Barra],PrevisaoGD[Nº Barra],$A11,PrevisaoGD[G/P],$C11,PrevisaoGD[Condição de Carga],DB$4,PrevisaoGD[Mês/Ano],DB$5)))</f>
        <v>0</v>
      </c>
      <c r="DC11" s="115">
        <f>SUMIFS(PrevisaoGD[MW Previsto],PrevisaoGD[Nº Barra],$A11,PrevisaoGD[G/P],$C11,PrevisaoGD[Condição de Carga],DC$4,PrevisaoGD[Mês/Ano],DC$5)</f>
        <v>0</v>
      </c>
      <c r="DD11" s="116">
        <f>DC11*TAN(ACOS(SUMIFS(PrevisaoGD[FP da Barra],PrevisaoGD[Nº Barra],$A11,PrevisaoGD[G/P],$C11,PrevisaoGD[Condição de Carga],DD$4,PrevisaoGD[Mês/Ano],DD$5)))</f>
        <v>0</v>
      </c>
      <c r="DE11" s="115">
        <f>SUMIFS(PrevisaoGD[MW Previsto],PrevisaoGD[Nº Barra],$A11,PrevisaoGD[G/P],$C11,PrevisaoGD[Condição de Carga],DE$4,PrevisaoGD[Mês/Ano],DE$5)</f>
        <v>0</v>
      </c>
      <c r="DF11" s="116">
        <f>DE11*TAN(ACOS(SUMIFS(PrevisaoGD[FP da Barra],PrevisaoGD[Nº Barra],$A11,PrevisaoGD[G/P],$C11,PrevisaoGD[Condição de Carga],DF$4,PrevisaoGD[Mês/Ano],DF$5)))</f>
        <v>0</v>
      </c>
      <c r="DG11" s="115">
        <f>SUMIFS(PrevisaoGD[MW Previsto],PrevisaoGD[Nº Barra],$A11,PrevisaoGD[G/P],$C11,PrevisaoGD[Condição de Carga],DG$4,PrevisaoGD[Mês/Ano],DG$5)</f>
        <v>0</v>
      </c>
      <c r="DH11" s="116">
        <f>DG11*TAN(ACOS(SUMIFS(PrevisaoGD[FP da Barra],PrevisaoGD[Nº Barra],$A11,PrevisaoGD[G/P],$C11,PrevisaoGD[Condição de Carga],DH$4,PrevisaoGD[Mês/Ano],DH$5)))</f>
        <v>0</v>
      </c>
      <c r="DI11" s="115">
        <f>SUMIFS(PrevisaoGD[MW Previsto],PrevisaoGD[Nº Barra],$A11,PrevisaoGD[G/P],$C11,PrevisaoGD[Condição de Carga],DI$4,PrevisaoGD[Mês/Ano],DI$5)</f>
        <v>0</v>
      </c>
      <c r="DJ11" s="116">
        <f>DI11*TAN(ACOS(SUMIFS(PrevisaoGD[FP da Barra],PrevisaoGD[Nº Barra],$A11,PrevisaoGD[G/P],$C11,PrevisaoGD[Condição de Carga],DJ$4,PrevisaoGD[Mês/Ano],DJ$5)))</f>
        <v>0</v>
      </c>
      <c r="DK11" s="115">
        <f>SUMIFS(PrevisaoGD[MW Previsto],PrevisaoGD[Nº Barra],$A11,PrevisaoGD[G/P],$C11,PrevisaoGD[Condição de Carga],DK$4,PrevisaoGD[Mês/Ano],DK$5)</f>
        <v>0</v>
      </c>
      <c r="DL11" s="116">
        <f>DK11*TAN(ACOS(SUMIFS(PrevisaoGD[FP da Barra],PrevisaoGD[Nº Barra],$A11,PrevisaoGD[G/P],$C11,PrevisaoGD[Condição de Carga],DL$4,PrevisaoGD[Mês/Ano],DL$5)))</f>
        <v>0</v>
      </c>
      <c r="DM11" s="115">
        <f>SUMIFS(PrevisaoGD[MW Previsto],PrevisaoGD[Nº Barra],$A11,PrevisaoGD[G/P],$C11,PrevisaoGD[Condição de Carga],DM$4,PrevisaoGD[Mês/Ano],DM$5)</f>
        <v>0</v>
      </c>
      <c r="DN11" s="116">
        <f>DM11*TAN(ACOS(SUMIFS(PrevisaoGD[FP da Barra],PrevisaoGD[Nº Barra],$A11,PrevisaoGD[G/P],$C11,PrevisaoGD[Condição de Carga],DN$4,PrevisaoGD[Mês/Ano],DN$5)))</f>
        <v>0</v>
      </c>
      <c r="DO11" s="115">
        <f>SUMIFS(PrevisaoGD[MW Previsto],PrevisaoGD[Nº Barra],$A11,PrevisaoGD[G/P],$C11,PrevisaoGD[Condição de Carga],DO$4,PrevisaoGD[Mês/Ano],DO$5)</f>
        <v>0</v>
      </c>
      <c r="DP11" s="116">
        <f>DO11*TAN(ACOS(SUMIFS(PrevisaoGD[FP da Barra],PrevisaoGD[Nº Barra],$A11,PrevisaoGD[G/P],$C11,PrevisaoGD[Condição de Carga],DP$4,PrevisaoGD[Mês/Ano],DP$5)))</f>
        <v>0</v>
      </c>
      <c r="DQ11" s="115">
        <f>SUMIFS(PrevisaoGD[MW Previsto],PrevisaoGD[Nº Barra],$A11,PrevisaoGD[G/P],$C11,PrevisaoGD[Condição de Carga],DQ$4,PrevisaoGD[Mês/Ano],DQ$5)</f>
        <v>0</v>
      </c>
      <c r="DR11" s="116">
        <f>DQ11*TAN(ACOS(SUMIFS(PrevisaoGD[FP da Barra],PrevisaoGD[Nº Barra],$A11,PrevisaoGD[G/P],$C11,PrevisaoGD[Condição de Carga],DR$4,PrevisaoGD[Mês/Ano],DR$5)))</f>
        <v>0</v>
      </c>
      <c r="DS11" s="115">
        <f>SUMIFS(PrevisaoGD[MW Previsto],PrevisaoGD[Nº Barra],$A11,PrevisaoGD[G/P],$C11,PrevisaoGD[Condição de Carga],DS$4,PrevisaoGD[Mês/Ano],DS$5)</f>
        <v>0</v>
      </c>
      <c r="DT11" s="117">
        <f>DS11*TAN(ACOS(SUMIFS(PrevisaoGD[FP da Barra],PrevisaoGD[Nº Barra],$A11,PrevisaoGD[G/P],$C11,PrevisaoGD[Condição de Carga],DT$4,PrevisaoGD[Mês/Ano],DT$5)))</f>
        <v>0</v>
      </c>
      <c r="DU11" s="115">
        <f>SUMIFS(PrevisaoGD[MW Previsto],PrevisaoGD[Nº Barra],$A11,PrevisaoGD[G/P],$C11,PrevisaoGD[Condição de Carga],DU$4,PrevisaoGD[Mês/Ano],DU$5)</f>
        <v>0.28706146818294698</v>
      </c>
      <c r="DV11" s="116">
        <f>DU11*TAN(ACOS(SUMIFS(PrevisaoGD[FP da Barra],PrevisaoGD[Nº Barra],$A11,PrevisaoGD[G/P],$C11,PrevisaoGD[Condição de Carga],DV$4,PrevisaoGD[Mês/Ano],DV$5)))</f>
        <v>0.12228767336737527</v>
      </c>
      <c r="DW11" s="115">
        <f>SUMIFS(PrevisaoGD[MW Previsto],PrevisaoGD[Nº Barra],$A11,PrevisaoGD[G/P],$C11,PrevisaoGD[Condição de Carga],DW$4,PrevisaoGD[Mês/Ano],DW$5)</f>
        <v>0.3114990439242255</v>
      </c>
      <c r="DX11" s="116">
        <f>DW11*TAN(ACOS(SUMIFS(PrevisaoGD[FP da Barra],PrevisaoGD[Nº Barra],$A11,PrevisaoGD[G/P],$C11,PrevisaoGD[Condição de Carga],DX$4,PrevisaoGD[Mês/Ano],DX$5)))</f>
        <v>0.13269803703985331</v>
      </c>
      <c r="DY11" s="115">
        <f>SUMIFS(PrevisaoGD[MW Previsto],PrevisaoGD[Nº Barra],$A11,PrevisaoGD[G/P],$C11,PrevisaoGD[Condição de Carga],DY$4,PrevisaoGD[Mês/Ano],DY$5)</f>
        <v>0.32028844799188133</v>
      </c>
      <c r="DZ11" s="116">
        <f>DY11*TAN(ACOS(SUMIFS(PrevisaoGD[FP da Barra],PrevisaoGD[Nº Barra],$A11,PrevisaoGD[G/P],$C11,PrevisaoGD[Condição de Carga],DZ$4,PrevisaoGD[Mês/Ano],DZ$5)))</f>
        <v>0.136442307493575</v>
      </c>
      <c r="EA11" s="115">
        <f>SUMIFS(PrevisaoGD[MW Previsto],PrevisaoGD[Nº Barra],$A11,PrevisaoGD[G/P],$C11,PrevisaoGD[Condição de Carga],EA$4,PrevisaoGD[Mês/Ano],EA$5)</f>
        <v>0.29871363221965636</v>
      </c>
      <c r="EB11" s="116">
        <f>EA11*TAN(ACOS(SUMIFS(PrevisaoGD[FP da Barra],PrevisaoGD[Nº Barra],$A11,PrevisaoGD[G/P],$C11,PrevisaoGD[Condição de Carga],EB$4,PrevisaoGD[Mês/Ano],EB$5)))</f>
        <v>0.12725147446113991</v>
      </c>
      <c r="EC11" s="115">
        <f>SUMIFS(PrevisaoGD[MW Previsto],PrevisaoGD[Nº Barra],$A11,PrevisaoGD[G/P],$C11,PrevisaoGD[Condição de Carga],EC$4,PrevisaoGD[Mês/Ano],EC$5)</f>
        <v>0.27934279809297641</v>
      </c>
      <c r="ED11" s="116">
        <f>EC11*TAN(ACOS(SUMIFS(PrevisaoGD[FP da Barra],PrevisaoGD[Nº Barra],$A11,PrevisaoGD[G/P],$C11,PrevisaoGD[Condição de Carga],ED$4,PrevisaoGD[Mês/Ano],ED$5)))</f>
        <v>0.11899953367810392</v>
      </c>
      <c r="EE11" s="115">
        <f>SUMIFS(PrevisaoGD[MW Previsto],PrevisaoGD[Nº Barra],$A11,PrevisaoGD[G/P],$C11,PrevisaoGD[Condição de Carga],EE$4,PrevisaoGD[Mês/Ano],EE$5)</f>
        <v>0.27476878793918924</v>
      </c>
      <c r="EF11" s="116">
        <f>EE11*TAN(ACOS(SUMIFS(PrevisaoGD[FP da Barra],PrevisaoGD[Nº Barra],$A11,PrevisaoGD[G/P],$C11,PrevisaoGD[Condição de Carga],EF$4,PrevisaoGD[Mês/Ano],EF$5)))</f>
        <v>0.1170510135120017</v>
      </c>
      <c r="EG11" s="115">
        <f>SUMIFS(PrevisaoGD[MW Previsto],PrevisaoGD[Nº Barra],$A11,PrevisaoGD[G/P],$C11,PrevisaoGD[Condição de Carga],EG$4,PrevisaoGD[Mês/Ano],EG$5)</f>
        <v>0.28728056323544116</v>
      </c>
      <c r="EH11" s="116">
        <f>EG11*TAN(ACOS(SUMIFS(PrevisaoGD[FP da Barra],PrevisaoGD[Nº Barra],$A11,PrevisaoGD[G/P],$C11,PrevisaoGD[Condição de Carga],EH$4,PrevisaoGD[Mês/Ano],EH$5)))</f>
        <v>0.12238100746890206</v>
      </c>
      <c r="EI11" s="115">
        <f>SUMIFS(PrevisaoGD[MW Previsto],PrevisaoGD[Nº Barra],$A11,PrevisaoGD[G/P],$C11,PrevisaoGD[Condição de Carga],EI$4,PrevisaoGD[Mês/Ano],EI$5)</f>
        <v>0.31591670348806195</v>
      </c>
      <c r="EJ11" s="116">
        <f>EI11*TAN(ACOS(SUMIFS(PrevisaoGD[FP da Barra],PrevisaoGD[Nº Barra],$A11,PrevisaoGD[G/P],$C11,PrevisaoGD[Condição de Carga],EJ$4,PrevisaoGD[Mês/Ano],EJ$5)))</f>
        <v>0.13457995213354468</v>
      </c>
      <c r="EK11" s="115">
        <f>SUMIFS(PrevisaoGD[MW Previsto],PrevisaoGD[Nº Barra],$A11,PrevisaoGD[G/P],$C11,PrevisaoGD[Condição de Carga],EK$4,PrevisaoGD[Mês/Ano],EK$5)</f>
        <v>0.37565846433032768</v>
      </c>
      <c r="EL11" s="116">
        <f>EK11*TAN(ACOS(SUMIFS(PrevisaoGD[FP da Barra],PrevisaoGD[Nº Barra],$A11,PrevisaoGD[G/P],$C11,PrevisaoGD[Condição de Carga],EL$4,PrevisaoGD[Mês/Ano],EL$5)))</f>
        <v>0.16002983568118564</v>
      </c>
      <c r="EM11" s="115">
        <f>SUMIFS(PrevisaoGD[MW Previsto],PrevisaoGD[Nº Barra],$A11,PrevisaoGD[G/P],$C11,PrevisaoGD[Condição de Carga],EM$4,PrevisaoGD[Mês/Ano],EM$5)</f>
        <v>0.38689135511944472</v>
      </c>
      <c r="EN11" s="116">
        <f>EM11*TAN(ACOS(SUMIFS(PrevisaoGD[FP da Barra],PrevisaoGD[Nº Barra],$A11,PrevisaoGD[G/P],$C11,PrevisaoGD[Condição de Carga],EN$4,PrevisaoGD[Mês/Ano],EN$5)))</f>
        <v>0.1648150271194023</v>
      </c>
      <c r="EO11" s="115">
        <f>SUMIFS(PrevisaoGD[MW Previsto],PrevisaoGD[Nº Barra],$A11,PrevisaoGD[G/P],$C11,PrevisaoGD[Condição de Carga],EO$4,PrevisaoGD[Mês/Ano],EO$5)</f>
        <v>0.43607329038471832</v>
      </c>
      <c r="EP11" s="116">
        <f>EO11*TAN(ACOS(SUMIFS(PrevisaoGD[FP da Barra],PrevisaoGD[Nº Barra],$A11,PrevisaoGD[G/P],$C11,PrevisaoGD[Condição de Carga],EP$4,PrevisaoGD[Mês/Ano],EP$5)))</f>
        <v>0.18576644380853513</v>
      </c>
      <c r="EQ11" s="115">
        <f>SUMIFS(PrevisaoGD[MW Previsto],PrevisaoGD[Nº Barra],$A11,PrevisaoGD[G/P],$C11,PrevisaoGD[Condição de Carga],EQ$4,PrevisaoGD[Mês/Ano],EQ$5)</f>
        <v>0.44566115260110367</v>
      </c>
      <c r="ER11" s="117">
        <f>EQ11*TAN(ACOS(SUMIFS(PrevisaoGD[FP da Barra],PrevisaoGD[Nº Barra],$A11,PrevisaoGD[G/P],$C11,PrevisaoGD[Condição de Carga],ER$4,PrevisaoGD[Mês/Ano],ER$5)))</f>
        <v>0.18985085600927501</v>
      </c>
      <c r="ES11" s="115">
        <f>SUMIFS(PrevisaoGD[MW Previsto],PrevisaoGD[Nº Barra],$A11,PrevisaoGD[G/P],$C11,PrevisaoGD[Condição de Carga],ES$4,PrevisaoGD[Mês/Ano],ES$5)</f>
        <v>0</v>
      </c>
      <c r="ET11" s="116">
        <f>ES11*TAN(ACOS(SUMIFS(PrevisaoGD[FP da Barra],PrevisaoGD[Nº Barra],$A11,PrevisaoGD[G/P],$C11,PrevisaoGD[Condição de Carga],ET$4,PrevisaoGD[Mês/Ano],ET$5)))</f>
        <v>0</v>
      </c>
      <c r="EU11" s="115">
        <f>SUMIFS(PrevisaoGD[MW Previsto],PrevisaoGD[Nº Barra],$A11,PrevisaoGD[G/P],$C11,PrevisaoGD[Condição de Carga],EU$4,PrevisaoGD[Mês/Ano],EU$5)</f>
        <v>0</v>
      </c>
      <c r="EV11" s="116">
        <f>EU11*TAN(ACOS(SUMIFS(PrevisaoGD[FP da Barra],PrevisaoGD[Nº Barra],$A11,PrevisaoGD[G/P],$C11,PrevisaoGD[Condição de Carga],EV$4,PrevisaoGD[Mês/Ano],EV$5)))</f>
        <v>0</v>
      </c>
      <c r="EW11" s="115">
        <f>SUMIFS(PrevisaoGD[MW Previsto],PrevisaoGD[Nº Barra],$A11,PrevisaoGD[G/P],$C11,PrevisaoGD[Condição de Carga],EW$4,PrevisaoGD[Mês/Ano],EW$5)</f>
        <v>0</v>
      </c>
      <c r="EX11" s="116">
        <f>EW11*TAN(ACOS(SUMIFS(PrevisaoGD[FP da Barra],PrevisaoGD[Nº Barra],$A11,PrevisaoGD[G/P],$C11,PrevisaoGD[Condição de Carga],EX$4,PrevisaoGD[Mês/Ano],EX$5)))</f>
        <v>0</v>
      </c>
      <c r="EY11" s="115">
        <f>SUMIFS(PrevisaoGD[MW Previsto],PrevisaoGD[Nº Barra],$A11,PrevisaoGD[G/P],$C11,PrevisaoGD[Condição de Carga],EY$4,PrevisaoGD[Mês/Ano],EY$5)</f>
        <v>0</v>
      </c>
      <c r="EZ11" s="116">
        <f>EY11*TAN(ACOS(SUMIFS(PrevisaoGD[FP da Barra],PrevisaoGD[Nº Barra],$A11,PrevisaoGD[G/P],$C11,PrevisaoGD[Condição de Carga],EZ$4,PrevisaoGD[Mês/Ano],EZ$5)))</f>
        <v>0</v>
      </c>
      <c r="FA11" s="115">
        <f>SUMIFS(PrevisaoGD[MW Previsto],PrevisaoGD[Nº Barra],$A11,PrevisaoGD[G/P],$C11,PrevisaoGD[Condição de Carga],FA$4,PrevisaoGD[Mês/Ano],FA$5)</f>
        <v>0</v>
      </c>
      <c r="FB11" s="116">
        <f>FA11*TAN(ACOS(SUMIFS(PrevisaoGD[FP da Barra],PrevisaoGD[Nº Barra],$A11,PrevisaoGD[G/P],$C11,PrevisaoGD[Condição de Carga],FB$4,PrevisaoGD[Mês/Ano],FB$5)))</f>
        <v>0</v>
      </c>
      <c r="FC11" s="115">
        <f>SUMIFS(PrevisaoGD[MW Previsto],PrevisaoGD[Nº Barra],$A11,PrevisaoGD[G/P],$C11,PrevisaoGD[Condição de Carga],FC$4,PrevisaoGD[Mês/Ano],FC$5)</f>
        <v>0</v>
      </c>
      <c r="FD11" s="116">
        <f>FC11*TAN(ACOS(SUMIFS(PrevisaoGD[FP da Barra],PrevisaoGD[Nº Barra],$A11,PrevisaoGD[G/P],$C11,PrevisaoGD[Condição de Carga],FD$4,PrevisaoGD[Mês/Ano],FD$5)))</f>
        <v>0</v>
      </c>
      <c r="FE11" s="115">
        <f>SUMIFS(PrevisaoGD[MW Previsto],PrevisaoGD[Nº Barra],$A11,PrevisaoGD[G/P],$C11,PrevisaoGD[Condição de Carga],FE$4,PrevisaoGD[Mês/Ano],FE$5)</f>
        <v>0</v>
      </c>
      <c r="FF11" s="116">
        <f>FE11*TAN(ACOS(SUMIFS(PrevisaoGD[FP da Barra],PrevisaoGD[Nº Barra],$A11,PrevisaoGD[G/P],$C11,PrevisaoGD[Condição de Carga],FF$4,PrevisaoGD[Mês/Ano],FF$5)))</f>
        <v>0</v>
      </c>
      <c r="FG11" s="115">
        <f>SUMIFS(PrevisaoGD[MW Previsto],PrevisaoGD[Nº Barra],$A11,PrevisaoGD[G/P],$C11,PrevisaoGD[Condição de Carga],FG$4,PrevisaoGD[Mês/Ano],FG$5)</f>
        <v>0</v>
      </c>
      <c r="FH11" s="116">
        <f>FG11*TAN(ACOS(SUMIFS(PrevisaoGD[FP da Barra],PrevisaoGD[Nº Barra],$A11,PrevisaoGD[G/P],$C11,PrevisaoGD[Condição de Carga],FH$4,PrevisaoGD[Mês/Ano],FH$5)))</f>
        <v>0</v>
      </c>
      <c r="FI11" s="115">
        <f>SUMIFS(PrevisaoGD[MW Previsto],PrevisaoGD[Nº Barra],$A11,PrevisaoGD[G/P],$C11,PrevisaoGD[Condição de Carga],FI$4,PrevisaoGD[Mês/Ano],FI$5)</f>
        <v>0</v>
      </c>
      <c r="FJ11" s="116">
        <f>FI11*TAN(ACOS(SUMIFS(PrevisaoGD[FP da Barra],PrevisaoGD[Nº Barra],$A11,PrevisaoGD[G/P],$C11,PrevisaoGD[Condição de Carga],FJ$4,PrevisaoGD[Mês/Ano],FJ$5)))</f>
        <v>0</v>
      </c>
      <c r="FK11" s="115">
        <f>SUMIFS(PrevisaoGD[MW Previsto],PrevisaoGD[Nº Barra],$A11,PrevisaoGD[G/P],$C11,PrevisaoGD[Condição de Carga],FK$4,PrevisaoGD[Mês/Ano],FK$5)</f>
        <v>0</v>
      </c>
      <c r="FL11" s="116">
        <f>FK11*TAN(ACOS(SUMIFS(PrevisaoGD[FP da Barra],PrevisaoGD[Nº Barra],$A11,PrevisaoGD[G/P],$C11,PrevisaoGD[Condição de Carga],FL$4,PrevisaoGD[Mês/Ano],FL$5)))</f>
        <v>0</v>
      </c>
      <c r="FM11" s="115">
        <f>SUMIFS(PrevisaoGD[MW Previsto],PrevisaoGD[Nº Barra],$A11,PrevisaoGD[G/P],$C11,PrevisaoGD[Condição de Carga],FM$4,PrevisaoGD[Mês/Ano],FM$5)</f>
        <v>0</v>
      </c>
      <c r="FN11" s="116">
        <f>FM11*TAN(ACOS(SUMIFS(PrevisaoGD[FP da Barra],PrevisaoGD[Nº Barra],$A11,PrevisaoGD[G/P],$C11,PrevisaoGD[Condição de Carga],FN$4,PrevisaoGD[Mês/Ano],FN$5)))</f>
        <v>0</v>
      </c>
      <c r="FO11" s="115">
        <f>SUMIFS(PrevisaoGD[MW Previsto],PrevisaoGD[Nº Barra],$A11,PrevisaoGD[G/P],$C11,PrevisaoGD[Condição de Carga],FO$4,PrevisaoGD[Mês/Ano],FO$5)</f>
        <v>0</v>
      </c>
      <c r="FP11" s="117">
        <f>FO11*TAN(ACOS(SUMIFS(PrevisaoGD[FP da Barra],PrevisaoGD[Nº Barra],$A11,PrevisaoGD[G/P],$C11,PrevisaoGD[Condição de Carga],FP$4,PrevisaoGD[Mês/Ano],FP$5)))</f>
        <v>0</v>
      </c>
      <c r="FQ11" s="115">
        <f>SUMIFS(PrevisaoGD[MW Previsto],PrevisaoGD[Nº Barra],$A11,PrevisaoGD[G/P],$C11,PrevisaoGD[Condição de Carga],FQ$4,PrevisaoGD[Mês/Ano],FQ$5)</f>
        <v>0.20270633639033123</v>
      </c>
      <c r="FR11" s="116">
        <f>FQ11*TAN(ACOS(SUMIFS(PrevisaoGD[FP da Barra],PrevisaoGD[Nº Barra],$A11,PrevisaoGD[G/P],$C11,PrevisaoGD[Condição de Carga],FR$4,PrevisaoGD[Mês/Ano],FR$5)))</f>
        <v>8.6352537701786511E-2</v>
      </c>
      <c r="FS11" s="115">
        <f>SUMIFS(PrevisaoGD[MW Previsto],PrevisaoGD[Nº Barra],$A11,PrevisaoGD[G/P],$C11,PrevisaoGD[Condição de Carga],FS$4,PrevisaoGD[Mês/Ano],FS$5)</f>
        <v>0.21260911785396461</v>
      </c>
      <c r="FT11" s="116">
        <f>FS11*TAN(ACOS(SUMIFS(PrevisaoGD[FP da Barra],PrevisaoGD[Nº Barra],$A11,PrevisaoGD[G/P],$C11,PrevisaoGD[Condição de Carga],FT$4,PrevisaoGD[Mês/Ano],FT$5)))</f>
        <v>9.0571104940081013E-2</v>
      </c>
      <c r="FU11" s="115">
        <f>SUMIFS(PrevisaoGD[MW Previsto],PrevisaoGD[Nº Barra],$A11,PrevisaoGD[G/P],$C11,PrevisaoGD[Condição de Carga],FU$4,PrevisaoGD[Mês/Ano],FU$5)</f>
        <v>0.22676917059254734</v>
      </c>
      <c r="FV11" s="116">
        <f>FU11*TAN(ACOS(SUMIFS(PrevisaoGD[FP da Barra],PrevisaoGD[Nº Barra],$A11,PrevisaoGD[G/P],$C11,PrevisaoGD[Condição de Carga],FV$4,PrevisaoGD[Mês/Ano],FV$5)))</f>
        <v>9.6603262147111832E-2</v>
      </c>
      <c r="FW11" s="115">
        <f>SUMIFS(PrevisaoGD[MW Previsto],PrevisaoGD[Nº Barra],$A11,PrevisaoGD[G/P],$C11,PrevisaoGD[Condição de Carga],FW$4,PrevisaoGD[Mês/Ano],FW$5)</f>
        <v>0.26590329298788845</v>
      </c>
      <c r="FX11" s="116">
        <f>FW11*TAN(ACOS(SUMIFS(PrevisaoGD[FP da Barra],PrevisaoGD[Nº Barra],$A11,PrevisaoGD[G/P],$C11,PrevisaoGD[Condição de Carga],FX$4,PrevisaoGD[Mês/Ano],FX$5)))</f>
        <v>0.11327432847758304</v>
      </c>
      <c r="FY11" s="115">
        <f>SUMIFS(PrevisaoGD[MW Previsto],PrevisaoGD[Nº Barra],$A11,PrevisaoGD[G/P],$C11,PrevisaoGD[Condição de Carga],FY$4,PrevisaoGD[Mês/Ano],FY$5)</f>
        <v>0.27001312000524197</v>
      </c>
      <c r="FZ11" s="116">
        <f>FY11*TAN(ACOS(SUMIFS(PrevisaoGD[FP da Barra],PrevisaoGD[Nº Barra],$A11,PrevisaoGD[G/P],$C11,PrevisaoGD[Condição de Carga],FZ$4,PrevisaoGD[Mês/Ano],FZ$5)))</f>
        <v>0.11502510745560401</v>
      </c>
      <c r="GA11" s="115">
        <f>SUMIFS(PrevisaoGD[MW Previsto],PrevisaoGD[Nº Barra],$A11,PrevisaoGD[G/P],$C11,PrevisaoGD[Condição de Carga],GA$4,PrevisaoGD[Mês/Ano],GA$5)</f>
        <v>0.26524051136944599</v>
      </c>
      <c r="GB11" s="116">
        <f>GA11*TAN(ACOS(SUMIFS(PrevisaoGD[FP da Barra],PrevisaoGD[Nº Barra],$A11,PrevisaoGD[G/P],$C11,PrevisaoGD[Condição de Carga],GB$4,PrevisaoGD[Mês/Ano],GB$5)))</f>
        <v>0.11299198469043868</v>
      </c>
      <c r="GC11" s="115">
        <f>SUMIFS(PrevisaoGD[MW Previsto],PrevisaoGD[Nº Barra],$A11,PrevisaoGD[G/P],$C11,PrevisaoGD[Condição de Carga],GC$4,PrevisaoGD[Mês/Ano],GC$5)</f>
        <v>0.27790093616170686</v>
      </c>
      <c r="GD11" s="116">
        <f>GC11*TAN(ACOS(SUMIFS(PrevisaoGD[FP da Barra],PrevisaoGD[Nº Barra],$A11,PrevisaoGD[G/P],$C11,PrevisaoGD[Condição de Carga],GD$4,PrevisaoGD[Mês/Ano],GD$5)))</f>
        <v>0.11838530306746839</v>
      </c>
      <c r="GE11" s="115">
        <f>SUMIFS(PrevisaoGD[MW Previsto],PrevisaoGD[Nº Barra],$A11,PrevisaoGD[G/P],$C11,PrevisaoGD[Condição de Carga],GE$4,PrevisaoGD[Mês/Ano],GE$5)</f>
        <v>0.31496329826778013</v>
      </c>
      <c r="GF11" s="116">
        <f>GE11*TAN(ACOS(SUMIFS(PrevisaoGD[FP da Barra],PrevisaoGD[Nº Barra],$A11,PrevisaoGD[G/P],$C11,PrevisaoGD[Condição de Carga],GF$4,PrevisaoGD[Mês/Ano],GF$5)))</f>
        <v>0.13417380321044967</v>
      </c>
      <c r="GG11" s="115">
        <f>SUMIFS(PrevisaoGD[MW Previsto],PrevisaoGD[Nº Barra],$A11,PrevisaoGD[G/P],$C11,PrevisaoGD[Condição de Carga],GG$4,PrevisaoGD[Mês/Ano],GG$5)</f>
        <v>0.32914756162426284</v>
      </c>
      <c r="GH11" s="116">
        <f>GG11*TAN(ACOS(SUMIFS(PrevisaoGD[FP da Barra],PrevisaoGD[Nº Barra],$A11,PrevisaoGD[G/P],$C11,PrevisaoGD[Condição de Carga],GH$4,PrevisaoGD[Mês/Ano],GH$5)))</f>
        <v>0.14021627409751744</v>
      </c>
      <c r="GI11" s="115">
        <f>SUMIFS(PrevisaoGD[MW Previsto],PrevisaoGD[Nº Barra],$A11,PrevisaoGD[G/P],$C11,PrevisaoGD[Condição de Carga],GI$4,PrevisaoGD[Mês/Ano],GI$5)</f>
        <v>0.39889229163023909</v>
      </c>
      <c r="GJ11" s="116">
        <f>GI11*TAN(ACOS(SUMIFS(PrevisaoGD[FP da Barra],PrevisaoGD[Nº Barra],$A11,PrevisaoGD[G/P],$C11,PrevisaoGD[Condição de Carga],GJ$4,PrevisaoGD[Mês/Ano],GJ$5)))</f>
        <v>0.16992740466496453</v>
      </c>
      <c r="GK11" s="115">
        <f>SUMIFS(PrevisaoGD[MW Previsto],PrevisaoGD[Nº Barra],$A11,PrevisaoGD[G/P],$C11,PrevisaoGD[Condição de Carga],GK$4,PrevisaoGD[Mês/Ano],GK$5)</f>
        <v>0.29375238349948934</v>
      </c>
      <c r="GL11" s="116">
        <f>GK11*TAN(ACOS(SUMIFS(PrevisaoGD[FP da Barra],PrevisaoGD[Nº Barra],$A11,PrevisaoGD[G/P],$C11,PrevisaoGD[Condição de Carga],GL$4,PrevisaoGD[Mês/Ano],GL$5)))</f>
        <v>0.12513799135654072</v>
      </c>
      <c r="GM11" s="115">
        <f>SUMIFS(PrevisaoGD[MW Previsto],PrevisaoGD[Nº Barra],$A11,PrevisaoGD[G/P],$C11,PrevisaoGD[Condição de Carga],GM$4,PrevisaoGD[Mês/Ano],GM$5)</f>
        <v>0.42830560129863632</v>
      </c>
      <c r="GN11" s="117">
        <f>GM11*TAN(ACOS(SUMIFS(PrevisaoGD[FP da Barra],PrevisaoGD[Nº Barra],$A11,PrevisaoGD[G/P],$C11,PrevisaoGD[Condição de Carga],GN$4,PrevisaoGD[Mês/Ano],GN$5)))</f>
        <v>0.18245742211436355</v>
      </c>
      <c r="GO11" s="115"/>
      <c r="GP11" s="116"/>
      <c r="GQ11" s="115"/>
      <c r="GR11" s="116"/>
      <c r="GS11" s="115"/>
      <c r="GT11" s="116"/>
      <c r="GU11" s="115"/>
      <c r="GV11" s="116"/>
      <c r="GW11" s="115"/>
      <c r="GX11" s="116"/>
      <c r="GY11" s="115"/>
      <c r="GZ11" s="116"/>
      <c r="HA11" s="115"/>
      <c r="HB11" s="116"/>
      <c r="HC11" s="115"/>
      <c r="HD11" s="116"/>
      <c r="HE11" s="115"/>
      <c r="HF11" s="116"/>
      <c r="HG11" s="115"/>
      <c r="HH11" s="116"/>
      <c r="HI11" s="115"/>
      <c r="HJ11" s="116"/>
      <c r="HK11" s="115"/>
      <c r="HL11" s="118"/>
      <c r="HM11" s="119"/>
      <c r="HN11" s="118"/>
      <c r="HO11" s="120"/>
      <c r="HP11" s="121"/>
      <c r="HQ11" s="122"/>
      <c r="HR11" s="122"/>
      <c r="HS11" s="123"/>
    </row>
    <row r="12" spans="1:228" s="48" customFormat="1" ht="13.7" customHeight="1" x14ac:dyDescent="0.25">
      <c r="A12" s="129"/>
      <c r="B12" s="130"/>
      <c r="C12" s="131"/>
      <c r="D12" s="132"/>
      <c r="E12" s="115"/>
      <c r="F12" s="116"/>
      <c r="G12" s="115"/>
      <c r="H12" s="116"/>
      <c r="I12" s="115"/>
      <c r="J12" s="116"/>
      <c r="K12" s="115"/>
      <c r="L12" s="116"/>
      <c r="M12" s="115"/>
      <c r="N12" s="116"/>
      <c r="O12" s="115"/>
      <c r="P12" s="116"/>
      <c r="Q12" s="115"/>
      <c r="R12" s="116"/>
      <c r="S12" s="115"/>
      <c r="T12" s="116"/>
      <c r="U12" s="115"/>
      <c r="V12" s="116"/>
      <c r="W12" s="115"/>
      <c r="X12" s="116"/>
      <c r="Y12" s="115"/>
      <c r="Z12" s="116"/>
      <c r="AA12" s="115"/>
      <c r="AB12" s="117"/>
      <c r="AC12" s="115"/>
      <c r="AD12" s="116"/>
      <c r="AE12" s="115"/>
      <c r="AF12" s="116"/>
      <c r="AG12" s="115"/>
      <c r="AH12" s="116"/>
      <c r="AI12" s="115"/>
      <c r="AJ12" s="116"/>
      <c r="AK12" s="115"/>
      <c r="AL12" s="116"/>
      <c r="AM12" s="115"/>
      <c r="AN12" s="116"/>
      <c r="AO12" s="115"/>
      <c r="AP12" s="116"/>
      <c r="AQ12" s="115"/>
      <c r="AR12" s="116"/>
      <c r="AS12" s="115"/>
      <c r="AT12" s="116"/>
      <c r="AU12" s="115"/>
      <c r="AV12" s="116"/>
      <c r="AW12" s="115"/>
      <c r="AX12" s="116"/>
      <c r="AY12" s="115"/>
      <c r="AZ12" s="117"/>
      <c r="BA12" s="115"/>
      <c r="BB12" s="116"/>
      <c r="BC12" s="115"/>
      <c r="BD12" s="116"/>
      <c r="BE12" s="115"/>
      <c r="BF12" s="116"/>
      <c r="BG12" s="115"/>
      <c r="BH12" s="116"/>
      <c r="BI12" s="115"/>
      <c r="BJ12" s="116"/>
      <c r="BK12" s="115"/>
      <c r="BL12" s="116"/>
      <c r="BM12" s="115"/>
      <c r="BN12" s="116"/>
      <c r="BO12" s="115"/>
      <c r="BP12" s="116"/>
      <c r="BQ12" s="115"/>
      <c r="BR12" s="116"/>
      <c r="BS12" s="115"/>
      <c r="BT12" s="116"/>
      <c r="BU12" s="115"/>
      <c r="BV12" s="116"/>
      <c r="BW12" s="115"/>
      <c r="BX12" s="117"/>
      <c r="BY12" s="115"/>
      <c r="BZ12" s="116"/>
      <c r="CA12" s="115"/>
      <c r="CB12" s="116"/>
      <c r="CC12" s="115"/>
      <c r="CD12" s="116"/>
      <c r="CE12" s="115"/>
      <c r="CF12" s="116"/>
      <c r="CG12" s="115"/>
      <c r="CH12" s="116"/>
      <c r="CI12" s="115"/>
      <c r="CJ12" s="116"/>
      <c r="CK12" s="115"/>
      <c r="CL12" s="116"/>
      <c r="CM12" s="115"/>
      <c r="CN12" s="116"/>
      <c r="CO12" s="115"/>
      <c r="CP12" s="116"/>
      <c r="CQ12" s="115"/>
      <c r="CR12" s="116"/>
      <c r="CS12" s="115"/>
      <c r="CT12" s="116"/>
      <c r="CU12" s="115"/>
      <c r="CV12" s="117"/>
      <c r="CW12" s="115"/>
      <c r="CX12" s="116"/>
      <c r="CY12" s="115"/>
      <c r="CZ12" s="116"/>
      <c r="DA12" s="115"/>
      <c r="DB12" s="116"/>
      <c r="DC12" s="115"/>
      <c r="DD12" s="116"/>
      <c r="DE12" s="115"/>
      <c r="DF12" s="116"/>
      <c r="DG12" s="115"/>
      <c r="DH12" s="116"/>
      <c r="DI12" s="115"/>
      <c r="DJ12" s="116"/>
      <c r="DK12" s="115"/>
      <c r="DL12" s="116"/>
      <c r="DM12" s="115"/>
      <c r="DN12" s="116"/>
      <c r="DO12" s="115"/>
      <c r="DP12" s="116"/>
      <c r="DQ12" s="115"/>
      <c r="DR12" s="116"/>
      <c r="DS12" s="115"/>
      <c r="DT12" s="117"/>
      <c r="DU12" s="115"/>
      <c r="DV12" s="116"/>
      <c r="DW12" s="115"/>
      <c r="DX12" s="116"/>
      <c r="DY12" s="115"/>
      <c r="DZ12" s="116"/>
      <c r="EA12" s="115"/>
      <c r="EB12" s="116"/>
      <c r="EC12" s="115"/>
      <c r="ED12" s="116"/>
      <c r="EE12" s="115"/>
      <c r="EF12" s="116"/>
      <c r="EG12" s="115"/>
      <c r="EH12" s="116"/>
      <c r="EI12" s="115"/>
      <c r="EJ12" s="116"/>
      <c r="EK12" s="115"/>
      <c r="EL12" s="116"/>
      <c r="EM12" s="115"/>
      <c r="EN12" s="116"/>
      <c r="EO12" s="115"/>
      <c r="EP12" s="116"/>
      <c r="EQ12" s="115"/>
      <c r="ER12" s="117"/>
      <c r="ES12" s="115"/>
      <c r="ET12" s="116"/>
      <c r="EU12" s="115"/>
      <c r="EV12" s="116"/>
      <c r="EW12" s="115"/>
      <c r="EX12" s="116"/>
      <c r="EY12" s="115"/>
      <c r="EZ12" s="116"/>
      <c r="FA12" s="115"/>
      <c r="FB12" s="116"/>
      <c r="FC12" s="115"/>
      <c r="FD12" s="116"/>
      <c r="FE12" s="115"/>
      <c r="FF12" s="116"/>
      <c r="FG12" s="115"/>
      <c r="FH12" s="116"/>
      <c r="FI12" s="115"/>
      <c r="FJ12" s="116"/>
      <c r="FK12" s="115"/>
      <c r="FL12" s="116"/>
      <c r="FM12" s="115"/>
      <c r="FN12" s="116"/>
      <c r="FO12" s="115"/>
      <c r="FP12" s="117"/>
      <c r="FQ12" s="115"/>
      <c r="FR12" s="116"/>
      <c r="FS12" s="115"/>
      <c r="FT12" s="116"/>
      <c r="FU12" s="115"/>
      <c r="FV12" s="116"/>
      <c r="FW12" s="115"/>
      <c r="FX12" s="116"/>
      <c r="FY12" s="115"/>
      <c r="FZ12" s="116"/>
      <c r="GA12" s="115"/>
      <c r="GB12" s="116"/>
      <c r="GC12" s="115"/>
      <c r="GD12" s="116"/>
      <c r="GE12" s="115"/>
      <c r="GF12" s="116"/>
      <c r="GG12" s="115"/>
      <c r="GH12" s="116"/>
      <c r="GI12" s="115"/>
      <c r="GJ12" s="116"/>
      <c r="GK12" s="115"/>
      <c r="GL12" s="116"/>
      <c r="GM12" s="115"/>
      <c r="GN12" s="117"/>
      <c r="GO12" s="115"/>
      <c r="GP12" s="116"/>
      <c r="GQ12" s="115"/>
      <c r="GR12" s="116"/>
      <c r="GS12" s="115"/>
      <c r="GT12" s="116"/>
      <c r="GU12" s="115"/>
      <c r="GV12" s="116"/>
      <c r="GW12" s="115"/>
      <c r="GX12" s="116"/>
      <c r="GY12" s="115"/>
      <c r="GZ12" s="116"/>
      <c r="HA12" s="115"/>
      <c r="HB12" s="116"/>
      <c r="HC12" s="115"/>
      <c r="HD12" s="116"/>
      <c r="HE12" s="115"/>
      <c r="HF12" s="116"/>
      <c r="HG12" s="115"/>
      <c r="HH12" s="116"/>
      <c r="HI12" s="115"/>
      <c r="HJ12" s="116"/>
      <c r="HK12" s="115"/>
      <c r="HL12" s="118"/>
      <c r="HM12" s="119"/>
      <c r="HN12" s="118"/>
      <c r="HO12" s="120"/>
      <c r="HP12" s="121"/>
      <c r="HQ12" s="122"/>
      <c r="HR12" s="122"/>
      <c r="HS12" s="123"/>
    </row>
    <row r="13" spans="1:228" s="48" customFormat="1" ht="13.7" customHeight="1" x14ac:dyDescent="0.25">
      <c r="A13" s="129"/>
      <c r="B13" s="130"/>
      <c r="C13" s="131"/>
      <c r="D13" s="132"/>
      <c r="E13" s="115"/>
      <c r="F13" s="116"/>
      <c r="G13" s="115"/>
      <c r="H13" s="116"/>
      <c r="I13" s="115"/>
      <c r="J13" s="116"/>
      <c r="K13" s="115"/>
      <c r="L13" s="116"/>
      <c r="M13" s="115"/>
      <c r="N13" s="116"/>
      <c r="O13" s="115"/>
      <c r="P13" s="116"/>
      <c r="Q13" s="115"/>
      <c r="R13" s="116"/>
      <c r="S13" s="115"/>
      <c r="T13" s="116"/>
      <c r="U13" s="115"/>
      <c r="V13" s="116"/>
      <c r="W13" s="115"/>
      <c r="X13" s="116"/>
      <c r="Y13" s="115"/>
      <c r="Z13" s="116"/>
      <c r="AA13" s="115"/>
      <c r="AB13" s="117"/>
      <c r="AC13" s="115"/>
      <c r="AD13" s="116"/>
      <c r="AE13" s="115"/>
      <c r="AF13" s="116"/>
      <c r="AG13" s="115"/>
      <c r="AH13" s="116"/>
      <c r="AI13" s="115"/>
      <c r="AJ13" s="116"/>
      <c r="AK13" s="115"/>
      <c r="AL13" s="116"/>
      <c r="AM13" s="115"/>
      <c r="AN13" s="116"/>
      <c r="AO13" s="115"/>
      <c r="AP13" s="116"/>
      <c r="AQ13" s="115"/>
      <c r="AR13" s="116"/>
      <c r="AS13" s="115"/>
      <c r="AT13" s="116"/>
      <c r="AU13" s="115"/>
      <c r="AV13" s="116"/>
      <c r="AW13" s="115"/>
      <c r="AX13" s="116"/>
      <c r="AY13" s="115"/>
      <c r="AZ13" s="117"/>
      <c r="BA13" s="115"/>
      <c r="BB13" s="116"/>
      <c r="BC13" s="115"/>
      <c r="BD13" s="116"/>
      <c r="BE13" s="115"/>
      <c r="BF13" s="116"/>
      <c r="BG13" s="115"/>
      <c r="BH13" s="116"/>
      <c r="BI13" s="115"/>
      <c r="BJ13" s="116"/>
      <c r="BK13" s="115"/>
      <c r="BL13" s="116"/>
      <c r="BM13" s="115"/>
      <c r="BN13" s="116"/>
      <c r="BO13" s="115"/>
      <c r="BP13" s="116"/>
      <c r="BQ13" s="115"/>
      <c r="BR13" s="116"/>
      <c r="BS13" s="115"/>
      <c r="BT13" s="116"/>
      <c r="BU13" s="115"/>
      <c r="BV13" s="116"/>
      <c r="BW13" s="115"/>
      <c r="BX13" s="117"/>
      <c r="BY13" s="115"/>
      <c r="BZ13" s="116"/>
      <c r="CA13" s="115"/>
      <c r="CB13" s="116"/>
      <c r="CC13" s="115"/>
      <c r="CD13" s="116"/>
      <c r="CE13" s="115"/>
      <c r="CF13" s="116"/>
      <c r="CG13" s="115"/>
      <c r="CH13" s="116"/>
      <c r="CI13" s="115"/>
      <c r="CJ13" s="116"/>
      <c r="CK13" s="115"/>
      <c r="CL13" s="116"/>
      <c r="CM13" s="115"/>
      <c r="CN13" s="116"/>
      <c r="CO13" s="115"/>
      <c r="CP13" s="116"/>
      <c r="CQ13" s="115"/>
      <c r="CR13" s="116"/>
      <c r="CS13" s="115"/>
      <c r="CT13" s="116"/>
      <c r="CU13" s="115"/>
      <c r="CV13" s="117"/>
      <c r="CW13" s="115"/>
      <c r="CX13" s="116"/>
      <c r="CY13" s="115"/>
      <c r="CZ13" s="116"/>
      <c r="DA13" s="115"/>
      <c r="DB13" s="116"/>
      <c r="DC13" s="115"/>
      <c r="DD13" s="116"/>
      <c r="DE13" s="115"/>
      <c r="DF13" s="116"/>
      <c r="DG13" s="115"/>
      <c r="DH13" s="116"/>
      <c r="DI13" s="115"/>
      <c r="DJ13" s="116"/>
      <c r="DK13" s="115"/>
      <c r="DL13" s="116"/>
      <c r="DM13" s="115"/>
      <c r="DN13" s="116"/>
      <c r="DO13" s="115"/>
      <c r="DP13" s="116"/>
      <c r="DQ13" s="115"/>
      <c r="DR13" s="116"/>
      <c r="DS13" s="115"/>
      <c r="DT13" s="117"/>
      <c r="DU13" s="115"/>
      <c r="DV13" s="116"/>
      <c r="DW13" s="115"/>
      <c r="DX13" s="116"/>
      <c r="DY13" s="115"/>
      <c r="DZ13" s="116"/>
      <c r="EA13" s="115"/>
      <c r="EB13" s="116"/>
      <c r="EC13" s="115"/>
      <c r="ED13" s="116"/>
      <c r="EE13" s="115"/>
      <c r="EF13" s="116"/>
      <c r="EG13" s="115"/>
      <c r="EH13" s="116"/>
      <c r="EI13" s="115"/>
      <c r="EJ13" s="116"/>
      <c r="EK13" s="115"/>
      <c r="EL13" s="116"/>
      <c r="EM13" s="115"/>
      <c r="EN13" s="116"/>
      <c r="EO13" s="115"/>
      <c r="EP13" s="116"/>
      <c r="EQ13" s="115"/>
      <c r="ER13" s="117"/>
      <c r="ES13" s="115"/>
      <c r="ET13" s="116"/>
      <c r="EU13" s="115"/>
      <c r="EV13" s="116"/>
      <c r="EW13" s="115"/>
      <c r="EX13" s="116"/>
      <c r="EY13" s="115"/>
      <c r="EZ13" s="116"/>
      <c r="FA13" s="115"/>
      <c r="FB13" s="116"/>
      <c r="FC13" s="115"/>
      <c r="FD13" s="116"/>
      <c r="FE13" s="115"/>
      <c r="FF13" s="116"/>
      <c r="FG13" s="115"/>
      <c r="FH13" s="116"/>
      <c r="FI13" s="115"/>
      <c r="FJ13" s="116"/>
      <c r="FK13" s="115"/>
      <c r="FL13" s="116"/>
      <c r="FM13" s="115"/>
      <c r="FN13" s="116"/>
      <c r="FO13" s="115"/>
      <c r="FP13" s="117"/>
      <c r="FQ13" s="115"/>
      <c r="FR13" s="116"/>
      <c r="FS13" s="115"/>
      <c r="FT13" s="116"/>
      <c r="FU13" s="115"/>
      <c r="FV13" s="116"/>
      <c r="FW13" s="115"/>
      <c r="FX13" s="116"/>
      <c r="FY13" s="115"/>
      <c r="FZ13" s="116"/>
      <c r="GA13" s="115"/>
      <c r="GB13" s="116"/>
      <c r="GC13" s="115"/>
      <c r="GD13" s="116"/>
      <c r="GE13" s="115"/>
      <c r="GF13" s="116"/>
      <c r="GG13" s="115"/>
      <c r="GH13" s="116"/>
      <c r="GI13" s="115"/>
      <c r="GJ13" s="116"/>
      <c r="GK13" s="115"/>
      <c r="GL13" s="116"/>
      <c r="GM13" s="115"/>
      <c r="GN13" s="117"/>
      <c r="GO13" s="115"/>
      <c r="GP13" s="116"/>
      <c r="GQ13" s="115"/>
      <c r="GR13" s="116"/>
      <c r="GS13" s="115"/>
      <c r="GT13" s="116"/>
      <c r="GU13" s="115"/>
      <c r="GV13" s="116"/>
      <c r="GW13" s="115"/>
      <c r="GX13" s="116"/>
      <c r="GY13" s="115"/>
      <c r="GZ13" s="116"/>
      <c r="HA13" s="115"/>
      <c r="HB13" s="116"/>
      <c r="HC13" s="115"/>
      <c r="HD13" s="116"/>
      <c r="HE13" s="115"/>
      <c r="HF13" s="116"/>
      <c r="HG13" s="115"/>
      <c r="HH13" s="116"/>
      <c r="HI13" s="115"/>
      <c r="HJ13" s="116"/>
      <c r="HK13" s="115"/>
      <c r="HL13" s="118"/>
      <c r="HM13" s="119"/>
      <c r="HN13" s="118"/>
      <c r="HO13" s="120"/>
      <c r="HP13" s="121"/>
      <c r="HQ13" s="122"/>
      <c r="HR13" s="122"/>
      <c r="HS13" s="123"/>
    </row>
    <row r="14" spans="1:228" s="48" customFormat="1" ht="13.7" customHeight="1" x14ac:dyDescent="0.25">
      <c r="A14" s="129"/>
      <c r="B14" s="130"/>
      <c r="C14" s="131"/>
      <c r="D14" s="132"/>
      <c r="E14" s="115"/>
      <c r="F14" s="116"/>
      <c r="G14" s="115"/>
      <c r="H14" s="116"/>
      <c r="I14" s="115"/>
      <c r="J14" s="116"/>
      <c r="K14" s="115"/>
      <c r="L14" s="116"/>
      <c r="M14" s="115"/>
      <c r="N14" s="116"/>
      <c r="O14" s="115"/>
      <c r="P14" s="116"/>
      <c r="Q14" s="115"/>
      <c r="R14" s="116"/>
      <c r="S14" s="115"/>
      <c r="T14" s="116"/>
      <c r="U14" s="115"/>
      <c r="V14" s="116"/>
      <c r="W14" s="115"/>
      <c r="X14" s="116"/>
      <c r="Y14" s="115"/>
      <c r="Z14" s="116"/>
      <c r="AA14" s="115"/>
      <c r="AB14" s="117"/>
      <c r="AC14" s="115"/>
      <c r="AD14" s="116"/>
      <c r="AE14" s="115"/>
      <c r="AF14" s="116"/>
      <c r="AG14" s="115"/>
      <c r="AH14" s="116"/>
      <c r="AI14" s="115"/>
      <c r="AJ14" s="116"/>
      <c r="AK14" s="115"/>
      <c r="AL14" s="116"/>
      <c r="AM14" s="115"/>
      <c r="AN14" s="116"/>
      <c r="AO14" s="115"/>
      <c r="AP14" s="116"/>
      <c r="AQ14" s="115"/>
      <c r="AR14" s="116"/>
      <c r="AS14" s="115"/>
      <c r="AT14" s="116"/>
      <c r="AU14" s="115"/>
      <c r="AV14" s="116"/>
      <c r="AW14" s="115"/>
      <c r="AX14" s="116"/>
      <c r="AY14" s="115"/>
      <c r="AZ14" s="117"/>
      <c r="BA14" s="115"/>
      <c r="BB14" s="116"/>
      <c r="BC14" s="115"/>
      <c r="BD14" s="116"/>
      <c r="BE14" s="115"/>
      <c r="BF14" s="116"/>
      <c r="BG14" s="115"/>
      <c r="BH14" s="116"/>
      <c r="BI14" s="115"/>
      <c r="BJ14" s="116"/>
      <c r="BK14" s="115"/>
      <c r="BL14" s="116"/>
      <c r="BM14" s="115"/>
      <c r="BN14" s="116"/>
      <c r="BO14" s="115"/>
      <c r="BP14" s="116"/>
      <c r="BQ14" s="115"/>
      <c r="BR14" s="116"/>
      <c r="BS14" s="115"/>
      <c r="BT14" s="116"/>
      <c r="BU14" s="115"/>
      <c r="BV14" s="116"/>
      <c r="BW14" s="115"/>
      <c r="BX14" s="117"/>
      <c r="BY14" s="115"/>
      <c r="BZ14" s="116"/>
      <c r="CA14" s="115"/>
      <c r="CB14" s="116"/>
      <c r="CC14" s="115"/>
      <c r="CD14" s="116"/>
      <c r="CE14" s="115"/>
      <c r="CF14" s="116"/>
      <c r="CG14" s="115"/>
      <c r="CH14" s="116"/>
      <c r="CI14" s="115"/>
      <c r="CJ14" s="116"/>
      <c r="CK14" s="115"/>
      <c r="CL14" s="116"/>
      <c r="CM14" s="115"/>
      <c r="CN14" s="116"/>
      <c r="CO14" s="115"/>
      <c r="CP14" s="116"/>
      <c r="CQ14" s="115"/>
      <c r="CR14" s="116"/>
      <c r="CS14" s="115"/>
      <c r="CT14" s="116"/>
      <c r="CU14" s="115"/>
      <c r="CV14" s="117"/>
      <c r="CW14" s="115"/>
      <c r="CX14" s="116"/>
      <c r="CY14" s="115"/>
      <c r="CZ14" s="116"/>
      <c r="DA14" s="115"/>
      <c r="DB14" s="116"/>
      <c r="DC14" s="115"/>
      <c r="DD14" s="116"/>
      <c r="DE14" s="115"/>
      <c r="DF14" s="116"/>
      <c r="DG14" s="115"/>
      <c r="DH14" s="116"/>
      <c r="DI14" s="115"/>
      <c r="DJ14" s="116"/>
      <c r="DK14" s="115"/>
      <c r="DL14" s="116"/>
      <c r="DM14" s="115"/>
      <c r="DN14" s="116"/>
      <c r="DO14" s="115"/>
      <c r="DP14" s="116"/>
      <c r="DQ14" s="115"/>
      <c r="DR14" s="116"/>
      <c r="DS14" s="115"/>
      <c r="DT14" s="117"/>
      <c r="DU14" s="115"/>
      <c r="DV14" s="116"/>
      <c r="DW14" s="115"/>
      <c r="DX14" s="116"/>
      <c r="DY14" s="115"/>
      <c r="DZ14" s="116"/>
      <c r="EA14" s="115"/>
      <c r="EB14" s="116"/>
      <c r="EC14" s="115"/>
      <c r="ED14" s="116"/>
      <c r="EE14" s="115"/>
      <c r="EF14" s="116"/>
      <c r="EG14" s="115"/>
      <c r="EH14" s="116"/>
      <c r="EI14" s="115"/>
      <c r="EJ14" s="116"/>
      <c r="EK14" s="115"/>
      <c r="EL14" s="116"/>
      <c r="EM14" s="115"/>
      <c r="EN14" s="116"/>
      <c r="EO14" s="115"/>
      <c r="EP14" s="116"/>
      <c r="EQ14" s="115"/>
      <c r="ER14" s="117"/>
      <c r="ES14" s="115"/>
      <c r="ET14" s="116"/>
      <c r="EU14" s="115"/>
      <c r="EV14" s="116"/>
      <c r="EW14" s="115"/>
      <c r="EX14" s="116"/>
      <c r="EY14" s="115"/>
      <c r="EZ14" s="116"/>
      <c r="FA14" s="115"/>
      <c r="FB14" s="116"/>
      <c r="FC14" s="115"/>
      <c r="FD14" s="116"/>
      <c r="FE14" s="115"/>
      <c r="FF14" s="116"/>
      <c r="FG14" s="115"/>
      <c r="FH14" s="116"/>
      <c r="FI14" s="115"/>
      <c r="FJ14" s="116"/>
      <c r="FK14" s="115"/>
      <c r="FL14" s="116"/>
      <c r="FM14" s="115"/>
      <c r="FN14" s="116"/>
      <c r="FO14" s="115"/>
      <c r="FP14" s="117"/>
      <c r="FQ14" s="115"/>
      <c r="FR14" s="116"/>
      <c r="FS14" s="115"/>
      <c r="FT14" s="116"/>
      <c r="FU14" s="115"/>
      <c r="FV14" s="116"/>
      <c r="FW14" s="115"/>
      <c r="FX14" s="116"/>
      <c r="FY14" s="115"/>
      <c r="FZ14" s="116"/>
      <c r="GA14" s="115"/>
      <c r="GB14" s="116"/>
      <c r="GC14" s="115"/>
      <c r="GD14" s="116"/>
      <c r="GE14" s="115"/>
      <c r="GF14" s="116"/>
      <c r="GG14" s="115"/>
      <c r="GH14" s="116"/>
      <c r="GI14" s="115"/>
      <c r="GJ14" s="116"/>
      <c r="GK14" s="115"/>
      <c r="GL14" s="116"/>
      <c r="GM14" s="115"/>
      <c r="GN14" s="117"/>
      <c r="GO14" s="115"/>
      <c r="GP14" s="116"/>
      <c r="GQ14" s="115"/>
      <c r="GR14" s="116"/>
      <c r="GS14" s="115"/>
      <c r="GT14" s="116"/>
      <c r="GU14" s="115"/>
      <c r="GV14" s="116"/>
      <c r="GW14" s="115"/>
      <c r="GX14" s="116"/>
      <c r="GY14" s="115"/>
      <c r="GZ14" s="116"/>
      <c r="HA14" s="115"/>
      <c r="HB14" s="116"/>
      <c r="HC14" s="115"/>
      <c r="HD14" s="116"/>
      <c r="HE14" s="115"/>
      <c r="HF14" s="116"/>
      <c r="HG14" s="115"/>
      <c r="HH14" s="116"/>
      <c r="HI14" s="115"/>
      <c r="HJ14" s="116"/>
      <c r="HK14" s="115"/>
      <c r="HL14" s="118"/>
      <c r="HM14" s="119"/>
      <c r="HN14" s="118"/>
      <c r="HO14" s="120"/>
      <c r="HP14" s="121"/>
      <c r="HQ14" s="122"/>
      <c r="HR14" s="122"/>
      <c r="HS14" s="123"/>
    </row>
    <row r="15" spans="1:228" s="48" customFormat="1" ht="13.7" customHeight="1" x14ac:dyDescent="0.25">
      <c r="A15" s="129"/>
      <c r="B15" s="130"/>
      <c r="C15" s="131"/>
      <c r="D15" s="132"/>
      <c r="E15" s="115"/>
      <c r="F15" s="116"/>
      <c r="G15" s="115"/>
      <c r="H15" s="116"/>
      <c r="I15" s="115"/>
      <c r="J15" s="116"/>
      <c r="K15" s="115"/>
      <c r="L15" s="116"/>
      <c r="M15" s="115"/>
      <c r="N15" s="116"/>
      <c r="O15" s="115"/>
      <c r="P15" s="116"/>
      <c r="Q15" s="115"/>
      <c r="R15" s="116"/>
      <c r="S15" s="115"/>
      <c r="T15" s="116"/>
      <c r="U15" s="115"/>
      <c r="V15" s="116"/>
      <c r="W15" s="115"/>
      <c r="X15" s="116"/>
      <c r="Y15" s="115"/>
      <c r="Z15" s="116"/>
      <c r="AA15" s="115"/>
      <c r="AB15" s="117"/>
      <c r="AC15" s="115"/>
      <c r="AD15" s="116"/>
      <c r="AE15" s="115"/>
      <c r="AF15" s="116"/>
      <c r="AG15" s="115"/>
      <c r="AH15" s="116"/>
      <c r="AI15" s="115"/>
      <c r="AJ15" s="116"/>
      <c r="AK15" s="115"/>
      <c r="AL15" s="116"/>
      <c r="AM15" s="115"/>
      <c r="AN15" s="116"/>
      <c r="AO15" s="115"/>
      <c r="AP15" s="116"/>
      <c r="AQ15" s="115"/>
      <c r="AR15" s="116"/>
      <c r="AS15" s="115"/>
      <c r="AT15" s="116"/>
      <c r="AU15" s="115"/>
      <c r="AV15" s="116"/>
      <c r="AW15" s="115"/>
      <c r="AX15" s="116"/>
      <c r="AY15" s="115"/>
      <c r="AZ15" s="117"/>
      <c r="BA15" s="115"/>
      <c r="BB15" s="116"/>
      <c r="BC15" s="115"/>
      <c r="BD15" s="116"/>
      <c r="BE15" s="115"/>
      <c r="BF15" s="116"/>
      <c r="BG15" s="115"/>
      <c r="BH15" s="116"/>
      <c r="BI15" s="115"/>
      <c r="BJ15" s="116"/>
      <c r="BK15" s="115"/>
      <c r="BL15" s="116"/>
      <c r="BM15" s="115"/>
      <c r="BN15" s="116"/>
      <c r="BO15" s="115"/>
      <c r="BP15" s="116"/>
      <c r="BQ15" s="115"/>
      <c r="BR15" s="116"/>
      <c r="BS15" s="115"/>
      <c r="BT15" s="116"/>
      <c r="BU15" s="115"/>
      <c r="BV15" s="116"/>
      <c r="BW15" s="115"/>
      <c r="BX15" s="117"/>
      <c r="BY15" s="115"/>
      <c r="BZ15" s="116"/>
      <c r="CA15" s="115"/>
      <c r="CB15" s="116"/>
      <c r="CC15" s="115"/>
      <c r="CD15" s="116"/>
      <c r="CE15" s="115"/>
      <c r="CF15" s="116"/>
      <c r="CG15" s="115"/>
      <c r="CH15" s="116"/>
      <c r="CI15" s="115"/>
      <c r="CJ15" s="116"/>
      <c r="CK15" s="115"/>
      <c r="CL15" s="116"/>
      <c r="CM15" s="115"/>
      <c r="CN15" s="116"/>
      <c r="CO15" s="115"/>
      <c r="CP15" s="116"/>
      <c r="CQ15" s="115"/>
      <c r="CR15" s="116"/>
      <c r="CS15" s="115"/>
      <c r="CT15" s="116"/>
      <c r="CU15" s="115"/>
      <c r="CV15" s="117"/>
      <c r="CW15" s="115"/>
      <c r="CX15" s="116"/>
      <c r="CY15" s="115"/>
      <c r="CZ15" s="116"/>
      <c r="DA15" s="115"/>
      <c r="DB15" s="116"/>
      <c r="DC15" s="115"/>
      <c r="DD15" s="116"/>
      <c r="DE15" s="115"/>
      <c r="DF15" s="116"/>
      <c r="DG15" s="115"/>
      <c r="DH15" s="116"/>
      <c r="DI15" s="115"/>
      <c r="DJ15" s="116"/>
      <c r="DK15" s="115"/>
      <c r="DL15" s="116"/>
      <c r="DM15" s="115"/>
      <c r="DN15" s="116"/>
      <c r="DO15" s="115"/>
      <c r="DP15" s="116"/>
      <c r="DQ15" s="115"/>
      <c r="DR15" s="116"/>
      <c r="DS15" s="115"/>
      <c r="DT15" s="117"/>
      <c r="DU15" s="115"/>
      <c r="DV15" s="116"/>
      <c r="DW15" s="115"/>
      <c r="DX15" s="116"/>
      <c r="DY15" s="115"/>
      <c r="DZ15" s="116"/>
      <c r="EA15" s="115"/>
      <c r="EB15" s="116"/>
      <c r="EC15" s="115"/>
      <c r="ED15" s="116"/>
      <c r="EE15" s="115"/>
      <c r="EF15" s="116"/>
      <c r="EG15" s="115"/>
      <c r="EH15" s="116"/>
      <c r="EI15" s="115"/>
      <c r="EJ15" s="116"/>
      <c r="EK15" s="115"/>
      <c r="EL15" s="116"/>
      <c r="EM15" s="115"/>
      <c r="EN15" s="116"/>
      <c r="EO15" s="115"/>
      <c r="EP15" s="116"/>
      <c r="EQ15" s="115"/>
      <c r="ER15" s="117"/>
      <c r="ES15" s="115"/>
      <c r="ET15" s="116"/>
      <c r="EU15" s="115"/>
      <c r="EV15" s="116"/>
      <c r="EW15" s="115"/>
      <c r="EX15" s="116"/>
      <c r="EY15" s="115"/>
      <c r="EZ15" s="116"/>
      <c r="FA15" s="115"/>
      <c r="FB15" s="116"/>
      <c r="FC15" s="115"/>
      <c r="FD15" s="116"/>
      <c r="FE15" s="115"/>
      <c r="FF15" s="116"/>
      <c r="FG15" s="115"/>
      <c r="FH15" s="116"/>
      <c r="FI15" s="115"/>
      <c r="FJ15" s="116"/>
      <c r="FK15" s="115"/>
      <c r="FL15" s="116"/>
      <c r="FM15" s="115"/>
      <c r="FN15" s="116"/>
      <c r="FO15" s="115"/>
      <c r="FP15" s="117"/>
      <c r="FQ15" s="115"/>
      <c r="FR15" s="116"/>
      <c r="FS15" s="115"/>
      <c r="FT15" s="116"/>
      <c r="FU15" s="115"/>
      <c r="FV15" s="116"/>
      <c r="FW15" s="115"/>
      <c r="FX15" s="116"/>
      <c r="FY15" s="115"/>
      <c r="FZ15" s="116"/>
      <c r="GA15" s="115"/>
      <c r="GB15" s="116"/>
      <c r="GC15" s="115"/>
      <c r="GD15" s="116"/>
      <c r="GE15" s="115"/>
      <c r="GF15" s="116"/>
      <c r="GG15" s="115"/>
      <c r="GH15" s="116"/>
      <c r="GI15" s="115"/>
      <c r="GJ15" s="116"/>
      <c r="GK15" s="115"/>
      <c r="GL15" s="116"/>
      <c r="GM15" s="115"/>
      <c r="GN15" s="117"/>
      <c r="GO15" s="115"/>
      <c r="GP15" s="116"/>
      <c r="GQ15" s="115"/>
      <c r="GR15" s="116"/>
      <c r="GS15" s="115"/>
      <c r="GT15" s="116"/>
      <c r="GU15" s="115"/>
      <c r="GV15" s="116"/>
      <c r="GW15" s="115"/>
      <c r="GX15" s="116"/>
      <c r="GY15" s="115"/>
      <c r="GZ15" s="116"/>
      <c r="HA15" s="115"/>
      <c r="HB15" s="116"/>
      <c r="HC15" s="115"/>
      <c r="HD15" s="116"/>
      <c r="HE15" s="115"/>
      <c r="HF15" s="116"/>
      <c r="HG15" s="115"/>
      <c r="HH15" s="116"/>
      <c r="HI15" s="115"/>
      <c r="HJ15" s="116"/>
      <c r="HK15" s="115"/>
      <c r="HL15" s="118"/>
      <c r="HM15" s="119"/>
      <c r="HN15" s="118"/>
      <c r="HO15" s="120"/>
      <c r="HP15" s="121"/>
      <c r="HQ15" s="122"/>
      <c r="HR15" s="122"/>
      <c r="HS15" s="123"/>
    </row>
    <row r="16" spans="1:228" s="48" customFormat="1" ht="13.7" customHeight="1" x14ac:dyDescent="0.25">
      <c r="A16" s="129"/>
      <c r="B16" s="130"/>
      <c r="C16" s="131"/>
      <c r="D16" s="132"/>
      <c r="E16" s="115"/>
      <c r="F16" s="116"/>
      <c r="G16" s="115"/>
      <c r="H16" s="116"/>
      <c r="I16" s="115"/>
      <c r="J16" s="116"/>
      <c r="K16" s="115"/>
      <c r="L16" s="116"/>
      <c r="M16" s="115"/>
      <c r="N16" s="116"/>
      <c r="O16" s="115"/>
      <c r="P16" s="116"/>
      <c r="Q16" s="115"/>
      <c r="R16" s="116"/>
      <c r="S16" s="115"/>
      <c r="T16" s="116"/>
      <c r="U16" s="115"/>
      <c r="V16" s="116"/>
      <c r="W16" s="115"/>
      <c r="X16" s="116"/>
      <c r="Y16" s="115"/>
      <c r="Z16" s="116"/>
      <c r="AA16" s="115"/>
      <c r="AB16" s="117"/>
      <c r="AC16" s="115"/>
      <c r="AD16" s="116"/>
      <c r="AE16" s="115"/>
      <c r="AF16" s="116"/>
      <c r="AG16" s="115"/>
      <c r="AH16" s="116"/>
      <c r="AI16" s="115"/>
      <c r="AJ16" s="116"/>
      <c r="AK16" s="115"/>
      <c r="AL16" s="116"/>
      <c r="AM16" s="115"/>
      <c r="AN16" s="116"/>
      <c r="AO16" s="115"/>
      <c r="AP16" s="116"/>
      <c r="AQ16" s="115"/>
      <c r="AR16" s="116"/>
      <c r="AS16" s="115"/>
      <c r="AT16" s="116"/>
      <c r="AU16" s="115"/>
      <c r="AV16" s="116"/>
      <c r="AW16" s="115"/>
      <c r="AX16" s="116"/>
      <c r="AY16" s="115"/>
      <c r="AZ16" s="117"/>
      <c r="BA16" s="115"/>
      <c r="BB16" s="116"/>
      <c r="BC16" s="115"/>
      <c r="BD16" s="116"/>
      <c r="BE16" s="115"/>
      <c r="BF16" s="116"/>
      <c r="BG16" s="115"/>
      <c r="BH16" s="116"/>
      <c r="BI16" s="115"/>
      <c r="BJ16" s="116"/>
      <c r="BK16" s="115"/>
      <c r="BL16" s="116"/>
      <c r="BM16" s="115"/>
      <c r="BN16" s="116"/>
      <c r="BO16" s="115"/>
      <c r="BP16" s="116"/>
      <c r="BQ16" s="115"/>
      <c r="BR16" s="116"/>
      <c r="BS16" s="115"/>
      <c r="BT16" s="116"/>
      <c r="BU16" s="115"/>
      <c r="BV16" s="116"/>
      <c r="BW16" s="115"/>
      <c r="BX16" s="117"/>
      <c r="BY16" s="115"/>
      <c r="BZ16" s="116"/>
      <c r="CA16" s="115"/>
      <c r="CB16" s="116"/>
      <c r="CC16" s="115"/>
      <c r="CD16" s="116"/>
      <c r="CE16" s="115"/>
      <c r="CF16" s="116"/>
      <c r="CG16" s="115"/>
      <c r="CH16" s="116"/>
      <c r="CI16" s="115"/>
      <c r="CJ16" s="116"/>
      <c r="CK16" s="115"/>
      <c r="CL16" s="116"/>
      <c r="CM16" s="115"/>
      <c r="CN16" s="116"/>
      <c r="CO16" s="115"/>
      <c r="CP16" s="116"/>
      <c r="CQ16" s="115"/>
      <c r="CR16" s="116"/>
      <c r="CS16" s="115"/>
      <c r="CT16" s="116"/>
      <c r="CU16" s="115"/>
      <c r="CV16" s="117"/>
      <c r="CW16" s="115"/>
      <c r="CX16" s="116"/>
      <c r="CY16" s="115"/>
      <c r="CZ16" s="116"/>
      <c r="DA16" s="115"/>
      <c r="DB16" s="116"/>
      <c r="DC16" s="115"/>
      <c r="DD16" s="116"/>
      <c r="DE16" s="115"/>
      <c r="DF16" s="116"/>
      <c r="DG16" s="115"/>
      <c r="DH16" s="116"/>
      <c r="DI16" s="115"/>
      <c r="DJ16" s="116"/>
      <c r="DK16" s="115"/>
      <c r="DL16" s="116"/>
      <c r="DM16" s="115"/>
      <c r="DN16" s="116"/>
      <c r="DO16" s="115"/>
      <c r="DP16" s="116"/>
      <c r="DQ16" s="115"/>
      <c r="DR16" s="116"/>
      <c r="DS16" s="115"/>
      <c r="DT16" s="117"/>
      <c r="DU16" s="115"/>
      <c r="DV16" s="116"/>
      <c r="DW16" s="115"/>
      <c r="DX16" s="116"/>
      <c r="DY16" s="115"/>
      <c r="DZ16" s="116"/>
      <c r="EA16" s="115"/>
      <c r="EB16" s="116"/>
      <c r="EC16" s="115"/>
      <c r="ED16" s="116"/>
      <c r="EE16" s="115"/>
      <c r="EF16" s="116"/>
      <c r="EG16" s="115"/>
      <c r="EH16" s="116"/>
      <c r="EI16" s="115"/>
      <c r="EJ16" s="116"/>
      <c r="EK16" s="115"/>
      <c r="EL16" s="116"/>
      <c r="EM16" s="115"/>
      <c r="EN16" s="116"/>
      <c r="EO16" s="115"/>
      <c r="EP16" s="116"/>
      <c r="EQ16" s="115"/>
      <c r="ER16" s="117"/>
      <c r="ES16" s="115"/>
      <c r="ET16" s="116"/>
      <c r="EU16" s="115"/>
      <c r="EV16" s="116"/>
      <c r="EW16" s="115"/>
      <c r="EX16" s="116"/>
      <c r="EY16" s="115"/>
      <c r="EZ16" s="116"/>
      <c r="FA16" s="115"/>
      <c r="FB16" s="116"/>
      <c r="FC16" s="115"/>
      <c r="FD16" s="116"/>
      <c r="FE16" s="115"/>
      <c r="FF16" s="116"/>
      <c r="FG16" s="115"/>
      <c r="FH16" s="116"/>
      <c r="FI16" s="115"/>
      <c r="FJ16" s="116"/>
      <c r="FK16" s="115"/>
      <c r="FL16" s="116"/>
      <c r="FM16" s="115"/>
      <c r="FN16" s="116"/>
      <c r="FO16" s="115"/>
      <c r="FP16" s="117"/>
      <c r="FQ16" s="115"/>
      <c r="FR16" s="116"/>
      <c r="FS16" s="115"/>
      <c r="FT16" s="116"/>
      <c r="FU16" s="115"/>
      <c r="FV16" s="116"/>
      <c r="FW16" s="115"/>
      <c r="FX16" s="116"/>
      <c r="FY16" s="115"/>
      <c r="FZ16" s="116"/>
      <c r="GA16" s="115"/>
      <c r="GB16" s="116"/>
      <c r="GC16" s="115"/>
      <c r="GD16" s="116"/>
      <c r="GE16" s="115"/>
      <c r="GF16" s="116"/>
      <c r="GG16" s="115"/>
      <c r="GH16" s="116"/>
      <c r="GI16" s="115"/>
      <c r="GJ16" s="116"/>
      <c r="GK16" s="115"/>
      <c r="GL16" s="116"/>
      <c r="GM16" s="115"/>
      <c r="GN16" s="117"/>
      <c r="GO16" s="115"/>
      <c r="GP16" s="116"/>
      <c r="GQ16" s="115"/>
      <c r="GR16" s="116"/>
      <c r="GS16" s="115"/>
      <c r="GT16" s="116"/>
      <c r="GU16" s="115"/>
      <c r="GV16" s="116"/>
      <c r="GW16" s="115"/>
      <c r="GX16" s="116"/>
      <c r="GY16" s="115"/>
      <c r="GZ16" s="116"/>
      <c r="HA16" s="115"/>
      <c r="HB16" s="116"/>
      <c r="HC16" s="115"/>
      <c r="HD16" s="116"/>
      <c r="HE16" s="115"/>
      <c r="HF16" s="116"/>
      <c r="HG16" s="115"/>
      <c r="HH16" s="116"/>
      <c r="HI16" s="115"/>
      <c r="HJ16" s="116"/>
      <c r="HK16" s="115"/>
      <c r="HL16" s="118"/>
      <c r="HM16" s="119"/>
      <c r="HN16" s="118"/>
      <c r="HO16" s="120"/>
      <c r="HP16" s="121"/>
      <c r="HQ16" s="122"/>
      <c r="HR16" s="122"/>
      <c r="HS16" s="123"/>
    </row>
    <row r="17" spans="1:227" s="48" customFormat="1" ht="13.7" customHeight="1" x14ac:dyDescent="0.25">
      <c r="A17" s="129"/>
      <c r="B17" s="130"/>
      <c r="C17" s="131"/>
      <c r="D17" s="132"/>
      <c r="E17" s="115"/>
      <c r="F17" s="116"/>
      <c r="G17" s="115"/>
      <c r="H17" s="116"/>
      <c r="I17" s="115"/>
      <c r="J17" s="116"/>
      <c r="K17" s="115"/>
      <c r="L17" s="116"/>
      <c r="M17" s="115"/>
      <c r="N17" s="116"/>
      <c r="O17" s="115"/>
      <c r="P17" s="116"/>
      <c r="Q17" s="115"/>
      <c r="R17" s="116"/>
      <c r="S17" s="115"/>
      <c r="T17" s="116"/>
      <c r="U17" s="115"/>
      <c r="V17" s="116"/>
      <c r="W17" s="115"/>
      <c r="X17" s="116"/>
      <c r="Y17" s="115"/>
      <c r="Z17" s="116"/>
      <c r="AA17" s="115"/>
      <c r="AB17" s="117"/>
      <c r="AC17" s="115"/>
      <c r="AD17" s="116"/>
      <c r="AE17" s="115"/>
      <c r="AF17" s="116"/>
      <c r="AG17" s="115"/>
      <c r="AH17" s="116"/>
      <c r="AI17" s="115"/>
      <c r="AJ17" s="116"/>
      <c r="AK17" s="115"/>
      <c r="AL17" s="116"/>
      <c r="AM17" s="115"/>
      <c r="AN17" s="116"/>
      <c r="AO17" s="115"/>
      <c r="AP17" s="116"/>
      <c r="AQ17" s="115"/>
      <c r="AR17" s="116"/>
      <c r="AS17" s="115"/>
      <c r="AT17" s="116"/>
      <c r="AU17" s="115"/>
      <c r="AV17" s="116"/>
      <c r="AW17" s="115"/>
      <c r="AX17" s="116"/>
      <c r="AY17" s="115"/>
      <c r="AZ17" s="117"/>
      <c r="BA17" s="115"/>
      <c r="BB17" s="116"/>
      <c r="BC17" s="115"/>
      <c r="BD17" s="116"/>
      <c r="BE17" s="115"/>
      <c r="BF17" s="116"/>
      <c r="BG17" s="115"/>
      <c r="BH17" s="116"/>
      <c r="BI17" s="115"/>
      <c r="BJ17" s="116"/>
      <c r="BK17" s="115"/>
      <c r="BL17" s="116"/>
      <c r="BM17" s="115"/>
      <c r="BN17" s="116"/>
      <c r="BO17" s="115"/>
      <c r="BP17" s="116"/>
      <c r="BQ17" s="115"/>
      <c r="BR17" s="116"/>
      <c r="BS17" s="115"/>
      <c r="BT17" s="116"/>
      <c r="BU17" s="115"/>
      <c r="BV17" s="116"/>
      <c r="BW17" s="115"/>
      <c r="BX17" s="117"/>
      <c r="BY17" s="115"/>
      <c r="BZ17" s="116"/>
      <c r="CA17" s="115"/>
      <c r="CB17" s="116"/>
      <c r="CC17" s="115"/>
      <c r="CD17" s="116"/>
      <c r="CE17" s="115"/>
      <c r="CF17" s="116"/>
      <c r="CG17" s="115"/>
      <c r="CH17" s="116"/>
      <c r="CI17" s="115"/>
      <c r="CJ17" s="116"/>
      <c r="CK17" s="115"/>
      <c r="CL17" s="116"/>
      <c r="CM17" s="115"/>
      <c r="CN17" s="116"/>
      <c r="CO17" s="115"/>
      <c r="CP17" s="116"/>
      <c r="CQ17" s="115"/>
      <c r="CR17" s="116"/>
      <c r="CS17" s="115"/>
      <c r="CT17" s="116"/>
      <c r="CU17" s="115"/>
      <c r="CV17" s="117"/>
      <c r="CW17" s="115"/>
      <c r="CX17" s="116"/>
      <c r="CY17" s="115"/>
      <c r="CZ17" s="116"/>
      <c r="DA17" s="115"/>
      <c r="DB17" s="116"/>
      <c r="DC17" s="115"/>
      <c r="DD17" s="116"/>
      <c r="DE17" s="115"/>
      <c r="DF17" s="116"/>
      <c r="DG17" s="115"/>
      <c r="DH17" s="116"/>
      <c r="DI17" s="115"/>
      <c r="DJ17" s="116"/>
      <c r="DK17" s="115"/>
      <c r="DL17" s="116"/>
      <c r="DM17" s="115"/>
      <c r="DN17" s="116"/>
      <c r="DO17" s="115"/>
      <c r="DP17" s="116"/>
      <c r="DQ17" s="115"/>
      <c r="DR17" s="116"/>
      <c r="DS17" s="115"/>
      <c r="DT17" s="117"/>
      <c r="DU17" s="115"/>
      <c r="DV17" s="116"/>
      <c r="DW17" s="115"/>
      <c r="DX17" s="116"/>
      <c r="DY17" s="115"/>
      <c r="DZ17" s="116"/>
      <c r="EA17" s="115"/>
      <c r="EB17" s="116"/>
      <c r="EC17" s="115"/>
      <c r="ED17" s="116"/>
      <c r="EE17" s="115"/>
      <c r="EF17" s="116"/>
      <c r="EG17" s="115"/>
      <c r="EH17" s="116"/>
      <c r="EI17" s="115"/>
      <c r="EJ17" s="116"/>
      <c r="EK17" s="115"/>
      <c r="EL17" s="116"/>
      <c r="EM17" s="115"/>
      <c r="EN17" s="116"/>
      <c r="EO17" s="115"/>
      <c r="EP17" s="116"/>
      <c r="EQ17" s="115"/>
      <c r="ER17" s="117"/>
      <c r="ES17" s="115"/>
      <c r="ET17" s="116"/>
      <c r="EU17" s="115"/>
      <c r="EV17" s="116"/>
      <c r="EW17" s="115"/>
      <c r="EX17" s="116"/>
      <c r="EY17" s="115"/>
      <c r="EZ17" s="116"/>
      <c r="FA17" s="115"/>
      <c r="FB17" s="116"/>
      <c r="FC17" s="115"/>
      <c r="FD17" s="116"/>
      <c r="FE17" s="115"/>
      <c r="FF17" s="116"/>
      <c r="FG17" s="115"/>
      <c r="FH17" s="116"/>
      <c r="FI17" s="115"/>
      <c r="FJ17" s="116"/>
      <c r="FK17" s="115"/>
      <c r="FL17" s="116"/>
      <c r="FM17" s="115"/>
      <c r="FN17" s="116"/>
      <c r="FO17" s="115"/>
      <c r="FP17" s="117"/>
      <c r="FQ17" s="115"/>
      <c r="FR17" s="116"/>
      <c r="FS17" s="115"/>
      <c r="FT17" s="116"/>
      <c r="FU17" s="115"/>
      <c r="FV17" s="116"/>
      <c r="FW17" s="115"/>
      <c r="FX17" s="116"/>
      <c r="FY17" s="115"/>
      <c r="FZ17" s="116"/>
      <c r="GA17" s="115"/>
      <c r="GB17" s="116"/>
      <c r="GC17" s="115"/>
      <c r="GD17" s="116"/>
      <c r="GE17" s="115"/>
      <c r="GF17" s="116"/>
      <c r="GG17" s="115"/>
      <c r="GH17" s="116"/>
      <c r="GI17" s="115"/>
      <c r="GJ17" s="116"/>
      <c r="GK17" s="115"/>
      <c r="GL17" s="116"/>
      <c r="GM17" s="115"/>
      <c r="GN17" s="117"/>
      <c r="GO17" s="115"/>
      <c r="GP17" s="116"/>
      <c r="GQ17" s="115"/>
      <c r="GR17" s="116"/>
      <c r="GS17" s="115"/>
      <c r="GT17" s="116"/>
      <c r="GU17" s="115"/>
      <c r="GV17" s="116"/>
      <c r="GW17" s="115"/>
      <c r="GX17" s="116"/>
      <c r="GY17" s="115"/>
      <c r="GZ17" s="116"/>
      <c r="HA17" s="115"/>
      <c r="HB17" s="116"/>
      <c r="HC17" s="115"/>
      <c r="HD17" s="116"/>
      <c r="HE17" s="115"/>
      <c r="HF17" s="116"/>
      <c r="HG17" s="115"/>
      <c r="HH17" s="116"/>
      <c r="HI17" s="115"/>
      <c r="HJ17" s="116"/>
      <c r="HK17" s="115"/>
      <c r="HL17" s="118"/>
      <c r="HM17" s="119"/>
      <c r="HN17" s="118"/>
      <c r="HO17" s="120"/>
      <c r="HP17" s="121"/>
      <c r="HQ17" s="122"/>
      <c r="HR17" s="122"/>
      <c r="HS17" s="123"/>
    </row>
    <row r="18" spans="1:227" s="48" customFormat="1" ht="13.7" customHeight="1" x14ac:dyDescent="0.25">
      <c r="A18" s="129"/>
      <c r="B18" s="130"/>
      <c r="C18" s="131"/>
      <c r="D18" s="132"/>
      <c r="E18" s="115"/>
      <c r="F18" s="116"/>
      <c r="G18" s="115"/>
      <c r="H18" s="116"/>
      <c r="I18" s="115"/>
      <c r="J18" s="116"/>
      <c r="K18" s="115"/>
      <c r="L18" s="116"/>
      <c r="M18" s="115"/>
      <c r="N18" s="116"/>
      <c r="O18" s="115"/>
      <c r="P18" s="116"/>
      <c r="Q18" s="115"/>
      <c r="R18" s="116"/>
      <c r="S18" s="115"/>
      <c r="T18" s="116"/>
      <c r="U18" s="115"/>
      <c r="V18" s="116"/>
      <c r="W18" s="115"/>
      <c r="X18" s="116"/>
      <c r="Y18" s="115"/>
      <c r="Z18" s="116"/>
      <c r="AA18" s="115"/>
      <c r="AB18" s="117"/>
      <c r="AC18" s="115"/>
      <c r="AD18" s="116"/>
      <c r="AE18" s="115"/>
      <c r="AF18" s="116"/>
      <c r="AG18" s="115"/>
      <c r="AH18" s="116"/>
      <c r="AI18" s="115"/>
      <c r="AJ18" s="116"/>
      <c r="AK18" s="115"/>
      <c r="AL18" s="116"/>
      <c r="AM18" s="115"/>
      <c r="AN18" s="116"/>
      <c r="AO18" s="115"/>
      <c r="AP18" s="116"/>
      <c r="AQ18" s="115"/>
      <c r="AR18" s="116"/>
      <c r="AS18" s="115"/>
      <c r="AT18" s="116"/>
      <c r="AU18" s="115"/>
      <c r="AV18" s="116"/>
      <c r="AW18" s="115"/>
      <c r="AX18" s="116"/>
      <c r="AY18" s="115"/>
      <c r="AZ18" s="117"/>
      <c r="BA18" s="115"/>
      <c r="BB18" s="116"/>
      <c r="BC18" s="115"/>
      <c r="BD18" s="116"/>
      <c r="BE18" s="115"/>
      <c r="BF18" s="116"/>
      <c r="BG18" s="115"/>
      <c r="BH18" s="116"/>
      <c r="BI18" s="115"/>
      <c r="BJ18" s="116"/>
      <c r="BK18" s="115"/>
      <c r="BL18" s="116"/>
      <c r="BM18" s="115"/>
      <c r="BN18" s="116"/>
      <c r="BO18" s="115"/>
      <c r="BP18" s="116"/>
      <c r="BQ18" s="115"/>
      <c r="BR18" s="116"/>
      <c r="BS18" s="115"/>
      <c r="BT18" s="116"/>
      <c r="BU18" s="115"/>
      <c r="BV18" s="116"/>
      <c r="BW18" s="115"/>
      <c r="BX18" s="117"/>
      <c r="BY18" s="115"/>
      <c r="BZ18" s="116"/>
      <c r="CA18" s="115"/>
      <c r="CB18" s="116"/>
      <c r="CC18" s="115"/>
      <c r="CD18" s="116"/>
      <c r="CE18" s="115"/>
      <c r="CF18" s="116"/>
      <c r="CG18" s="115"/>
      <c r="CH18" s="116"/>
      <c r="CI18" s="115"/>
      <c r="CJ18" s="116"/>
      <c r="CK18" s="115"/>
      <c r="CL18" s="116"/>
      <c r="CM18" s="115"/>
      <c r="CN18" s="116"/>
      <c r="CO18" s="115"/>
      <c r="CP18" s="116"/>
      <c r="CQ18" s="115"/>
      <c r="CR18" s="116"/>
      <c r="CS18" s="115"/>
      <c r="CT18" s="116"/>
      <c r="CU18" s="115"/>
      <c r="CV18" s="117"/>
      <c r="CW18" s="115"/>
      <c r="CX18" s="116"/>
      <c r="CY18" s="115"/>
      <c r="CZ18" s="116"/>
      <c r="DA18" s="115"/>
      <c r="DB18" s="116"/>
      <c r="DC18" s="115"/>
      <c r="DD18" s="116"/>
      <c r="DE18" s="115"/>
      <c r="DF18" s="116"/>
      <c r="DG18" s="115"/>
      <c r="DH18" s="116"/>
      <c r="DI18" s="115"/>
      <c r="DJ18" s="116"/>
      <c r="DK18" s="115"/>
      <c r="DL18" s="116"/>
      <c r="DM18" s="115"/>
      <c r="DN18" s="116"/>
      <c r="DO18" s="115"/>
      <c r="DP18" s="116"/>
      <c r="DQ18" s="115"/>
      <c r="DR18" s="116"/>
      <c r="DS18" s="115"/>
      <c r="DT18" s="117"/>
      <c r="DU18" s="115"/>
      <c r="DV18" s="116"/>
      <c r="DW18" s="115"/>
      <c r="DX18" s="116"/>
      <c r="DY18" s="115"/>
      <c r="DZ18" s="116"/>
      <c r="EA18" s="115"/>
      <c r="EB18" s="116"/>
      <c r="EC18" s="115"/>
      <c r="ED18" s="116"/>
      <c r="EE18" s="115"/>
      <c r="EF18" s="116"/>
      <c r="EG18" s="115"/>
      <c r="EH18" s="116"/>
      <c r="EI18" s="115"/>
      <c r="EJ18" s="116"/>
      <c r="EK18" s="115"/>
      <c r="EL18" s="116"/>
      <c r="EM18" s="115"/>
      <c r="EN18" s="116"/>
      <c r="EO18" s="115"/>
      <c r="EP18" s="116"/>
      <c r="EQ18" s="115"/>
      <c r="ER18" s="117"/>
      <c r="ES18" s="115"/>
      <c r="ET18" s="116"/>
      <c r="EU18" s="115"/>
      <c r="EV18" s="116"/>
      <c r="EW18" s="115"/>
      <c r="EX18" s="116"/>
      <c r="EY18" s="115"/>
      <c r="EZ18" s="116"/>
      <c r="FA18" s="115"/>
      <c r="FB18" s="116"/>
      <c r="FC18" s="115"/>
      <c r="FD18" s="116"/>
      <c r="FE18" s="115"/>
      <c r="FF18" s="116"/>
      <c r="FG18" s="115"/>
      <c r="FH18" s="116"/>
      <c r="FI18" s="115"/>
      <c r="FJ18" s="116"/>
      <c r="FK18" s="115"/>
      <c r="FL18" s="116"/>
      <c r="FM18" s="115"/>
      <c r="FN18" s="116"/>
      <c r="FO18" s="115"/>
      <c r="FP18" s="117"/>
      <c r="FQ18" s="115"/>
      <c r="FR18" s="116"/>
      <c r="FS18" s="115"/>
      <c r="FT18" s="116"/>
      <c r="FU18" s="115"/>
      <c r="FV18" s="116"/>
      <c r="FW18" s="115"/>
      <c r="FX18" s="116"/>
      <c r="FY18" s="115"/>
      <c r="FZ18" s="116"/>
      <c r="GA18" s="115"/>
      <c r="GB18" s="116"/>
      <c r="GC18" s="115"/>
      <c r="GD18" s="116"/>
      <c r="GE18" s="115"/>
      <c r="GF18" s="116"/>
      <c r="GG18" s="115"/>
      <c r="GH18" s="116"/>
      <c r="GI18" s="115"/>
      <c r="GJ18" s="116"/>
      <c r="GK18" s="115"/>
      <c r="GL18" s="116"/>
      <c r="GM18" s="115"/>
      <c r="GN18" s="117"/>
      <c r="GO18" s="115"/>
      <c r="GP18" s="116"/>
      <c r="GQ18" s="115"/>
      <c r="GR18" s="116"/>
      <c r="GS18" s="115"/>
      <c r="GT18" s="116"/>
      <c r="GU18" s="115"/>
      <c r="GV18" s="116"/>
      <c r="GW18" s="115"/>
      <c r="GX18" s="116"/>
      <c r="GY18" s="115"/>
      <c r="GZ18" s="116"/>
      <c r="HA18" s="115"/>
      <c r="HB18" s="116"/>
      <c r="HC18" s="115"/>
      <c r="HD18" s="116"/>
      <c r="HE18" s="115"/>
      <c r="HF18" s="116"/>
      <c r="HG18" s="115"/>
      <c r="HH18" s="116"/>
      <c r="HI18" s="115"/>
      <c r="HJ18" s="116"/>
      <c r="HK18" s="115"/>
      <c r="HL18" s="118"/>
      <c r="HM18" s="119"/>
      <c r="HN18" s="118"/>
      <c r="HO18" s="120"/>
      <c r="HP18" s="121"/>
      <c r="HQ18" s="122"/>
      <c r="HR18" s="122"/>
      <c r="HS18" s="123"/>
    </row>
    <row r="19" spans="1:227" s="48" customFormat="1" ht="13.7" customHeight="1" x14ac:dyDescent="0.25">
      <c r="A19" s="129"/>
      <c r="B19" s="130"/>
      <c r="C19" s="131"/>
      <c r="D19" s="132"/>
      <c r="E19" s="115"/>
      <c r="F19" s="116"/>
      <c r="G19" s="115"/>
      <c r="H19" s="116"/>
      <c r="I19" s="115"/>
      <c r="J19" s="116"/>
      <c r="K19" s="115"/>
      <c r="L19" s="116"/>
      <c r="M19" s="115"/>
      <c r="N19" s="116"/>
      <c r="O19" s="115"/>
      <c r="P19" s="116"/>
      <c r="Q19" s="115"/>
      <c r="R19" s="116"/>
      <c r="S19" s="115"/>
      <c r="T19" s="116"/>
      <c r="U19" s="115"/>
      <c r="V19" s="116"/>
      <c r="W19" s="115"/>
      <c r="X19" s="116"/>
      <c r="Y19" s="115"/>
      <c r="Z19" s="116"/>
      <c r="AA19" s="115"/>
      <c r="AB19" s="117"/>
      <c r="AC19" s="115"/>
      <c r="AD19" s="116"/>
      <c r="AE19" s="115"/>
      <c r="AF19" s="116"/>
      <c r="AG19" s="115"/>
      <c r="AH19" s="116"/>
      <c r="AI19" s="115"/>
      <c r="AJ19" s="116"/>
      <c r="AK19" s="115"/>
      <c r="AL19" s="116"/>
      <c r="AM19" s="115"/>
      <c r="AN19" s="116"/>
      <c r="AO19" s="115"/>
      <c r="AP19" s="116"/>
      <c r="AQ19" s="115"/>
      <c r="AR19" s="116"/>
      <c r="AS19" s="115"/>
      <c r="AT19" s="116"/>
      <c r="AU19" s="115"/>
      <c r="AV19" s="116"/>
      <c r="AW19" s="115"/>
      <c r="AX19" s="116"/>
      <c r="AY19" s="115"/>
      <c r="AZ19" s="117"/>
      <c r="BA19" s="115"/>
      <c r="BB19" s="116"/>
      <c r="BC19" s="115"/>
      <c r="BD19" s="116"/>
      <c r="BE19" s="115"/>
      <c r="BF19" s="116"/>
      <c r="BG19" s="115"/>
      <c r="BH19" s="116"/>
      <c r="BI19" s="115"/>
      <c r="BJ19" s="116"/>
      <c r="BK19" s="115"/>
      <c r="BL19" s="116"/>
      <c r="BM19" s="115"/>
      <c r="BN19" s="116"/>
      <c r="BO19" s="115"/>
      <c r="BP19" s="116"/>
      <c r="BQ19" s="115"/>
      <c r="BR19" s="116"/>
      <c r="BS19" s="115"/>
      <c r="BT19" s="116"/>
      <c r="BU19" s="115"/>
      <c r="BV19" s="116"/>
      <c r="BW19" s="115"/>
      <c r="BX19" s="117"/>
      <c r="BY19" s="115"/>
      <c r="BZ19" s="116"/>
      <c r="CA19" s="115"/>
      <c r="CB19" s="116"/>
      <c r="CC19" s="115"/>
      <c r="CD19" s="116"/>
      <c r="CE19" s="115"/>
      <c r="CF19" s="116"/>
      <c r="CG19" s="115"/>
      <c r="CH19" s="116"/>
      <c r="CI19" s="115"/>
      <c r="CJ19" s="116"/>
      <c r="CK19" s="115"/>
      <c r="CL19" s="116"/>
      <c r="CM19" s="115"/>
      <c r="CN19" s="116"/>
      <c r="CO19" s="115"/>
      <c r="CP19" s="116"/>
      <c r="CQ19" s="115"/>
      <c r="CR19" s="116"/>
      <c r="CS19" s="115"/>
      <c r="CT19" s="116"/>
      <c r="CU19" s="115"/>
      <c r="CV19" s="117"/>
      <c r="CW19" s="115"/>
      <c r="CX19" s="116"/>
      <c r="CY19" s="115"/>
      <c r="CZ19" s="116"/>
      <c r="DA19" s="115"/>
      <c r="DB19" s="116"/>
      <c r="DC19" s="115"/>
      <c r="DD19" s="116"/>
      <c r="DE19" s="115"/>
      <c r="DF19" s="116"/>
      <c r="DG19" s="115"/>
      <c r="DH19" s="116"/>
      <c r="DI19" s="115"/>
      <c r="DJ19" s="116"/>
      <c r="DK19" s="115"/>
      <c r="DL19" s="116"/>
      <c r="DM19" s="115"/>
      <c r="DN19" s="116"/>
      <c r="DO19" s="115"/>
      <c r="DP19" s="116"/>
      <c r="DQ19" s="115"/>
      <c r="DR19" s="116"/>
      <c r="DS19" s="115"/>
      <c r="DT19" s="117"/>
      <c r="DU19" s="115"/>
      <c r="DV19" s="116"/>
      <c r="DW19" s="115"/>
      <c r="DX19" s="116"/>
      <c r="DY19" s="115"/>
      <c r="DZ19" s="116"/>
      <c r="EA19" s="115"/>
      <c r="EB19" s="116"/>
      <c r="EC19" s="115"/>
      <c r="ED19" s="116"/>
      <c r="EE19" s="115"/>
      <c r="EF19" s="116"/>
      <c r="EG19" s="115"/>
      <c r="EH19" s="116"/>
      <c r="EI19" s="115"/>
      <c r="EJ19" s="116"/>
      <c r="EK19" s="115"/>
      <c r="EL19" s="116"/>
      <c r="EM19" s="115"/>
      <c r="EN19" s="116"/>
      <c r="EO19" s="115"/>
      <c r="EP19" s="116"/>
      <c r="EQ19" s="115"/>
      <c r="ER19" s="117"/>
      <c r="ES19" s="115"/>
      <c r="ET19" s="116"/>
      <c r="EU19" s="115"/>
      <c r="EV19" s="116"/>
      <c r="EW19" s="115"/>
      <c r="EX19" s="116"/>
      <c r="EY19" s="115"/>
      <c r="EZ19" s="116"/>
      <c r="FA19" s="115"/>
      <c r="FB19" s="116"/>
      <c r="FC19" s="115"/>
      <c r="FD19" s="116"/>
      <c r="FE19" s="115"/>
      <c r="FF19" s="116"/>
      <c r="FG19" s="115"/>
      <c r="FH19" s="116"/>
      <c r="FI19" s="115"/>
      <c r="FJ19" s="116"/>
      <c r="FK19" s="115"/>
      <c r="FL19" s="116"/>
      <c r="FM19" s="115"/>
      <c r="FN19" s="116"/>
      <c r="FO19" s="115"/>
      <c r="FP19" s="117"/>
      <c r="FQ19" s="115"/>
      <c r="FR19" s="116"/>
      <c r="FS19" s="115"/>
      <c r="FT19" s="116"/>
      <c r="FU19" s="115"/>
      <c r="FV19" s="116"/>
      <c r="FW19" s="115"/>
      <c r="FX19" s="116"/>
      <c r="FY19" s="115"/>
      <c r="FZ19" s="116"/>
      <c r="GA19" s="115"/>
      <c r="GB19" s="116"/>
      <c r="GC19" s="115"/>
      <c r="GD19" s="116"/>
      <c r="GE19" s="115"/>
      <c r="GF19" s="116"/>
      <c r="GG19" s="115"/>
      <c r="GH19" s="116"/>
      <c r="GI19" s="115"/>
      <c r="GJ19" s="116"/>
      <c r="GK19" s="115"/>
      <c r="GL19" s="116"/>
      <c r="GM19" s="115"/>
      <c r="GN19" s="117"/>
      <c r="GO19" s="115"/>
      <c r="GP19" s="116"/>
      <c r="GQ19" s="115"/>
      <c r="GR19" s="116"/>
      <c r="GS19" s="115"/>
      <c r="GT19" s="116"/>
      <c r="GU19" s="115"/>
      <c r="GV19" s="116"/>
      <c r="GW19" s="115"/>
      <c r="GX19" s="116"/>
      <c r="GY19" s="115"/>
      <c r="GZ19" s="116"/>
      <c r="HA19" s="115"/>
      <c r="HB19" s="116"/>
      <c r="HC19" s="115"/>
      <c r="HD19" s="116"/>
      <c r="HE19" s="115"/>
      <c r="HF19" s="116"/>
      <c r="HG19" s="115"/>
      <c r="HH19" s="116"/>
      <c r="HI19" s="115"/>
      <c r="HJ19" s="116"/>
      <c r="HK19" s="115"/>
      <c r="HL19" s="118"/>
      <c r="HM19" s="119"/>
      <c r="HN19" s="118"/>
      <c r="HO19" s="120"/>
      <c r="HP19" s="121"/>
      <c r="HQ19" s="122"/>
      <c r="HR19" s="122"/>
      <c r="HS19" s="123"/>
    </row>
    <row r="20" spans="1:227" s="48" customFormat="1" ht="13.7" customHeight="1" x14ac:dyDescent="0.25">
      <c r="A20" s="129"/>
      <c r="B20" s="130"/>
      <c r="C20" s="131"/>
      <c r="D20" s="132"/>
      <c r="E20" s="115"/>
      <c r="F20" s="116"/>
      <c r="G20" s="115"/>
      <c r="H20" s="116"/>
      <c r="I20" s="115"/>
      <c r="J20" s="116"/>
      <c r="K20" s="115"/>
      <c r="L20" s="116"/>
      <c r="M20" s="115"/>
      <c r="N20" s="116"/>
      <c r="O20" s="115"/>
      <c r="P20" s="116"/>
      <c r="Q20" s="115"/>
      <c r="R20" s="116"/>
      <c r="S20" s="115"/>
      <c r="T20" s="116"/>
      <c r="U20" s="115"/>
      <c r="V20" s="116"/>
      <c r="W20" s="115"/>
      <c r="X20" s="116"/>
      <c r="Y20" s="115"/>
      <c r="Z20" s="116"/>
      <c r="AA20" s="115"/>
      <c r="AB20" s="117"/>
      <c r="AC20" s="115"/>
      <c r="AD20" s="116"/>
      <c r="AE20" s="115"/>
      <c r="AF20" s="116"/>
      <c r="AG20" s="115"/>
      <c r="AH20" s="116"/>
      <c r="AI20" s="115"/>
      <c r="AJ20" s="116"/>
      <c r="AK20" s="115"/>
      <c r="AL20" s="116"/>
      <c r="AM20" s="115"/>
      <c r="AN20" s="116"/>
      <c r="AO20" s="115"/>
      <c r="AP20" s="116"/>
      <c r="AQ20" s="115"/>
      <c r="AR20" s="116"/>
      <c r="AS20" s="115"/>
      <c r="AT20" s="116"/>
      <c r="AU20" s="115"/>
      <c r="AV20" s="116"/>
      <c r="AW20" s="115"/>
      <c r="AX20" s="116"/>
      <c r="AY20" s="115"/>
      <c r="AZ20" s="117"/>
      <c r="BA20" s="115"/>
      <c r="BB20" s="116"/>
      <c r="BC20" s="115"/>
      <c r="BD20" s="116"/>
      <c r="BE20" s="115"/>
      <c r="BF20" s="116"/>
      <c r="BG20" s="115"/>
      <c r="BH20" s="116"/>
      <c r="BI20" s="115"/>
      <c r="BJ20" s="116"/>
      <c r="BK20" s="115"/>
      <c r="BL20" s="116"/>
      <c r="BM20" s="115"/>
      <c r="BN20" s="116"/>
      <c r="BO20" s="115"/>
      <c r="BP20" s="116"/>
      <c r="BQ20" s="115"/>
      <c r="BR20" s="116"/>
      <c r="BS20" s="115"/>
      <c r="BT20" s="116"/>
      <c r="BU20" s="115"/>
      <c r="BV20" s="116"/>
      <c r="BW20" s="115"/>
      <c r="BX20" s="117"/>
      <c r="BY20" s="115"/>
      <c r="BZ20" s="116"/>
      <c r="CA20" s="115"/>
      <c r="CB20" s="116"/>
      <c r="CC20" s="115"/>
      <c r="CD20" s="116"/>
      <c r="CE20" s="115"/>
      <c r="CF20" s="116"/>
      <c r="CG20" s="115"/>
      <c r="CH20" s="116"/>
      <c r="CI20" s="115"/>
      <c r="CJ20" s="116"/>
      <c r="CK20" s="115"/>
      <c r="CL20" s="116"/>
      <c r="CM20" s="115"/>
      <c r="CN20" s="116"/>
      <c r="CO20" s="115"/>
      <c r="CP20" s="116"/>
      <c r="CQ20" s="115"/>
      <c r="CR20" s="116"/>
      <c r="CS20" s="115"/>
      <c r="CT20" s="116"/>
      <c r="CU20" s="115"/>
      <c r="CV20" s="117"/>
      <c r="CW20" s="115"/>
      <c r="CX20" s="116"/>
      <c r="CY20" s="115"/>
      <c r="CZ20" s="116"/>
      <c r="DA20" s="115"/>
      <c r="DB20" s="116"/>
      <c r="DC20" s="115"/>
      <c r="DD20" s="116"/>
      <c r="DE20" s="115"/>
      <c r="DF20" s="116"/>
      <c r="DG20" s="115"/>
      <c r="DH20" s="116"/>
      <c r="DI20" s="115"/>
      <c r="DJ20" s="116"/>
      <c r="DK20" s="115"/>
      <c r="DL20" s="116"/>
      <c r="DM20" s="115"/>
      <c r="DN20" s="116"/>
      <c r="DO20" s="115"/>
      <c r="DP20" s="116"/>
      <c r="DQ20" s="115"/>
      <c r="DR20" s="116"/>
      <c r="DS20" s="115"/>
      <c r="DT20" s="117"/>
      <c r="DU20" s="115"/>
      <c r="DV20" s="116"/>
      <c r="DW20" s="115"/>
      <c r="DX20" s="116"/>
      <c r="DY20" s="115"/>
      <c r="DZ20" s="116"/>
      <c r="EA20" s="115"/>
      <c r="EB20" s="116"/>
      <c r="EC20" s="115"/>
      <c r="ED20" s="116"/>
      <c r="EE20" s="115"/>
      <c r="EF20" s="116"/>
      <c r="EG20" s="115"/>
      <c r="EH20" s="116"/>
      <c r="EI20" s="115"/>
      <c r="EJ20" s="116"/>
      <c r="EK20" s="115"/>
      <c r="EL20" s="116"/>
      <c r="EM20" s="115"/>
      <c r="EN20" s="116"/>
      <c r="EO20" s="115"/>
      <c r="EP20" s="116"/>
      <c r="EQ20" s="115"/>
      <c r="ER20" s="117"/>
      <c r="ES20" s="115"/>
      <c r="ET20" s="116"/>
      <c r="EU20" s="115"/>
      <c r="EV20" s="116"/>
      <c r="EW20" s="115"/>
      <c r="EX20" s="116"/>
      <c r="EY20" s="115"/>
      <c r="EZ20" s="116"/>
      <c r="FA20" s="115"/>
      <c r="FB20" s="116"/>
      <c r="FC20" s="115"/>
      <c r="FD20" s="116"/>
      <c r="FE20" s="115"/>
      <c r="FF20" s="116"/>
      <c r="FG20" s="115"/>
      <c r="FH20" s="116"/>
      <c r="FI20" s="115"/>
      <c r="FJ20" s="116"/>
      <c r="FK20" s="115"/>
      <c r="FL20" s="116"/>
      <c r="FM20" s="115"/>
      <c r="FN20" s="116"/>
      <c r="FO20" s="115"/>
      <c r="FP20" s="117"/>
      <c r="FQ20" s="115"/>
      <c r="FR20" s="116"/>
      <c r="FS20" s="115"/>
      <c r="FT20" s="116"/>
      <c r="FU20" s="115"/>
      <c r="FV20" s="116"/>
      <c r="FW20" s="115"/>
      <c r="FX20" s="116"/>
      <c r="FY20" s="115"/>
      <c r="FZ20" s="116"/>
      <c r="GA20" s="115"/>
      <c r="GB20" s="116"/>
      <c r="GC20" s="115"/>
      <c r="GD20" s="116"/>
      <c r="GE20" s="115"/>
      <c r="GF20" s="116"/>
      <c r="GG20" s="115"/>
      <c r="GH20" s="116"/>
      <c r="GI20" s="115"/>
      <c r="GJ20" s="116"/>
      <c r="GK20" s="115"/>
      <c r="GL20" s="116"/>
      <c r="GM20" s="115"/>
      <c r="GN20" s="117"/>
      <c r="GO20" s="115"/>
      <c r="GP20" s="116"/>
      <c r="GQ20" s="115"/>
      <c r="GR20" s="116"/>
      <c r="GS20" s="115"/>
      <c r="GT20" s="116"/>
      <c r="GU20" s="115"/>
      <c r="GV20" s="116"/>
      <c r="GW20" s="115"/>
      <c r="GX20" s="116"/>
      <c r="GY20" s="115"/>
      <c r="GZ20" s="116"/>
      <c r="HA20" s="115"/>
      <c r="HB20" s="116"/>
      <c r="HC20" s="115"/>
      <c r="HD20" s="116"/>
      <c r="HE20" s="115"/>
      <c r="HF20" s="116"/>
      <c r="HG20" s="115"/>
      <c r="HH20" s="116"/>
      <c r="HI20" s="115"/>
      <c r="HJ20" s="116"/>
      <c r="HK20" s="115"/>
      <c r="HL20" s="118"/>
      <c r="HM20" s="119"/>
      <c r="HN20" s="118"/>
      <c r="HO20" s="120"/>
      <c r="HP20" s="121"/>
      <c r="HQ20" s="122"/>
      <c r="HR20" s="122"/>
      <c r="HS20" s="123"/>
    </row>
    <row r="21" spans="1:227" s="48" customFormat="1" ht="13.7" customHeight="1" x14ac:dyDescent="0.25">
      <c r="A21" s="129"/>
      <c r="B21" s="130"/>
      <c r="C21" s="131"/>
      <c r="D21" s="132"/>
      <c r="E21" s="115"/>
      <c r="F21" s="116"/>
      <c r="G21" s="115"/>
      <c r="H21" s="116"/>
      <c r="I21" s="115"/>
      <c r="J21" s="116"/>
      <c r="K21" s="115"/>
      <c r="L21" s="116"/>
      <c r="M21" s="115"/>
      <c r="N21" s="116"/>
      <c r="O21" s="115"/>
      <c r="P21" s="116"/>
      <c r="Q21" s="115"/>
      <c r="R21" s="116"/>
      <c r="S21" s="115"/>
      <c r="T21" s="116"/>
      <c r="U21" s="115"/>
      <c r="V21" s="116"/>
      <c r="W21" s="115"/>
      <c r="X21" s="116"/>
      <c r="Y21" s="115"/>
      <c r="Z21" s="116"/>
      <c r="AA21" s="115"/>
      <c r="AB21" s="117"/>
      <c r="AC21" s="115"/>
      <c r="AD21" s="116"/>
      <c r="AE21" s="115"/>
      <c r="AF21" s="116"/>
      <c r="AG21" s="115"/>
      <c r="AH21" s="116"/>
      <c r="AI21" s="115"/>
      <c r="AJ21" s="116"/>
      <c r="AK21" s="115"/>
      <c r="AL21" s="116"/>
      <c r="AM21" s="115"/>
      <c r="AN21" s="116"/>
      <c r="AO21" s="115"/>
      <c r="AP21" s="116"/>
      <c r="AQ21" s="115"/>
      <c r="AR21" s="116"/>
      <c r="AS21" s="115"/>
      <c r="AT21" s="116"/>
      <c r="AU21" s="115"/>
      <c r="AV21" s="116"/>
      <c r="AW21" s="115"/>
      <c r="AX21" s="116"/>
      <c r="AY21" s="115"/>
      <c r="AZ21" s="117"/>
      <c r="BA21" s="115"/>
      <c r="BB21" s="116"/>
      <c r="BC21" s="115"/>
      <c r="BD21" s="116"/>
      <c r="BE21" s="115"/>
      <c r="BF21" s="116"/>
      <c r="BG21" s="115"/>
      <c r="BH21" s="116"/>
      <c r="BI21" s="115"/>
      <c r="BJ21" s="116"/>
      <c r="BK21" s="115"/>
      <c r="BL21" s="116"/>
      <c r="BM21" s="115"/>
      <c r="BN21" s="116"/>
      <c r="BO21" s="115"/>
      <c r="BP21" s="116"/>
      <c r="BQ21" s="115"/>
      <c r="BR21" s="116"/>
      <c r="BS21" s="115"/>
      <c r="BT21" s="116"/>
      <c r="BU21" s="115"/>
      <c r="BV21" s="116"/>
      <c r="BW21" s="115"/>
      <c r="BX21" s="117"/>
      <c r="BY21" s="115"/>
      <c r="BZ21" s="116"/>
      <c r="CA21" s="115"/>
      <c r="CB21" s="116"/>
      <c r="CC21" s="115"/>
      <c r="CD21" s="116"/>
      <c r="CE21" s="115"/>
      <c r="CF21" s="116"/>
      <c r="CG21" s="115"/>
      <c r="CH21" s="116"/>
      <c r="CI21" s="115"/>
      <c r="CJ21" s="116"/>
      <c r="CK21" s="115"/>
      <c r="CL21" s="116"/>
      <c r="CM21" s="115"/>
      <c r="CN21" s="116"/>
      <c r="CO21" s="115"/>
      <c r="CP21" s="116"/>
      <c r="CQ21" s="115"/>
      <c r="CR21" s="116"/>
      <c r="CS21" s="115"/>
      <c r="CT21" s="116"/>
      <c r="CU21" s="115"/>
      <c r="CV21" s="117"/>
      <c r="CW21" s="115"/>
      <c r="CX21" s="116"/>
      <c r="CY21" s="115"/>
      <c r="CZ21" s="116"/>
      <c r="DA21" s="115"/>
      <c r="DB21" s="116"/>
      <c r="DC21" s="115"/>
      <c r="DD21" s="116"/>
      <c r="DE21" s="115"/>
      <c r="DF21" s="116"/>
      <c r="DG21" s="115"/>
      <c r="DH21" s="116"/>
      <c r="DI21" s="115"/>
      <c r="DJ21" s="116"/>
      <c r="DK21" s="115"/>
      <c r="DL21" s="116"/>
      <c r="DM21" s="115"/>
      <c r="DN21" s="116"/>
      <c r="DO21" s="115"/>
      <c r="DP21" s="116"/>
      <c r="DQ21" s="115"/>
      <c r="DR21" s="116"/>
      <c r="DS21" s="115"/>
      <c r="DT21" s="117"/>
      <c r="DU21" s="115"/>
      <c r="DV21" s="116"/>
      <c r="DW21" s="115"/>
      <c r="DX21" s="116"/>
      <c r="DY21" s="115"/>
      <c r="DZ21" s="116"/>
      <c r="EA21" s="115"/>
      <c r="EB21" s="116"/>
      <c r="EC21" s="115"/>
      <c r="ED21" s="116"/>
      <c r="EE21" s="115"/>
      <c r="EF21" s="116"/>
      <c r="EG21" s="115"/>
      <c r="EH21" s="116"/>
      <c r="EI21" s="115"/>
      <c r="EJ21" s="116"/>
      <c r="EK21" s="115"/>
      <c r="EL21" s="116"/>
      <c r="EM21" s="115"/>
      <c r="EN21" s="116"/>
      <c r="EO21" s="115"/>
      <c r="EP21" s="116"/>
      <c r="EQ21" s="115"/>
      <c r="ER21" s="117"/>
      <c r="ES21" s="115"/>
      <c r="ET21" s="116"/>
      <c r="EU21" s="115"/>
      <c r="EV21" s="116"/>
      <c r="EW21" s="115"/>
      <c r="EX21" s="116"/>
      <c r="EY21" s="115"/>
      <c r="EZ21" s="116"/>
      <c r="FA21" s="115"/>
      <c r="FB21" s="116"/>
      <c r="FC21" s="115"/>
      <c r="FD21" s="116"/>
      <c r="FE21" s="115"/>
      <c r="FF21" s="116"/>
      <c r="FG21" s="115"/>
      <c r="FH21" s="116"/>
      <c r="FI21" s="115"/>
      <c r="FJ21" s="116"/>
      <c r="FK21" s="115"/>
      <c r="FL21" s="116"/>
      <c r="FM21" s="115"/>
      <c r="FN21" s="116"/>
      <c r="FO21" s="115"/>
      <c r="FP21" s="117"/>
      <c r="FQ21" s="115"/>
      <c r="FR21" s="116"/>
      <c r="FS21" s="115"/>
      <c r="FT21" s="116"/>
      <c r="FU21" s="115"/>
      <c r="FV21" s="116"/>
      <c r="FW21" s="115"/>
      <c r="FX21" s="116"/>
      <c r="FY21" s="115"/>
      <c r="FZ21" s="116"/>
      <c r="GA21" s="115"/>
      <c r="GB21" s="116"/>
      <c r="GC21" s="115"/>
      <c r="GD21" s="116"/>
      <c r="GE21" s="115"/>
      <c r="GF21" s="116"/>
      <c r="GG21" s="115"/>
      <c r="GH21" s="116"/>
      <c r="GI21" s="115"/>
      <c r="GJ21" s="116"/>
      <c r="GK21" s="115"/>
      <c r="GL21" s="116"/>
      <c r="GM21" s="115"/>
      <c r="GN21" s="117"/>
      <c r="GO21" s="115"/>
      <c r="GP21" s="116"/>
      <c r="GQ21" s="115"/>
      <c r="GR21" s="116"/>
      <c r="GS21" s="115"/>
      <c r="GT21" s="116"/>
      <c r="GU21" s="115"/>
      <c r="GV21" s="116"/>
      <c r="GW21" s="115"/>
      <c r="GX21" s="116"/>
      <c r="GY21" s="115"/>
      <c r="GZ21" s="116"/>
      <c r="HA21" s="115"/>
      <c r="HB21" s="116"/>
      <c r="HC21" s="115"/>
      <c r="HD21" s="116"/>
      <c r="HE21" s="115"/>
      <c r="HF21" s="116"/>
      <c r="HG21" s="115"/>
      <c r="HH21" s="116"/>
      <c r="HI21" s="115"/>
      <c r="HJ21" s="116"/>
      <c r="HK21" s="115"/>
      <c r="HL21" s="118"/>
      <c r="HM21" s="119"/>
      <c r="HN21" s="118"/>
      <c r="HO21" s="120"/>
      <c r="HP21" s="121"/>
      <c r="HQ21" s="122"/>
      <c r="HR21" s="122"/>
      <c r="HS21" s="123"/>
    </row>
    <row r="22" spans="1:227" s="48" customFormat="1" ht="13.7" customHeight="1" x14ac:dyDescent="0.25">
      <c r="A22" s="129"/>
      <c r="B22" s="130"/>
      <c r="C22" s="131"/>
      <c r="D22" s="132"/>
      <c r="E22" s="115"/>
      <c r="F22" s="116"/>
      <c r="G22" s="115"/>
      <c r="H22" s="116"/>
      <c r="I22" s="115"/>
      <c r="J22" s="116"/>
      <c r="K22" s="115"/>
      <c r="L22" s="116"/>
      <c r="M22" s="115"/>
      <c r="N22" s="116"/>
      <c r="O22" s="115"/>
      <c r="P22" s="116"/>
      <c r="Q22" s="115"/>
      <c r="R22" s="116"/>
      <c r="S22" s="115"/>
      <c r="T22" s="116"/>
      <c r="U22" s="115"/>
      <c r="V22" s="116"/>
      <c r="W22" s="115"/>
      <c r="X22" s="116"/>
      <c r="Y22" s="115"/>
      <c r="Z22" s="116"/>
      <c r="AA22" s="115"/>
      <c r="AB22" s="117"/>
      <c r="AC22" s="115"/>
      <c r="AD22" s="116"/>
      <c r="AE22" s="115"/>
      <c r="AF22" s="116"/>
      <c r="AG22" s="115"/>
      <c r="AH22" s="116"/>
      <c r="AI22" s="115"/>
      <c r="AJ22" s="116"/>
      <c r="AK22" s="115"/>
      <c r="AL22" s="116"/>
      <c r="AM22" s="115"/>
      <c r="AN22" s="116"/>
      <c r="AO22" s="115"/>
      <c r="AP22" s="116"/>
      <c r="AQ22" s="115"/>
      <c r="AR22" s="116"/>
      <c r="AS22" s="115"/>
      <c r="AT22" s="116"/>
      <c r="AU22" s="115"/>
      <c r="AV22" s="116"/>
      <c r="AW22" s="115"/>
      <c r="AX22" s="116"/>
      <c r="AY22" s="115"/>
      <c r="AZ22" s="117"/>
      <c r="BA22" s="115"/>
      <c r="BB22" s="116"/>
      <c r="BC22" s="115"/>
      <c r="BD22" s="116"/>
      <c r="BE22" s="115"/>
      <c r="BF22" s="116"/>
      <c r="BG22" s="115"/>
      <c r="BH22" s="116"/>
      <c r="BI22" s="115"/>
      <c r="BJ22" s="116"/>
      <c r="BK22" s="115"/>
      <c r="BL22" s="116"/>
      <c r="BM22" s="115"/>
      <c r="BN22" s="116"/>
      <c r="BO22" s="115"/>
      <c r="BP22" s="116"/>
      <c r="BQ22" s="115"/>
      <c r="BR22" s="116"/>
      <c r="BS22" s="115"/>
      <c r="BT22" s="116"/>
      <c r="BU22" s="115"/>
      <c r="BV22" s="116"/>
      <c r="BW22" s="115"/>
      <c r="BX22" s="117"/>
      <c r="BY22" s="115"/>
      <c r="BZ22" s="116"/>
      <c r="CA22" s="115"/>
      <c r="CB22" s="116"/>
      <c r="CC22" s="115"/>
      <c r="CD22" s="116"/>
      <c r="CE22" s="115"/>
      <c r="CF22" s="116"/>
      <c r="CG22" s="115"/>
      <c r="CH22" s="116"/>
      <c r="CI22" s="115"/>
      <c r="CJ22" s="116"/>
      <c r="CK22" s="115"/>
      <c r="CL22" s="116"/>
      <c r="CM22" s="115"/>
      <c r="CN22" s="116"/>
      <c r="CO22" s="115"/>
      <c r="CP22" s="116"/>
      <c r="CQ22" s="115"/>
      <c r="CR22" s="116"/>
      <c r="CS22" s="115"/>
      <c r="CT22" s="116"/>
      <c r="CU22" s="115"/>
      <c r="CV22" s="117"/>
      <c r="CW22" s="115"/>
      <c r="CX22" s="116"/>
      <c r="CY22" s="115"/>
      <c r="CZ22" s="116"/>
      <c r="DA22" s="115"/>
      <c r="DB22" s="116"/>
      <c r="DC22" s="115"/>
      <c r="DD22" s="116"/>
      <c r="DE22" s="115"/>
      <c r="DF22" s="116"/>
      <c r="DG22" s="115"/>
      <c r="DH22" s="116"/>
      <c r="DI22" s="115"/>
      <c r="DJ22" s="116"/>
      <c r="DK22" s="115"/>
      <c r="DL22" s="116"/>
      <c r="DM22" s="115"/>
      <c r="DN22" s="116"/>
      <c r="DO22" s="115"/>
      <c r="DP22" s="116"/>
      <c r="DQ22" s="115"/>
      <c r="DR22" s="116"/>
      <c r="DS22" s="115"/>
      <c r="DT22" s="117"/>
      <c r="DU22" s="115"/>
      <c r="DV22" s="116"/>
      <c r="DW22" s="115"/>
      <c r="DX22" s="116"/>
      <c r="DY22" s="115"/>
      <c r="DZ22" s="116"/>
      <c r="EA22" s="115"/>
      <c r="EB22" s="116"/>
      <c r="EC22" s="115"/>
      <c r="ED22" s="116"/>
      <c r="EE22" s="115"/>
      <c r="EF22" s="116"/>
      <c r="EG22" s="115"/>
      <c r="EH22" s="116"/>
      <c r="EI22" s="115"/>
      <c r="EJ22" s="116"/>
      <c r="EK22" s="115"/>
      <c r="EL22" s="116"/>
      <c r="EM22" s="115"/>
      <c r="EN22" s="116"/>
      <c r="EO22" s="115"/>
      <c r="EP22" s="116"/>
      <c r="EQ22" s="115"/>
      <c r="ER22" s="117"/>
      <c r="ES22" s="115"/>
      <c r="ET22" s="116"/>
      <c r="EU22" s="115"/>
      <c r="EV22" s="116"/>
      <c r="EW22" s="115"/>
      <c r="EX22" s="116"/>
      <c r="EY22" s="115"/>
      <c r="EZ22" s="116"/>
      <c r="FA22" s="115"/>
      <c r="FB22" s="116"/>
      <c r="FC22" s="115"/>
      <c r="FD22" s="116"/>
      <c r="FE22" s="115"/>
      <c r="FF22" s="116"/>
      <c r="FG22" s="115"/>
      <c r="FH22" s="116"/>
      <c r="FI22" s="115"/>
      <c r="FJ22" s="116"/>
      <c r="FK22" s="115"/>
      <c r="FL22" s="116"/>
      <c r="FM22" s="115"/>
      <c r="FN22" s="116"/>
      <c r="FO22" s="115"/>
      <c r="FP22" s="117"/>
      <c r="FQ22" s="115"/>
      <c r="FR22" s="116"/>
      <c r="FS22" s="115"/>
      <c r="FT22" s="116"/>
      <c r="FU22" s="115"/>
      <c r="FV22" s="116"/>
      <c r="FW22" s="115"/>
      <c r="FX22" s="116"/>
      <c r="FY22" s="115"/>
      <c r="FZ22" s="116"/>
      <c r="GA22" s="115"/>
      <c r="GB22" s="116"/>
      <c r="GC22" s="115"/>
      <c r="GD22" s="116"/>
      <c r="GE22" s="115"/>
      <c r="GF22" s="116"/>
      <c r="GG22" s="115"/>
      <c r="GH22" s="116"/>
      <c r="GI22" s="115"/>
      <c r="GJ22" s="116"/>
      <c r="GK22" s="115"/>
      <c r="GL22" s="116"/>
      <c r="GM22" s="115"/>
      <c r="GN22" s="117"/>
      <c r="GO22" s="115"/>
      <c r="GP22" s="116"/>
      <c r="GQ22" s="115"/>
      <c r="GR22" s="116"/>
      <c r="GS22" s="115"/>
      <c r="GT22" s="116"/>
      <c r="GU22" s="115"/>
      <c r="GV22" s="116"/>
      <c r="GW22" s="115"/>
      <c r="GX22" s="116"/>
      <c r="GY22" s="115"/>
      <c r="GZ22" s="116"/>
      <c r="HA22" s="115"/>
      <c r="HB22" s="116"/>
      <c r="HC22" s="115"/>
      <c r="HD22" s="116"/>
      <c r="HE22" s="115"/>
      <c r="HF22" s="116"/>
      <c r="HG22" s="115"/>
      <c r="HH22" s="116"/>
      <c r="HI22" s="115"/>
      <c r="HJ22" s="116"/>
      <c r="HK22" s="115"/>
      <c r="HL22" s="118"/>
      <c r="HM22" s="119"/>
      <c r="HN22" s="118"/>
      <c r="HO22" s="120"/>
      <c r="HP22" s="121"/>
      <c r="HQ22" s="122"/>
      <c r="HR22" s="122"/>
      <c r="HS22" s="123"/>
    </row>
  </sheetData>
  <mergeCells count="4">
    <mergeCell ref="HO4:HO6"/>
    <mergeCell ref="HP4:HS5"/>
    <mergeCell ref="A4:B5"/>
    <mergeCell ref="C4:D5"/>
  </mergeCells>
  <conditionalFormatting sqref="GO7:HL8">
    <cfRule type="cellIs" dxfId="395" priority="58" operator="equal">
      <formula>""</formula>
    </cfRule>
    <cfRule type="cellIs" dxfId="394" priority="59" operator="equal">
      <formula>0</formula>
    </cfRule>
  </conditionalFormatting>
  <conditionalFormatting sqref="GP7:GP8 GR7:GR8 GT7:GT8 GV7:GV8 GX7:GX8 GZ7:GZ8 HB7:HB8 HD7:HD8 HF7:HF8 HH7:HH8 HJ7:HJ8 HL7:HL8">
    <cfRule type="expression" dxfId="393" priority="60">
      <formula>GP7&gt;=GO7</formula>
    </cfRule>
  </conditionalFormatting>
  <conditionalFormatting sqref="E7:AB8">
    <cfRule type="cellIs" dxfId="392" priority="55" operator="equal">
      <formula>""</formula>
    </cfRule>
    <cfRule type="cellIs" dxfId="391" priority="56" operator="equal">
      <formula>0</formula>
    </cfRule>
  </conditionalFormatting>
  <conditionalFormatting sqref="F7:F8 H7:H8 J7:J8 L7:L8 N7:N8 P7:P8 R7:R8 T7:T8 V7:V8 X7:X8 Z7:Z8 AB7:AB8">
    <cfRule type="expression" dxfId="390" priority="57">
      <formula>F7&gt;=E7</formula>
    </cfRule>
  </conditionalFormatting>
  <conditionalFormatting sqref="FQ7:GN8">
    <cfRule type="cellIs" dxfId="389" priority="52" operator="equal">
      <formula>""</formula>
    </cfRule>
    <cfRule type="cellIs" dxfId="388" priority="53" operator="equal">
      <formula>0</formula>
    </cfRule>
  </conditionalFormatting>
  <conditionalFormatting sqref="FR7:FR8 FT7:FT8 FV7:FV8 FX7:FX8 FZ7:FZ8 GB7:GB8 GD7:GD8 GF7:GF8 GH7:GH8 GJ7:GJ8 GL7:GL8 GN7:GN8">
    <cfRule type="expression" dxfId="387" priority="54">
      <formula>FR7&gt;=FQ7</formula>
    </cfRule>
  </conditionalFormatting>
  <conditionalFormatting sqref="ES7:FP8">
    <cfRule type="cellIs" dxfId="386" priority="49" operator="equal">
      <formula>""</formula>
    </cfRule>
    <cfRule type="cellIs" dxfId="385" priority="50" operator="equal">
      <formula>0</formula>
    </cfRule>
  </conditionalFormatting>
  <conditionalFormatting sqref="ET7:ET8 EV7:EV8 EX7:EX8 EZ7:EZ8 FB7:FB8 FD7:FD8 FF7:FF8 FH7:FH8 FJ7:FJ8 FL7:FL8 FN7:FN8 FP7:FP8">
    <cfRule type="expression" dxfId="384" priority="51">
      <formula>ET7&gt;=ES7</formula>
    </cfRule>
  </conditionalFormatting>
  <conditionalFormatting sqref="DU7:ER8">
    <cfRule type="cellIs" dxfId="383" priority="46" operator="equal">
      <formula>""</formula>
    </cfRule>
    <cfRule type="cellIs" dxfId="382" priority="47" operator="equal">
      <formula>0</formula>
    </cfRule>
  </conditionalFormatting>
  <conditionalFormatting sqref="DV7:DV8 DX7:DX8 DZ7:DZ8 EB7:EB8 ED7:ED8 EF7:EF8 EH7:EH8 EJ7:EJ8 EL7:EL8 EN7:EN8 EP7:EP8 ER7:ER8">
    <cfRule type="expression" dxfId="381" priority="48">
      <formula>DV7&gt;=DU7</formula>
    </cfRule>
  </conditionalFormatting>
  <conditionalFormatting sqref="CW7:DT8">
    <cfRule type="cellIs" dxfId="380" priority="43" operator="equal">
      <formula>""</formula>
    </cfRule>
    <cfRule type="cellIs" dxfId="379" priority="44" operator="equal">
      <formula>0</formula>
    </cfRule>
  </conditionalFormatting>
  <conditionalFormatting sqref="CX7:CX8 CZ7:CZ8 DB7:DB8 DD7:DD8 DF7:DF8 DH7:DH8 DJ7:DJ8 DL7:DL8 DN7:DN8 DP7:DP8 DR7:DR8 DT7:DT8">
    <cfRule type="expression" dxfId="378" priority="45">
      <formula>CX7&gt;=CW7</formula>
    </cfRule>
  </conditionalFormatting>
  <conditionalFormatting sqref="BY7:CV8">
    <cfRule type="cellIs" dxfId="377" priority="40" operator="equal">
      <formula>""</formula>
    </cfRule>
    <cfRule type="cellIs" dxfId="376" priority="41" operator="equal">
      <formula>0</formula>
    </cfRule>
  </conditionalFormatting>
  <conditionalFormatting sqref="BZ7:BZ8 CB7:CB8 CD7:CD8 CF7:CF8 CH7:CH8 CJ7:CJ8 CL7:CL8 CN7:CN8 CP7:CP8 CR7:CR8 CT7:CT8 CV7:CV8">
    <cfRule type="expression" dxfId="375" priority="42">
      <formula>BZ7&gt;=BY7</formula>
    </cfRule>
  </conditionalFormatting>
  <conditionalFormatting sqref="BA7:BX8">
    <cfRule type="cellIs" dxfId="374" priority="37" operator="equal">
      <formula>""</formula>
    </cfRule>
    <cfRule type="cellIs" dxfId="373" priority="38" operator="equal">
      <formula>0</formula>
    </cfRule>
  </conditionalFormatting>
  <conditionalFormatting sqref="BB7:BB8 BD7:BD8 BF7:BF8 BH7:BH8 BJ7:BJ8 BL7:BL8 BN7:BN8 BP7:BP8 BR7:BR8 BT7:BT8 BV7:BV8 BX7:BX8">
    <cfRule type="expression" dxfId="372" priority="39">
      <formula>BB7&gt;=BA7</formula>
    </cfRule>
  </conditionalFormatting>
  <conditionalFormatting sqref="AC7:AZ8">
    <cfRule type="cellIs" dxfId="371" priority="34" operator="equal">
      <formula>""</formula>
    </cfRule>
    <cfRule type="cellIs" dxfId="370" priority="35" operator="equal">
      <formula>0</formula>
    </cfRule>
  </conditionalFormatting>
  <conditionalFormatting sqref="AD7:AD8 AF7:AF8 AH7:AH8 AJ7:AJ8 AL7:AL8 AN7:AN8 AP7:AP8 AR7:AR8 AT7:AT8 AV7:AV8 AX7:AX8 AZ7:AZ8">
    <cfRule type="expression" dxfId="369" priority="36">
      <formula>AD7&gt;=AC7</formula>
    </cfRule>
  </conditionalFormatting>
  <conditionalFormatting sqref="HM7:HN8">
    <cfRule type="cellIs" dxfId="368" priority="31" operator="equal">
      <formula>""</formula>
    </cfRule>
    <cfRule type="cellIs" dxfId="367" priority="32" operator="equal">
      <formula>0</formula>
    </cfRule>
  </conditionalFormatting>
  <conditionalFormatting sqref="HN7:HN8">
    <cfRule type="expression" dxfId="366" priority="33">
      <formula>HN7&gt;=HM7</formula>
    </cfRule>
  </conditionalFormatting>
  <conditionalFormatting sqref="GO9:HL22">
    <cfRule type="cellIs" dxfId="365" priority="28" operator="equal">
      <formula>""</formula>
    </cfRule>
    <cfRule type="cellIs" dxfId="364" priority="29" operator="equal">
      <formula>0</formula>
    </cfRule>
  </conditionalFormatting>
  <conditionalFormatting sqref="GP9:GP22 GR9:GR22 GT9:GT22 GV9:GV22 GX9:GX22 GZ9:GZ22 HB9:HB22 HD9:HD22 HF9:HF22 HH9:HH22 HJ9:HJ22 HL9:HL22">
    <cfRule type="expression" dxfId="363" priority="30">
      <formula>GP9&gt;=GO9</formula>
    </cfRule>
  </conditionalFormatting>
  <conditionalFormatting sqref="E9:AB22">
    <cfRule type="cellIs" dxfId="362" priority="25" operator="equal">
      <formula>""</formula>
    </cfRule>
    <cfRule type="cellIs" dxfId="361" priority="26" operator="equal">
      <formula>0</formula>
    </cfRule>
  </conditionalFormatting>
  <conditionalFormatting sqref="F9:F22 H9:H22 J9:J22 L9:L22 N9:N22 P9:P22 R9:R22 T9:T22 V9:V22 X9:X22 Z9:Z22 AB9:AB22">
    <cfRule type="expression" dxfId="360" priority="27">
      <formula>F9&gt;=E9</formula>
    </cfRule>
  </conditionalFormatting>
  <conditionalFormatting sqref="FQ9:GN22">
    <cfRule type="cellIs" dxfId="359" priority="22" operator="equal">
      <formula>""</formula>
    </cfRule>
    <cfRule type="cellIs" dxfId="358" priority="23" operator="equal">
      <formula>0</formula>
    </cfRule>
  </conditionalFormatting>
  <conditionalFormatting sqref="FR9:FR22 FT9:FT22 FV9:FV22 FX9:FX22 FZ9:FZ22 GB9:GB22 GD9:GD22 GF9:GF22 GH9:GH22 GJ9:GJ22 GL9:GL22 GN9:GN22">
    <cfRule type="expression" dxfId="357" priority="24">
      <formula>FR9&gt;=FQ9</formula>
    </cfRule>
  </conditionalFormatting>
  <conditionalFormatting sqref="ES9:FP22">
    <cfRule type="cellIs" dxfId="356" priority="19" operator="equal">
      <formula>""</formula>
    </cfRule>
    <cfRule type="cellIs" dxfId="355" priority="20" operator="equal">
      <formula>0</formula>
    </cfRule>
  </conditionalFormatting>
  <conditionalFormatting sqref="ET9:ET22 EV9:EV22 EX9:EX22 EZ9:EZ22 FB9:FB22 FD9:FD22 FF9:FF22 FH9:FH22 FJ9:FJ22 FL9:FL22 FN9:FN22 FP9:FP22">
    <cfRule type="expression" dxfId="354" priority="21">
      <formula>ET9&gt;=ES9</formula>
    </cfRule>
  </conditionalFormatting>
  <conditionalFormatting sqref="DU9:ER22">
    <cfRule type="cellIs" dxfId="353" priority="16" operator="equal">
      <formula>""</formula>
    </cfRule>
    <cfRule type="cellIs" dxfId="352" priority="17" operator="equal">
      <formula>0</formula>
    </cfRule>
  </conditionalFormatting>
  <conditionalFormatting sqref="DV9:DV22 DX9:DX22 DZ9:DZ22 EB9:EB22 ED9:ED22 EF9:EF22 EH9:EH22 EJ9:EJ22 EL9:EL22 EN9:EN22 EP9:EP22 ER9:ER22">
    <cfRule type="expression" dxfId="351" priority="18">
      <formula>DV9&gt;=DU9</formula>
    </cfRule>
  </conditionalFormatting>
  <conditionalFormatting sqref="CW9:DT22">
    <cfRule type="cellIs" dxfId="350" priority="13" operator="equal">
      <formula>""</formula>
    </cfRule>
    <cfRule type="cellIs" dxfId="349" priority="14" operator="equal">
      <formula>0</formula>
    </cfRule>
  </conditionalFormatting>
  <conditionalFormatting sqref="CX9:CX22 CZ9:CZ22 DB9:DB22 DD9:DD22 DF9:DF22 DH9:DH22 DJ9:DJ22 DL9:DL22 DN9:DN22 DP9:DP22 DR9:DR22 DT9:DT22">
    <cfRule type="expression" dxfId="348" priority="15">
      <formula>CX9&gt;=CW9</formula>
    </cfRule>
  </conditionalFormatting>
  <conditionalFormatting sqref="BY9:CV22">
    <cfRule type="cellIs" dxfId="347" priority="10" operator="equal">
      <formula>""</formula>
    </cfRule>
    <cfRule type="cellIs" dxfId="346" priority="11" operator="equal">
      <formula>0</formula>
    </cfRule>
  </conditionalFormatting>
  <conditionalFormatting sqref="BZ9:BZ22 CB9:CB22 CD9:CD22 CF9:CF22 CH9:CH22 CJ9:CJ22 CL9:CL22 CN9:CN22 CP9:CP22 CR9:CR22 CT9:CT22 CV9:CV22">
    <cfRule type="expression" dxfId="345" priority="12">
      <formula>BZ9&gt;=BY9</formula>
    </cfRule>
  </conditionalFormatting>
  <conditionalFormatting sqref="BA9:BX22">
    <cfRule type="cellIs" dxfId="344" priority="7" operator="equal">
      <formula>""</formula>
    </cfRule>
    <cfRule type="cellIs" dxfId="343" priority="8" operator="equal">
      <formula>0</formula>
    </cfRule>
  </conditionalFormatting>
  <conditionalFormatting sqref="BB9:BB22 BD9:BD22 BF9:BF22 BH9:BH22 BJ9:BJ22 BL9:BL22 BN9:BN22 BP9:BP22 BR9:BR22 BT9:BT22 BV9:BV22 BX9:BX22">
    <cfRule type="expression" dxfId="342" priority="9">
      <formula>BB9&gt;=BA9</formula>
    </cfRule>
  </conditionalFormatting>
  <conditionalFormatting sqref="AC9:AZ22">
    <cfRule type="cellIs" dxfId="341" priority="4" operator="equal">
      <formula>""</formula>
    </cfRule>
    <cfRule type="cellIs" dxfId="340" priority="5" operator="equal">
      <formula>0</formula>
    </cfRule>
  </conditionalFormatting>
  <conditionalFormatting sqref="AD9:AD22 AF9:AF22 AH9:AH22 AJ9:AJ22 AL9:AL22 AN9:AN22 AP9:AP22 AR9:AR22 AT9:AT22 AV9:AV22 AX9:AX22 AZ9:AZ22">
    <cfRule type="expression" dxfId="339" priority="6">
      <formula>AD9&gt;=AC9</formula>
    </cfRule>
  </conditionalFormatting>
  <conditionalFormatting sqref="HM9:HN22">
    <cfRule type="cellIs" dxfId="338" priority="1" operator="equal">
      <formula>""</formula>
    </cfRule>
    <cfRule type="cellIs" dxfId="337" priority="2" operator="equal">
      <formula>0</formula>
    </cfRule>
  </conditionalFormatting>
  <conditionalFormatting sqref="HN9:HN22">
    <cfRule type="expression" dxfId="336" priority="3">
      <formula>HN9&gt;=HM9</formula>
    </cfRule>
  </conditionalFormatting>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5879-E4C6-4502-B329-C57754C64E92}">
  <dimension ref="A1:D7489"/>
  <sheetViews>
    <sheetView workbookViewId="0">
      <pane ySplit="1" topLeftCell="A2" activePane="bottomLeft" state="frozen"/>
      <selection pane="bottomLeft" sqref="A1:D1048576"/>
    </sheetView>
  </sheetViews>
  <sheetFormatPr defaultRowHeight="15" x14ac:dyDescent="0.25"/>
  <sheetData>
    <row r="1" spans="1:4" x14ac:dyDescent="0.25">
      <c r="A1" t="s">
        <v>26</v>
      </c>
      <c r="B1" t="s">
        <v>27</v>
      </c>
      <c r="C1" t="s">
        <v>28</v>
      </c>
      <c r="D1" t="s">
        <v>29</v>
      </c>
    </row>
    <row r="2" spans="1:4" x14ac:dyDescent="0.25">
      <c r="A2" t="s">
        <v>30</v>
      </c>
      <c r="B2" t="s">
        <v>5</v>
      </c>
      <c r="C2">
        <v>1</v>
      </c>
      <c r="D2">
        <v>0</v>
      </c>
    </row>
    <row r="3" spans="1:4" x14ac:dyDescent="0.25">
      <c r="A3" t="s">
        <v>30</v>
      </c>
      <c r="B3" t="s">
        <v>5</v>
      </c>
      <c r="C3">
        <v>2</v>
      </c>
      <c r="D3">
        <v>0</v>
      </c>
    </row>
    <row r="4" spans="1:4" x14ac:dyDescent="0.25">
      <c r="A4" t="s">
        <v>30</v>
      </c>
      <c r="B4" t="s">
        <v>5</v>
      </c>
      <c r="C4">
        <v>3</v>
      </c>
      <c r="D4">
        <v>0</v>
      </c>
    </row>
    <row r="5" spans="1:4" x14ac:dyDescent="0.25">
      <c r="A5" t="s">
        <v>30</v>
      </c>
      <c r="B5" t="s">
        <v>5</v>
      </c>
      <c r="C5">
        <v>4</v>
      </c>
      <c r="D5">
        <v>0</v>
      </c>
    </row>
    <row r="6" spans="1:4" x14ac:dyDescent="0.25">
      <c r="A6" t="s">
        <v>30</v>
      </c>
      <c r="B6" t="s">
        <v>5</v>
      </c>
      <c r="C6">
        <v>5</v>
      </c>
      <c r="D6">
        <v>0</v>
      </c>
    </row>
    <row r="7" spans="1:4" x14ac:dyDescent="0.25">
      <c r="A7" t="s">
        <v>30</v>
      </c>
      <c r="B7" t="s">
        <v>5</v>
      </c>
      <c r="C7">
        <v>6</v>
      </c>
      <c r="D7">
        <v>2.8479618969221797E-3</v>
      </c>
    </row>
    <row r="8" spans="1:4" x14ac:dyDescent="0.25">
      <c r="A8" t="s">
        <v>30</v>
      </c>
      <c r="B8" t="s">
        <v>5</v>
      </c>
      <c r="C8">
        <v>7</v>
      </c>
      <c r="D8">
        <v>4.6431188105206377E-2</v>
      </c>
    </row>
    <row r="9" spans="1:4" x14ac:dyDescent="0.25">
      <c r="A9" t="s">
        <v>30</v>
      </c>
      <c r="B9" t="s">
        <v>5</v>
      </c>
      <c r="C9">
        <v>8</v>
      </c>
      <c r="D9">
        <v>0.14134957729055353</v>
      </c>
    </row>
    <row r="10" spans="1:4" x14ac:dyDescent="0.25">
      <c r="A10" t="s">
        <v>30</v>
      </c>
      <c r="B10" t="s">
        <v>5</v>
      </c>
      <c r="C10">
        <v>9</v>
      </c>
      <c r="D10">
        <v>0.2528930069766388</v>
      </c>
    </row>
    <row r="11" spans="1:4" x14ac:dyDescent="0.25">
      <c r="A11" t="s">
        <v>30</v>
      </c>
      <c r="B11" t="s">
        <v>5</v>
      </c>
      <c r="C11">
        <v>10</v>
      </c>
      <c r="D11">
        <v>0.34420981341650442</v>
      </c>
    </row>
    <row r="12" spans="1:4" x14ac:dyDescent="0.25">
      <c r="A12" t="s">
        <v>30</v>
      </c>
      <c r="B12" t="s">
        <v>5</v>
      </c>
      <c r="C12">
        <v>11</v>
      </c>
      <c r="D12">
        <v>0.40417866268821262</v>
      </c>
    </row>
    <row r="13" spans="1:4" x14ac:dyDescent="0.25">
      <c r="A13" t="s">
        <v>30</v>
      </c>
      <c r="B13" t="s">
        <v>5</v>
      </c>
      <c r="C13">
        <v>12</v>
      </c>
      <c r="D13">
        <v>0.43009679178060284</v>
      </c>
    </row>
    <row r="14" spans="1:4" x14ac:dyDescent="0.25">
      <c r="A14" t="s">
        <v>30</v>
      </c>
      <c r="B14" t="s">
        <v>5</v>
      </c>
      <c r="C14">
        <v>13</v>
      </c>
      <c r="D14">
        <v>0.42391967109630774</v>
      </c>
    </row>
    <row r="15" spans="1:4" x14ac:dyDescent="0.25">
      <c r="A15" t="s">
        <v>30</v>
      </c>
      <c r="B15" t="s">
        <v>5</v>
      </c>
      <c r="C15">
        <v>14</v>
      </c>
      <c r="D15">
        <v>0.39192632558912832</v>
      </c>
    </row>
    <row r="16" spans="1:4" x14ac:dyDescent="0.25">
      <c r="A16" t="s">
        <v>30</v>
      </c>
      <c r="B16" t="s">
        <v>5</v>
      </c>
      <c r="C16">
        <v>15</v>
      </c>
      <c r="D16">
        <v>0.33288891794855946</v>
      </c>
    </row>
    <row r="17" spans="1:4" x14ac:dyDescent="0.25">
      <c r="A17" t="s">
        <v>30</v>
      </c>
      <c r="B17" t="s">
        <v>5</v>
      </c>
      <c r="C17">
        <v>16</v>
      </c>
      <c r="D17">
        <v>0.25188048891348469</v>
      </c>
    </row>
    <row r="18" spans="1:4" x14ac:dyDescent="0.25">
      <c r="A18" t="s">
        <v>30</v>
      </c>
      <c r="B18" t="s">
        <v>5</v>
      </c>
      <c r="C18">
        <v>17</v>
      </c>
      <c r="D18">
        <v>0.15845919686831678</v>
      </c>
    </row>
    <row r="19" spans="1:4" x14ac:dyDescent="0.25">
      <c r="A19" t="s">
        <v>30</v>
      </c>
      <c r="B19" t="s">
        <v>5</v>
      </c>
      <c r="C19">
        <v>18</v>
      </c>
      <c r="D19">
        <v>7.0858541707499639E-2</v>
      </c>
    </row>
    <row r="20" spans="1:4" x14ac:dyDescent="0.25">
      <c r="A20" t="s">
        <v>30</v>
      </c>
      <c r="B20" t="s">
        <v>5</v>
      </c>
      <c r="C20">
        <v>19</v>
      </c>
      <c r="D20">
        <v>1.1139401176609028E-2</v>
      </c>
    </row>
    <row r="21" spans="1:4" x14ac:dyDescent="0.25">
      <c r="A21" t="s">
        <v>30</v>
      </c>
      <c r="B21" t="s">
        <v>5</v>
      </c>
      <c r="C21">
        <v>20</v>
      </c>
      <c r="D21">
        <v>0</v>
      </c>
    </row>
    <row r="22" spans="1:4" x14ac:dyDescent="0.25">
      <c r="A22" t="s">
        <v>30</v>
      </c>
      <c r="B22" t="s">
        <v>5</v>
      </c>
      <c r="C22">
        <v>21</v>
      </c>
      <c r="D22">
        <v>0</v>
      </c>
    </row>
    <row r="23" spans="1:4" x14ac:dyDescent="0.25">
      <c r="A23" t="s">
        <v>30</v>
      </c>
      <c r="B23" t="s">
        <v>5</v>
      </c>
      <c r="C23">
        <v>22</v>
      </c>
      <c r="D23">
        <v>0</v>
      </c>
    </row>
    <row r="24" spans="1:4" x14ac:dyDescent="0.25">
      <c r="A24" t="s">
        <v>30</v>
      </c>
      <c r="B24" t="s">
        <v>5</v>
      </c>
      <c r="C24">
        <v>23</v>
      </c>
      <c r="D24">
        <v>0</v>
      </c>
    </row>
    <row r="25" spans="1:4" x14ac:dyDescent="0.25">
      <c r="A25" t="s">
        <v>30</v>
      </c>
      <c r="B25" t="s">
        <v>5</v>
      </c>
      <c r="C25">
        <v>24</v>
      </c>
      <c r="D25">
        <v>0</v>
      </c>
    </row>
    <row r="26" spans="1:4" x14ac:dyDescent="0.25">
      <c r="A26" t="s">
        <v>31</v>
      </c>
      <c r="B26" t="s">
        <v>5</v>
      </c>
      <c r="C26">
        <v>1</v>
      </c>
      <c r="D26">
        <v>0</v>
      </c>
    </row>
    <row r="27" spans="1:4" x14ac:dyDescent="0.25">
      <c r="A27" t="s">
        <v>31</v>
      </c>
      <c r="B27" t="s">
        <v>5</v>
      </c>
      <c r="C27">
        <v>2</v>
      </c>
      <c r="D27">
        <v>0</v>
      </c>
    </row>
    <row r="28" spans="1:4" x14ac:dyDescent="0.25">
      <c r="A28" t="s">
        <v>31</v>
      </c>
      <c r="B28" t="s">
        <v>5</v>
      </c>
      <c r="C28">
        <v>3</v>
      </c>
      <c r="D28">
        <v>0</v>
      </c>
    </row>
    <row r="29" spans="1:4" x14ac:dyDescent="0.25">
      <c r="A29" t="s">
        <v>31</v>
      </c>
      <c r="B29" t="s">
        <v>5</v>
      </c>
      <c r="C29">
        <v>4</v>
      </c>
      <c r="D29">
        <v>0</v>
      </c>
    </row>
    <row r="30" spans="1:4" x14ac:dyDescent="0.25">
      <c r="A30" t="s">
        <v>31</v>
      </c>
      <c r="B30" t="s">
        <v>5</v>
      </c>
      <c r="C30">
        <v>5</v>
      </c>
      <c r="D30">
        <v>0</v>
      </c>
    </row>
    <row r="31" spans="1:4" x14ac:dyDescent="0.25">
      <c r="A31" t="s">
        <v>31</v>
      </c>
      <c r="B31" t="s">
        <v>5</v>
      </c>
      <c r="C31">
        <v>6</v>
      </c>
      <c r="D31">
        <v>3.2074792616589624E-3</v>
      </c>
    </row>
    <row r="32" spans="1:4" x14ac:dyDescent="0.25">
      <c r="A32" t="s">
        <v>31</v>
      </c>
      <c r="B32" t="s">
        <v>5</v>
      </c>
      <c r="C32">
        <v>7</v>
      </c>
      <c r="D32">
        <v>5.2292508935102934E-2</v>
      </c>
    </row>
    <row r="33" spans="1:4" x14ac:dyDescent="0.25">
      <c r="A33" t="s">
        <v>31</v>
      </c>
      <c r="B33" t="s">
        <v>5</v>
      </c>
      <c r="C33">
        <v>8</v>
      </c>
      <c r="D33">
        <v>0.15919308411172176</v>
      </c>
    </row>
    <row r="34" spans="1:4" x14ac:dyDescent="0.25">
      <c r="A34" t="s">
        <v>31</v>
      </c>
      <c r="B34" t="s">
        <v>5</v>
      </c>
      <c r="C34">
        <v>9</v>
      </c>
      <c r="D34">
        <v>0.28481739034948511</v>
      </c>
    </row>
    <row r="35" spans="1:4" x14ac:dyDescent="0.25">
      <c r="A35" t="s">
        <v>31</v>
      </c>
      <c r="B35" t="s">
        <v>5</v>
      </c>
      <c r="C35">
        <v>10</v>
      </c>
      <c r="D35">
        <v>0.3876617307928496</v>
      </c>
    </row>
    <row r="36" spans="1:4" x14ac:dyDescent="0.25">
      <c r="A36" t="s">
        <v>31</v>
      </c>
      <c r="B36" t="s">
        <v>5</v>
      </c>
      <c r="C36">
        <v>11</v>
      </c>
      <c r="D36">
        <v>0.4552008508184473</v>
      </c>
    </row>
    <row r="37" spans="1:4" x14ac:dyDescent="0.25">
      <c r="A37" t="s">
        <v>31</v>
      </c>
      <c r="B37" t="s">
        <v>5</v>
      </c>
      <c r="C37">
        <v>12</v>
      </c>
      <c r="D37">
        <v>0.48439079948127284</v>
      </c>
    </row>
    <row r="38" spans="1:4" x14ac:dyDescent="0.25">
      <c r="A38" t="s">
        <v>31</v>
      </c>
      <c r="B38" t="s">
        <v>5</v>
      </c>
      <c r="C38">
        <v>13</v>
      </c>
      <c r="D38">
        <v>0.47743389935102404</v>
      </c>
    </row>
    <row r="39" spans="1:4" x14ac:dyDescent="0.25">
      <c r="A39" t="s">
        <v>31</v>
      </c>
      <c r="B39" t="s">
        <v>5</v>
      </c>
      <c r="C39">
        <v>14</v>
      </c>
      <c r="D39">
        <v>0.4414018188880558</v>
      </c>
    </row>
    <row r="40" spans="1:4" x14ac:dyDescent="0.25">
      <c r="A40" t="s">
        <v>31</v>
      </c>
      <c r="B40" t="s">
        <v>5</v>
      </c>
      <c r="C40">
        <v>15</v>
      </c>
      <c r="D40">
        <v>0.3749117226287359</v>
      </c>
    </row>
    <row r="41" spans="1:4" x14ac:dyDescent="0.25">
      <c r="A41" t="s">
        <v>31</v>
      </c>
      <c r="B41" t="s">
        <v>5</v>
      </c>
      <c r="C41">
        <v>16</v>
      </c>
      <c r="D41">
        <v>0.28367705532845416</v>
      </c>
    </row>
    <row r="42" spans="1:4" x14ac:dyDescent="0.25">
      <c r="A42" t="s">
        <v>31</v>
      </c>
      <c r="B42" t="s">
        <v>5</v>
      </c>
      <c r="C42">
        <v>17</v>
      </c>
      <c r="D42">
        <v>0.17846256592250642</v>
      </c>
    </row>
    <row r="43" spans="1:4" x14ac:dyDescent="0.25">
      <c r="A43" t="s">
        <v>31</v>
      </c>
      <c r="B43" t="s">
        <v>5</v>
      </c>
      <c r="C43">
        <v>18</v>
      </c>
      <c r="D43">
        <v>7.9803491501702545E-2</v>
      </c>
    </row>
    <row r="44" spans="1:4" x14ac:dyDescent="0.25">
      <c r="A44" t="s">
        <v>31</v>
      </c>
      <c r="B44" t="s">
        <v>5</v>
      </c>
      <c r="C44">
        <v>19</v>
      </c>
      <c r="D44">
        <v>1.2545602628983915E-2</v>
      </c>
    </row>
    <row r="45" spans="1:4" x14ac:dyDescent="0.25">
      <c r="A45" t="s">
        <v>31</v>
      </c>
      <c r="B45" t="s">
        <v>5</v>
      </c>
      <c r="C45">
        <v>20</v>
      </c>
      <c r="D45">
        <v>0</v>
      </c>
    </row>
    <row r="46" spans="1:4" x14ac:dyDescent="0.25">
      <c r="A46" t="s">
        <v>31</v>
      </c>
      <c r="B46" t="s">
        <v>5</v>
      </c>
      <c r="C46">
        <v>21</v>
      </c>
      <c r="D46">
        <v>0</v>
      </c>
    </row>
    <row r="47" spans="1:4" x14ac:dyDescent="0.25">
      <c r="A47" t="s">
        <v>31</v>
      </c>
      <c r="B47" t="s">
        <v>5</v>
      </c>
      <c r="C47">
        <v>22</v>
      </c>
      <c r="D47">
        <v>0</v>
      </c>
    </row>
    <row r="48" spans="1:4" x14ac:dyDescent="0.25">
      <c r="A48" t="s">
        <v>31</v>
      </c>
      <c r="B48" t="s">
        <v>5</v>
      </c>
      <c r="C48">
        <v>23</v>
      </c>
      <c r="D48">
        <v>0</v>
      </c>
    </row>
    <row r="49" spans="1:4" x14ac:dyDescent="0.25">
      <c r="A49" t="s">
        <v>31</v>
      </c>
      <c r="B49" t="s">
        <v>5</v>
      </c>
      <c r="C49">
        <v>24</v>
      </c>
      <c r="D49">
        <v>0</v>
      </c>
    </row>
    <row r="50" spans="1:4" x14ac:dyDescent="0.25">
      <c r="A50" t="s">
        <v>32</v>
      </c>
      <c r="B50" t="s">
        <v>5</v>
      </c>
      <c r="C50">
        <v>1</v>
      </c>
      <c r="D50">
        <v>0</v>
      </c>
    </row>
    <row r="51" spans="1:4" x14ac:dyDescent="0.25">
      <c r="A51" t="s">
        <v>32</v>
      </c>
      <c r="B51" t="s">
        <v>5</v>
      </c>
      <c r="C51">
        <v>2</v>
      </c>
      <c r="D51">
        <v>0</v>
      </c>
    </row>
    <row r="52" spans="1:4" x14ac:dyDescent="0.25">
      <c r="A52" t="s">
        <v>32</v>
      </c>
      <c r="B52" t="s">
        <v>5</v>
      </c>
      <c r="C52">
        <v>3</v>
      </c>
      <c r="D52">
        <v>0</v>
      </c>
    </row>
    <row r="53" spans="1:4" x14ac:dyDescent="0.25">
      <c r="A53" t="s">
        <v>32</v>
      </c>
      <c r="B53" t="s">
        <v>5</v>
      </c>
      <c r="C53">
        <v>4</v>
      </c>
      <c r="D53">
        <v>0</v>
      </c>
    </row>
    <row r="54" spans="1:4" x14ac:dyDescent="0.25">
      <c r="A54" t="s">
        <v>32</v>
      </c>
      <c r="B54" t="s">
        <v>5</v>
      </c>
      <c r="C54">
        <v>5</v>
      </c>
      <c r="D54">
        <v>0</v>
      </c>
    </row>
    <row r="55" spans="1:4" x14ac:dyDescent="0.25">
      <c r="A55" t="s">
        <v>32</v>
      </c>
      <c r="B55" t="s">
        <v>5</v>
      </c>
      <c r="C55">
        <v>6</v>
      </c>
      <c r="D55">
        <v>3.5792094916306618E-3</v>
      </c>
    </row>
    <row r="56" spans="1:4" x14ac:dyDescent="0.25">
      <c r="A56" t="s">
        <v>32</v>
      </c>
      <c r="B56" t="s">
        <v>5</v>
      </c>
      <c r="C56">
        <v>7</v>
      </c>
      <c r="D56">
        <v>5.8352939817573855E-2</v>
      </c>
    </row>
    <row r="57" spans="1:4" x14ac:dyDescent="0.25">
      <c r="A57" t="s">
        <v>32</v>
      </c>
      <c r="B57" t="s">
        <v>5</v>
      </c>
      <c r="C57">
        <v>8</v>
      </c>
      <c r="D57">
        <v>0.17764273785512497</v>
      </c>
    </row>
    <row r="58" spans="1:4" x14ac:dyDescent="0.25">
      <c r="A58" t="s">
        <v>32</v>
      </c>
      <c r="B58" t="s">
        <v>5</v>
      </c>
      <c r="C58">
        <v>9</v>
      </c>
      <c r="D58">
        <v>0.31782625038488654</v>
      </c>
    </row>
    <row r="59" spans="1:4" x14ac:dyDescent="0.25">
      <c r="A59" t="s">
        <v>32</v>
      </c>
      <c r="B59" t="s">
        <v>5</v>
      </c>
      <c r="C59">
        <v>10</v>
      </c>
      <c r="D59">
        <v>0.43258971709706007</v>
      </c>
    </row>
    <row r="60" spans="1:4" x14ac:dyDescent="0.25">
      <c r="A60" t="s">
        <v>32</v>
      </c>
      <c r="B60" t="s">
        <v>5</v>
      </c>
      <c r="C60">
        <v>11</v>
      </c>
      <c r="D60">
        <v>0.5079562712449337</v>
      </c>
    </row>
    <row r="61" spans="1:4" x14ac:dyDescent="0.25">
      <c r="A61" t="s">
        <v>32</v>
      </c>
      <c r="B61" t="s">
        <v>5</v>
      </c>
      <c r="C61">
        <v>12</v>
      </c>
      <c r="D61">
        <v>0.54052918373826642</v>
      </c>
    </row>
    <row r="62" spans="1:4" x14ac:dyDescent="0.25">
      <c r="A62" t="s">
        <v>32</v>
      </c>
      <c r="B62" t="s">
        <v>5</v>
      </c>
      <c r="C62">
        <v>13</v>
      </c>
      <c r="D62">
        <v>0.53276601492337772</v>
      </c>
    </row>
    <row r="63" spans="1:4" x14ac:dyDescent="0.25">
      <c r="A63" t="s">
        <v>32</v>
      </c>
      <c r="B63" t="s">
        <v>5</v>
      </c>
      <c r="C63">
        <v>14</v>
      </c>
      <c r="D63">
        <v>0.49255800300016045</v>
      </c>
    </row>
    <row r="64" spans="1:4" x14ac:dyDescent="0.25">
      <c r="A64" t="s">
        <v>32</v>
      </c>
      <c r="B64" t="s">
        <v>5</v>
      </c>
      <c r="C64">
        <v>15</v>
      </c>
      <c r="D64">
        <v>0.41836204903857316</v>
      </c>
    </row>
    <row r="65" spans="1:4" x14ac:dyDescent="0.25">
      <c r="A65" t="s">
        <v>32</v>
      </c>
      <c r="B65" t="s">
        <v>5</v>
      </c>
      <c r="C65">
        <v>16</v>
      </c>
      <c r="D65">
        <v>0.3165537564424622</v>
      </c>
    </row>
    <row r="66" spans="1:4" x14ac:dyDescent="0.25">
      <c r="A66" t="s">
        <v>32</v>
      </c>
      <c r="B66" t="s">
        <v>5</v>
      </c>
      <c r="C66">
        <v>17</v>
      </c>
      <c r="D66">
        <v>0.19914545278157866</v>
      </c>
    </row>
    <row r="67" spans="1:4" x14ac:dyDescent="0.25">
      <c r="A67" t="s">
        <v>32</v>
      </c>
      <c r="B67" t="s">
        <v>5</v>
      </c>
      <c r="C67">
        <v>18</v>
      </c>
      <c r="D67">
        <v>8.9052302742068601E-2</v>
      </c>
    </row>
    <row r="68" spans="1:4" x14ac:dyDescent="0.25">
      <c r="A68" t="s">
        <v>32</v>
      </c>
      <c r="B68" t="s">
        <v>5</v>
      </c>
      <c r="C68">
        <v>19</v>
      </c>
      <c r="D68">
        <v>1.399957298076529E-2</v>
      </c>
    </row>
    <row r="69" spans="1:4" x14ac:dyDescent="0.25">
      <c r="A69" t="s">
        <v>32</v>
      </c>
      <c r="B69" t="s">
        <v>5</v>
      </c>
      <c r="C69">
        <v>20</v>
      </c>
      <c r="D69">
        <v>0</v>
      </c>
    </row>
    <row r="70" spans="1:4" x14ac:dyDescent="0.25">
      <c r="A70" t="s">
        <v>32</v>
      </c>
      <c r="B70" t="s">
        <v>5</v>
      </c>
      <c r="C70">
        <v>21</v>
      </c>
      <c r="D70">
        <v>0</v>
      </c>
    </row>
    <row r="71" spans="1:4" x14ac:dyDescent="0.25">
      <c r="A71" t="s">
        <v>32</v>
      </c>
      <c r="B71" t="s">
        <v>5</v>
      </c>
      <c r="C71">
        <v>22</v>
      </c>
      <c r="D71">
        <v>0</v>
      </c>
    </row>
    <row r="72" spans="1:4" x14ac:dyDescent="0.25">
      <c r="A72" t="s">
        <v>32</v>
      </c>
      <c r="B72" t="s">
        <v>5</v>
      </c>
      <c r="C72">
        <v>23</v>
      </c>
      <c r="D72">
        <v>0</v>
      </c>
    </row>
    <row r="73" spans="1:4" x14ac:dyDescent="0.25">
      <c r="A73" t="s">
        <v>32</v>
      </c>
      <c r="B73" t="s">
        <v>5</v>
      </c>
      <c r="C73">
        <v>24</v>
      </c>
      <c r="D73">
        <v>0</v>
      </c>
    </row>
    <row r="74" spans="1:4" x14ac:dyDescent="0.25">
      <c r="A74" t="s">
        <v>33</v>
      </c>
      <c r="B74" t="s">
        <v>5</v>
      </c>
      <c r="C74">
        <v>1</v>
      </c>
      <c r="D74">
        <v>0</v>
      </c>
    </row>
    <row r="75" spans="1:4" x14ac:dyDescent="0.25">
      <c r="A75" t="s">
        <v>33</v>
      </c>
      <c r="B75" t="s">
        <v>5</v>
      </c>
      <c r="C75">
        <v>2</v>
      </c>
      <c r="D75">
        <v>0</v>
      </c>
    </row>
    <row r="76" spans="1:4" x14ac:dyDescent="0.25">
      <c r="A76" t="s">
        <v>33</v>
      </c>
      <c r="B76" t="s">
        <v>5</v>
      </c>
      <c r="C76">
        <v>3</v>
      </c>
      <c r="D76">
        <v>0</v>
      </c>
    </row>
    <row r="77" spans="1:4" x14ac:dyDescent="0.25">
      <c r="A77" t="s">
        <v>33</v>
      </c>
      <c r="B77" t="s">
        <v>5</v>
      </c>
      <c r="C77">
        <v>4</v>
      </c>
      <c r="D77">
        <v>0</v>
      </c>
    </row>
    <row r="78" spans="1:4" x14ac:dyDescent="0.25">
      <c r="A78" t="s">
        <v>33</v>
      </c>
      <c r="B78" t="s">
        <v>5</v>
      </c>
      <c r="C78">
        <v>5</v>
      </c>
      <c r="D78">
        <v>0</v>
      </c>
    </row>
    <row r="79" spans="1:4" x14ac:dyDescent="0.25">
      <c r="A79" t="s">
        <v>33</v>
      </c>
      <c r="B79" t="s">
        <v>5</v>
      </c>
      <c r="C79">
        <v>6</v>
      </c>
      <c r="D79">
        <v>3.3290595959417392E-3</v>
      </c>
    </row>
    <row r="80" spans="1:4" x14ac:dyDescent="0.25">
      <c r="A80" t="s">
        <v>33</v>
      </c>
      <c r="B80" t="s">
        <v>5</v>
      </c>
      <c r="C80">
        <v>7</v>
      </c>
      <c r="D80">
        <v>5.4274670064814047E-2</v>
      </c>
    </row>
    <row r="81" spans="1:4" x14ac:dyDescent="0.25">
      <c r="A81" t="s">
        <v>33</v>
      </c>
      <c r="B81" t="s">
        <v>5</v>
      </c>
      <c r="C81">
        <v>8</v>
      </c>
      <c r="D81">
        <v>0.16522733930182351</v>
      </c>
    </row>
    <row r="82" spans="1:4" x14ac:dyDescent="0.25">
      <c r="A82" t="s">
        <v>33</v>
      </c>
      <c r="B82" t="s">
        <v>5</v>
      </c>
      <c r="C82">
        <v>9</v>
      </c>
      <c r="D82">
        <v>0.29561346748774481</v>
      </c>
    </row>
    <row r="83" spans="1:4" x14ac:dyDescent="0.25">
      <c r="A83" t="s">
        <v>33</v>
      </c>
      <c r="B83" t="s">
        <v>5</v>
      </c>
      <c r="C83">
        <v>10</v>
      </c>
      <c r="D83">
        <v>0.40235614936067443</v>
      </c>
    </row>
    <row r="84" spans="1:4" x14ac:dyDescent="0.25">
      <c r="A84" t="s">
        <v>33</v>
      </c>
      <c r="B84" t="s">
        <v>5</v>
      </c>
      <c r="C84">
        <v>11</v>
      </c>
      <c r="D84">
        <v>0.47245535726837734</v>
      </c>
    </row>
    <row r="85" spans="1:4" x14ac:dyDescent="0.25">
      <c r="A85" t="s">
        <v>33</v>
      </c>
      <c r="B85" t="s">
        <v>5</v>
      </c>
      <c r="C85">
        <v>12</v>
      </c>
      <c r="D85">
        <v>0.50275175851487053</v>
      </c>
    </row>
    <row r="86" spans="1:4" x14ac:dyDescent="0.25">
      <c r="A86" t="s">
        <v>33</v>
      </c>
      <c r="B86" t="s">
        <v>5</v>
      </c>
      <c r="C86">
        <v>13</v>
      </c>
      <c r="D86">
        <v>0.49553115527872232</v>
      </c>
    </row>
    <row r="87" spans="1:4" x14ac:dyDescent="0.25">
      <c r="A87" t="s">
        <v>33</v>
      </c>
      <c r="B87" t="s">
        <v>5</v>
      </c>
      <c r="C87">
        <v>14</v>
      </c>
      <c r="D87">
        <v>0.45813326944954086</v>
      </c>
    </row>
    <row r="88" spans="1:4" x14ac:dyDescent="0.25">
      <c r="A88" t="s">
        <v>33</v>
      </c>
      <c r="B88" t="s">
        <v>5</v>
      </c>
      <c r="C88">
        <v>15</v>
      </c>
      <c r="D88">
        <v>0.3891228488263711</v>
      </c>
    </row>
    <row r="89" spans="1:4" x14ac:dyDescent="0.25">
      <c r="A89" t="s">
        <v>33</v>
      </c>
      <c r="B89" t="s">
        <v>5</v>
      </c>
      <c r="C89">
        <v>16</v>
      </c>
      <c r="D89">
        <v>0.2944299077716368</v>
      </c>
    </row>
    <row r="90" spans="1:4" x14ac:dyDescent="0.25">
      <c r="A90" t="s">
        <v>33</v>
      </c>
      <c r="B90" t="s">
        <v>5</v>
      </c>
      <c r="C90">
        <v>17</v>
      </c>
      <c r="D90">
        <v>0.18522723582425291</v>
      </c>
    </row>
    <row r="91" spans="1:4" x14ac:dyDescent="0.25">
      <c r="A91" t="s">
        <v>33</v>
      </c>
      <c r="B91" t="s">
        <v>5</v>
      </c>
      <c r="C91">
        <v>18</v>
      </c>
      <c r="D91">
        <v>8.2828463569235539E-2</v>
      </c>
    </row>
    <row r="92" spans="1:4" x14ac:dyDescent="0.25">
      <c r="A92" t="s">
        <v>33</v>
      </c>
      <c r="B92" t="s">
        <v>5</v>
      </c>
      <c r="C92">
        <v>19</v>
      </c>
      <c r="D92">
        <v>1.3021146954287466E-2</v>
      </c>
    </row>
    <row r="93" spans="1:4" x14ac:dyDescent="0.25">
      <c r="A93" t="s">
        <v>33</v>
      </c>
      <c r="B93" t="s">
        <v>5</v>
      </c>
      <c r="C93">
        <v>20</v>
      </c>
      <c r="D93">
        <v>0</v>
      </c>
    </row>
    <row r="94" spans="1:4" x14ac:dyDescent="0.25">
      <c r="A94" t="s">
        <v>33</v>
      </c>
      <c r="B94" t="s">
        <v>5</v>
      </c>
      <c r="C94">
        <v>21</v>
      </c>
      <c r="D94">
        <v>0</v>
      </c>
    </row>
    <row r="95" spans="1:4" x14ac:dyDescent="0.25">
      <c r="A95" t="s">
        <v>33</v>
      </c>
      <c r="B95" t="s">
        <v>5</v>
      </c>
      <c r="C95">
        <v>22</v>
      </c>
      <c r="D95">
        <v>0</v>
      </c>
    </row>
    <row r="96" spans="1:4" x14ac:dyDescent="0.25">
      <c r="A96" t="s">
        <v>33</v>
      </c>
      <c r="B96" t="s">
        <v>5</v>
      </c>
      <c r="C96">
        <v>23</v>
      </c>
      <c r="D96">
        <v>0</v>
      </c>
    </row>
    <row r="97" spans="1:4" x14ac:dyDescent="0.25">
      <c r="A97" t="s">
        <v>33</v>
      </c>
      <c r="B97" t="s">
        <v>5</v>
      </c>
      <c r="C97">
        <v>24</v>
      </c>
      <c r="D97">
        <v>0</v>
      </c>
    </row>
    <row r="98" spans="1:4" x14ac:dyDescent="0.25">
      <c r="A98" t="s">
        <v>34</v>
      </c>
      <c r="B98" t="s">
        <v>5</v>
      </c>
      <c r="C98">
        <v>1</v>
      </c>
      <c r="D98">
        <v>0</v>
      </c>
    </row>
    <row r="99" spans="1:4" x14ac:dyDescent="0.25">
      <c r="A99" t="s">
        <v>34</v>
      </c>
      <c r="B99" t="s">
        <v>5</v>
      </c>
      <c r="C99">
        <v>2</v>
      </c>
      <c r="D99">
        <v>0</v>
      </c>
    </row>
    <row r="100" spans="1:4" x14ac:dyDescent="0.25">
      <c r="A100" t="s">
        <v>34</v>
      </c>
      <c r="B100" t="s">
        <v>5</v>
      </c>
      <c r="C100">
        <v>3</v>
      </c>
      <c r="D100">
        <v>0</v>
      </c>
    </row>
    <row r="101" spans="1:4" x14ac:dyDescent="0.25">
      <c r="A101" t="s">
        <v>34</v>
      </c>
      <c r="B101" t="s">
        <v>5</v>
      </c>
      <c r="C101">
        <v>4</v>
      </c>
      <c r="D101">
        <v>0</v>
      </c>
    </row>
    <row r="102" spans="1:4" x14ac:dyDescent="0.25">
      <c r="A102" t="s">
        <v>34</v>
      </c>
      <c r="B102" t="s">
        <v>5</v>
      </c>
      <c r="C102">
        <v>5</v>
      </c>
      <c r="D102">
        <v>0</v>
      </c>
    </row>
    <row r="103" spans="1:4" x14ac:dyDescent="0.25">
      <c r="A103" t="s">
        <v>34</v>
      </c>
      <c r="B103" t="s">
        <v>5</v>
      </c>
      <c r="C103">
        <v>6</v>
      </c>
      <c r="D103">
        <v>3.1350707306934174E-3</v>
      </c>
    </row>
    <row r="104" spans="1:4" x14ac:dyDescent="0.25">
      <c r="A104" t="s">
        <v>34</v>
      </c>
      <c r="B104" t="s">
        <v>5</v>
      </c>
      <c r="C104">
        <v>7</v>
      </c>
      <c r="D104">
        <v>5.111201065480072E-2</v>
      </c>
    </row>
    <row r="105" spans="1:4" x14ac:dyDescent="0.25">
      <c r="A105" t="s">
        <v>34</v>
      </c>
      <c r="B105" t="s">
        <v>5</v>
      </c>
      <c r="C105">
        <v>8</v>
      </c>
      <c r="D105">
        <v>0.15559931579084965</v>
      </c>
    </row>
    <row r="106" spans="1:4" x14ac:dyDescent="0.25">
      <c r="A106" t="s">
        <v>34</v>
      </c>
      <c r="B106" t="s">
        <v>5</v>
      </c>
      <c r="C106">
        <v>9</v>
      </c>
      <c r="D106">
        <v>0.2783876655886211</v>
      </c>
    </row>
    <row r="107" spans="1:4" x14ac:dyDescent="0.25">
      <c r="A107" t="s">
        <v>34</v>
      </c>
      <c r="B107" t="s">
        <v>5</v>
      </c>
      <c r="C107">
        <v>10</v>
      </c>
      <c r="D107">
        <v>0.37891030509423035</v>
      </c>
    </row>
    <row r="108" spans="1:4" x14ac:dyDescent="0.25">
      <c r="A108" t="s">
        <v>34</v>
      </c>
      <c r="B108" t="s">
        <v>5</v>
      </c>
      <c r="C108">
        <v>11</v>
      </c>
      <c r="D108">
        <v>0.44492473608373123</v>
      </c>
    </row>
    <row r="109" spans="1:4" x14ac:dyDescent="0.25">
      <c r="A109" t="s">
        <v>34</v>
      </c>
      <c r="B109" t="s">
        <v>5</v>
      </c>
      <c r="C109">
        <v>12</v>
      </c>
      <c r="D109">
        <v>0.47345572450731216</v>
      </c>
    </row>
    <row r="110" spans="1:4" x14ac:dyDescent="0.25">
      <c r="A110" t="s">
        <v>34</v>
      </c>
      <c r="B110" t="s">
        <v>5</v>
      </c>
      <c r="C110">
        <v>13</v>
      </c>
      <c r="D110">
        <v>0.46665587571782402</v>
      </c>
    </row>
    <row r="111" spans="1:4" x14ac:dyDescent="0.25">
      <c r="A111" t="s">
        <v>34</v>
      </c>
      <c r="B111" t="s">
        <v>5</v>
      </c>
      <c r="C111">
        <v>14</v>
      </c>
      <c r="D111">
        <v>0.43143721595102152</v>
      </c>
    </row>
    <row r="112" spans="1:4" x14ac:dyDescent="0.25">
      <c r="A112" t="s">
        <v>34</v>
      </c>
      <c r="B112" t="s">
        <v>5</v>
      </c>
      <c r="C112">
        <v>15</v>
      </c>
      <c r="D112">
        <v>0.36644812711876279</v>
      </c>
    </row>
    <row r="113" spans="1:4" x14ac:dyDescent="0.25">
      <c r="A113" t="s">
        <v>34</v>
      </c>
      <c r="B113" t="s">
        <v>5</v>
      </c>
      <c r="C113">
        <v>16</v>
      </c>
      <c r="D113">
        <v>0.27727307351928077</v>
      </c>
    </row>
    <row r="114" spans="1:4" x14ac:dyDescent="0.25">
      <c r="A114" t="s">
        <v>34</v>
      </c>
      <c r="B114" t="s">
        <v>5</v>
      </c>
      <c r="C114">
        <v>17</v>
      </c>
      <c r="D114">
        <v>0.17443379093235831</v>
      </c>
    </row>
    <row r="115" spans="1:4" x14ac:dyDescent="0.25">
      <c r="A115" t="s">
        <v>34</v>
      </c>
      <c r="B115" t="s">
        <v>5</v>
      </c>
      <c r="C115">
        <v>18</v>
      </c>
      <c r="D115">
        <v>7.8001935477745296E-2</v>
      </c>
    </row>
    <row r="116" spans="1:4" x14ac:dyDescent="0.25">
      <c r="A116" t="s">
        <v>34</v>
      </c>
      <c r="B116" t="s">
        <v>5</v>
      </c>
      <c r="C116">
        <v>19</v>
      </c>
      <c r="D116">
        <v>1.2262386875323092E-2</v>
      </c>
    </row>
    <row r="117" spans="1:4" x14ac:dyDescent="0.25">
      <c r="A117" t="s">
        <v>34</v>
      </c>
      <c r="B117" t="s">
        <v>5</v>
      </c>
      <c r="C117">
        <v>20</v>
      </c>
      <c r="D117">
        <v>0</v>
      </c>
    </row>
    <row r="118" spans="1:4" x14ac:dyDescent="0.25">
      <c r="A118" t="s">
        <v>34</v>
      </c>
      <c r="B118" t="s">
        <v>5</v>
      </c>
      <c r="C118">
        <v>21</v>
      </c>
      <c r="D118">
        <v>0</v>
      </c>
    </row>
    <row r="119" spans="1:4" x14ac:dyDescent="0.25">
      <c r="A119" t="s">
        <v>34</v>
      </c>
      <c r="B119" t="s">
        <v>5</v>
      </c>
      <c r="C119">
        <v>22</v>
      </c>
      <c r="D119">
        <v>0</v>
      </c>
    </row>
    <row r="120" spans="1:4" x14ac:dyDescent="0.25">
      <c r="A120" t="s">
        <v>34</v>
      </c>
      <c r="B120" t="s">
        <v>5</v>
      </c>
      <c r="C120">
        <v>23</v>
      </c>
      <c r="D120">
        <v>0</v>
      </c>
    </row>
    <row r="121" spans="1:4" x14ac:dyDescent="0.25">
      <c r="A121" t="s">
        <v>34</v>
      </c>
      <c r="B121" t="s">
        <v>5</v>
      </c>
      <c r="C121">
        <v>24</v>
      </c>
      <c r="D121">
        <v>0</v>
      </c>
    </row>
    <row r="122" spans="1:4" x14ac:dyDescent="0.25">
      <c r="A122" t="s">
        <v>35</v>
      </c>
      <c r="B122" t="s">
        <v>5</v>
      </c>
      <c r="C122">
        <v>1</v>
      </c>
      <c r="D122">
        <v>0</v>
      </c>
    </row>
    <row r="123" spans="1:4" x14ac:dyDescent="0.25">
      <c r="A123" t="s">
        <v>35</v>
      </c>
      <c r="B123" t="s">
        <v>5</v>
      </c>
      <c r="C123">
        <v>2</v>
      </c>
      <c r="D123">
        <v>0</v>
      </c>
    </row>
    <row r="124" spans="1:4" x14ac:dyDescent="0.25">
      <c r="A124" t="s">
        <v>35</v>
      </c>
      <c r="B124" t="s">
        <v>5</v>
      </c>
      <c r="C124">
        <v>3</v>
      </c>
      <c r="D124">
        <v>0</v>
      </c>
    </row>
    <row r="125" spans="1:4" x14ac:dyDescent="0.25">
      <c r="A125" t="s">
        <v>35</v>
      </c>
      <c r="B125" t="s">
        <v>5</v>
      </c>
      <c r="C125">
        <v>4</v>
      </c>
      <c r="D125">
        <v>0</v>
      </c>
    </row>
    <row r="126" spans="1:4" x14ac:dyDescent="0.25">
      <c r="A126" t="s">
        <v>35</v>
      </c>
      <c r="B126" t="s">
        <v>5</v>
      </c>
      <c r="C126">
        <v>5</v>
      </c>
      <c r="D126">
        <v>0</v>
      </c>
    </row>
    <row r="127" spans="1:4" x14ac:dyDescent="0.25">
      <c r="A127" t="s">
        <v>35</v>
      </c>
      <c r="B127" t="s">
        <v>5</v>
      </c>
      <c r="C127">
        <v>6</v>
      </c>
      <c r="D127">
        <v>3.4383083943670362E-3</v>
      </c>
    </row>
    <row r="128" spans="1:4" x14ac:dyDescent="0.25">
      <c r="A128" t="s">
        <v>35</v>
      </c>
      <c r="B128" t="s">
        <v>5</v>
      </c>
      <c r="C128">
        <v>7</v>
      </c>
      <c r="D128">
        <v>5.6055786418735327E-2</v>
      </c>
    </row>
    <row r="129" spans="1:4" x14ac:dyDescent="0.25">
      <c r="A129" t="s">
        <v>35</v>
      </c>
      <c r="B129" t="s">
        <v>5</v>
      </c>
      <c r="C129">
        <v>8</v>
      </c>
      <c r="D129">
        <v>0.1706495577288345</v>
      </c>
    </row>
    <row r="130" spans="1:4" x14ac:dyDescent="0.25">
      <c r="A130" t="s">
        <v>35</v>
      </c>
      <c r="B130" t="s">
        <v>5</v>
      </c>
      <c r="C130">
        <v>9</v>
      </c>
      <c r="D130">
        <v>0.30531453026257205</v>
      </c>
    </row>
    <row r="131" spans="1:4" x14ac:dyDescent="0.25">
      <c r="A131" t="s">
        <v>35</v>
      </c>
      <c r="B131" t="s">
        <v>5</v>
      </c>
      <c r="C131">
        <v>10</v>
      </c>
      <c r="D131">
        <v>0.41556015625507436</v>
      </c>
    </row>
    <row r="132" spans="1:4" x14ac:dyDescent="0.25">
      <c r="A132" t="s">
        <v>35</v>
      </c>
      <c r="B132" t="s">
        <v>5</v>
      </c>
      <c r="C132">
        <v>11</v>
      </c>
      <c r="D132">
        <v>0.48795978985771443</v>
      </c>
    </row>
    <row r="133" spans="1:4" x14ac:dyDescent="0.25">
      <c r="A133" t="s">
        <v>35</v>
      </c>
      <c r="B133" t="s">
        <v>5</v>
      </c>
      <c r="C133">
        <v>12</v>
      </c>
      <c r="D133">
        <v>0.5192504194553087</v>
      </c>
    </row>
    <row r="134" spans="1:4" x14ac:dyDescent="0.25">
      <c r="A134" t="s">
        <v>35</v>
      </c>
      <c r="B134" t="s">
        <v>5</v>
      </c>
      <c r="C134">
        <v>13</v>
      </c>
      <c r="D134">
        <v>0.51179285974399957</v>
      </c>
    </row>
    <row r="135" spans="1:4" x14ac:dyDescent="0.25">
      <c r="A135" t="s">
        <v>35</v>
      </c>
      <c r="B135" t="s">
        <v>5</v>
      </c>
      <c r="C135">
        <v>14</v>
      </c>
      <c r="D135">
        <v>0.47316769817140236</v>
      </c>
    </row>
    <row r="136" spans="1:4" x14ac:dyDescent="0.25">
      <c r="A136" t="s">
        <v>35</v>
      </c>
      <c r="B136" t="s">
        <v>5</v>
      </c>
      <c r="C136">
        <v>15</v>
      </c>
      <c r="D136">
        <v>0.40189258227479979</v>
      </c>
    </row>
    <row r="137" spans="1:4" x14ac:dyDescent="0.25">
      <c r="A137" t="s">
        <v>35</v>
      </c>
      <c r="B137" t="s">
        <v>5</v>
      </c>
      <c r="C137">
        <v>16</v>
      </c>
      <c r="D137">
        <v>0.30409213000512708</v>
      </c>
    </row>
    <row r="138" spans="1:4" x14ac:dyDescent="0.25">
      <c r="A138" t="s">
        <v>35</v>
      </c>
      <c r="B138" t="s">
        <v>5</v>
      </c>
      <c r="C138">
        <v>17</v>
      </c>
      <c r="D138">
        <v>0.1913057851461416</v>
      </c>
    </row>
    <row r="139" spans="1:4" x14ac:dyDescent="0.25">
      <c r="A139" t="s">
        <v>35</v>
      </c>
      <c r="B139" t="s">
        <v>5</v>
      </c>
      <c r="C139">
        <v>18</v>
      </c>
      <c r="D139">
        <v>8.5546621613442217E-2</v>
      </c>
    </row>
    <row r="140" spans="1:4" x14ac:dyDescent="0.25">
      <c r="A140" t="s">
        <v>35</v>
      </c>
      <c r="B140" t="s">
        <v>5</v>
      </c>
      <c r="C140">
        <v>19</v>
      </c>
      <c r="D140">
        <v>1.344845821678612E-2</v>
      </c>
    </row>
    <row r="141" spans="1:4" x14ac:dyDescent="0.25">
      <c r="A141" t="s">
        <v>35</v>
      </c>
      <c r="B141" t="s">
        <v>5</v>
      </c>
      <c r="C141">
        <v>20</v>
      </c>
      <c r="D141">
        <v>0</v>
      </c>
    </row>
    <row r="142" spans="1:4" x14ac:dyDescent="0.25">
      <c r="A142" t="s">
        <v>35</v>
      </c>
      <c r="B142" t="s">
        <v>5</v>
      </c>
      <c r="C142">
        <v>21</v>
      </c>
      <c r="D142">
        <v>0</v>
      </c>
    </row>
    <row r="143" spans="1:4" x14ac:dyDescent="0.25">
      <c r="A143" t="s">
        <v>35</v>
      </c>
      <c r="B143" t="s">
        <v>5</v>
      </c>
      <c r="C143">
        <v>22</v>
      </c>
      <c r="D143">
        <v>0</v>
      </c>
    </row>
    <row r="144" spans="1:4" x14ac:dyDescent="0.25">
      <c r="A144" t="s">
        <v>35</v>
      </c>
      <c r="B144" t="s">
        <v>5</v>
      </c>
      <c r="C144">
        <v>23</v>
      </c>
      <c r="D144">
        <v>0</v>
      </c>
    </row>
    <row r="145" spans="1:4" x14ac:dyDescent="0.25">
      <c r="A145" t="s">
        <v>35</v>
      </c>
      <c r="B145" t="s">
        <v>5</v>
      </c>
      <c r="C145">
        <v>24</v>
      </c>
      <c r="D145">
        <v>0</v>
      </c>
    </row>
    <row r="146" spans="1:4" x14ac:dyDescent="0.25">
      <c r="A146" t="s">
        <v>36</v>
      </c>
      <c r="B146" t="s">
        <v>5</v>
      </c>
      <c r="C146">
        <v>1</v>
      </c>
      <c r="D146">
        <v>0</v>
      </c>
    </row>
    <row r="147" spans="1:4" x14ac:dyDescent="0.25">
      <c r="A147" t="s">
        <v>36</v>
      </c>
      <c r="B147" t="s">
        <v>5</v>
      </c>
      <c r="C147">
        <v>2</v>
      </c>
      <c r="D147">
        <v>0</v>
      </c>
    </row>
    <row r="148" spans="1:4" x14ac:dyDescent="0.25">
      <c r="A148" t="s">
        <v>36</v>
      </c>
      <c r="B148" t="s">
        <v>5</v>
      </c>
      <c r="C148">
        <v>3</v>
      </c>
      <c r="D148">
        <v>0</v>
      </c>
    </row>
    <row r="149" spans="1:4" x14ac:dyDescent="0.25">
      <c r="A149" t="s">
        <v>36</v>
      </c>
      <c r="B149" t="s">
        <v>5</v>
      </c>
      <c r="C149">
        <v>4</v>
      </c>
      <c r="D149">
        <v>0</v>
      </c>
    </row>
    <row r="150" spans="1:4" x14ac:dyDescent="0.25">
      <c r="A150" t="s">
        <v>36</v>
      </c>
      <c r="B150" t="s">
        <v>5</v>
      </c>
      <c r="C150">
        <v>5</v>
      </c>
      <c r="D150">
        <v>0</v>
      </c>
    </row>
    <row r="151" spans="1:4" x14ac:dyDescent="0.25">
      <c r="A151" t="s">
        <v>36</v>
      </c>
      <c r="B151" t="s">
        <v>5</v>
      </c>
      <c r="C151">
        <v>6</v>
      </c>
      <c r="D151">
        <v>3.4266970436246081E-3</v>
      </c>
    </row>
    <row r="152" spans="1:4" x14ac:dyDescent="0.25">
      <c r="A152" t="s">
        <v>36</v>
      </c>
      <c r="B152" t="s">
        <v>5</v>
      </c>
      <c r="C152">
        <v>7</v>
      </c>
      <c r="D152">
        <v>5.5866483039690863E-2</v>
      </c>
    </row>
    <row r="153" spans="1:4" x14ac:dyDescent="0.25">
      <c r="A153" t="s">
        <v>36</v>
      </c>
      <c r="B153" t="s">
        <v>5</v>
      </c>
      <c r="C153">
        <v>8</v>
      </c>
      <c r="D153">
        <v>0.17007326507513421</v>
      </c>
    </row>
    <row r="154" spans="1:4" x14ac:dyDescent="0.25">
      <c r="A154" t="s">
        <v>36</v>
      </c>
      <c r="B154" t="s">
        <v>5</v>
      </c>
      <c r="C154">
        <v>9</v>
      </c>
      <c r="D154">
        <v>0.30428346681769708</v>
      </c>
    </row>
    <row r="155" spans="1:4" x14ac:dyDescent="0.25">
      <c r="A155" t="s">
        <v>36</v>
      </c>
      <c r="B155" t="s">
        <v>5</v>
      </c>
      <c r="C155">
        <v>10</v>
      </c>
      <c r="D155">
        <v>0.41415678745407875</v>
      </c>
    </row>
    <row r="156" spans="1:4" x14ac:dyDescent="0.25">
      <c r="A156" t="s">
        <v>36</v>
      </c>
      <c r="B156" t="s">
        <v>5</v>
      </c>
      <c r="C156">
        <v>11</v>
      </c>
      <c r="D156">
        <v>0.48631192363445125</v>
      </c>
    </row>
    <row r="157" spans="1:4" x14ac:dyDescent="0.25">
      <c r="A157" t="s">
        <v>36</v>
      </c>
      <c r="B157" t="s">
        <v>5</v>
      </c>
      <c r="C157">
        <v>12</v>
      </c>
      <c r="D157">
        <v>0.51749688310780528</v>
      </c>
    </row>
    <row r="158" spans="1:4" x14ac:dyDescent="0.25">
      <c r="A158" t="s">
        <v>36</v>
      </c>
      <c r="B158" t="s">
        <v>5</v>
      </c>
      <c r="C158">
        <v>13</v>
      </c>
      <c r="D158">
        <v>0.51006450797320035</v>
      </c>
    </row>
    <row r="159" spans="1:4" x14ac:dyDescent="0.25">
      <c r="A159" t="s">
        <v>36</v>
      </c>
      <c r="B159" t="s">
        <v>5</v>
      </c>
      <c r="C159">
        <v>14</v>
      </c>
      <c r="D159">
        <v>0.47156978563032353</v>
      </c>
    </row>
    <row r="160" spans="1:4" x14ac:dyDescent="0.25">
      <c r="A160" t="s">
        <v>36</v>
      </c>
      <c r="B160" t="s">
        <v>5</v>
      </c>
      <c r="C160">
        <v>15</v>
      </c>
      <c r="D160">
        <v>0.40053536959974761</v>
      </c>
    </row>
    <row r="161" spans="1:4" x14ac:dyDescent="0.25">
      <c r="A161" t="s">
        <v>36</v>
      </c>
      <c r="B161" t="s">
        <v>5</v>
      </c>
      <c r="C161">
        <v>16</v>
      </c>
      <c r="D161">
        <v>0.30306519467108711</v>
      </c>
    </row>
    <row r="162" spans="1:4" x14ac:dyDescent="0.25">
      <c r="A162" t="s">
        <v>36</v>
      </c>
      <c r="B162" t="s">
        <v>5</v>
      </c>
      <c r="C162">
        <v>17</v>
      </c>
      <c r="D162">
        <v>0.19065973531127903</v>
      </c>
    </row>
    <row r="163" spans="1:4" x14ac:dyDescent="0.25">
      <c r="A163" t="s">
        <v>36</v>
      </c>
      <c r="B163" t="s">
        <v>5</v>
      </c>
      <c r="C163">
        <v>18</v>
      </c>
      <c r="D163">
        <v>8.5257726111802268E-2</v>
      </c>
    </row>
    <row r="164" spans="1:4" x14ac:dyDescent="0.25">
      <c r="A164" t="s">
        <v>36</v>
      </c>
      <c r="B164" t="s">
        <v>5</v>
      </c>
      <c r="C164">
        <v>19</v>
      </c>
      <c r="D164">
        <v>1.3403042056456864E-2</v>
      </c>
    </row>
    <row r="165" spans="1:4" x14ac:dyDescent="0.25">
      <c r="A165" t="s">
        <v>36</v>
      </c>
      <c r="B165" t="s">
        <v>5</v>
      </c>
      <c r="C165">
        <v>20</v>
      </c>
      <c r="D165">
        <v>0</v>
      </c>
    </row>
    <row r="166" spans="1:4" x14ac:dyDescent="0.25">
      <c r="A166" t="s">
        <v>36</v>
      </c>
      <c r="B166" t="s">
        <v>5</v>
      </c>
      <c r="C166">
        <v>21</v>
      </c>
      <c r="D166">
        <v>0</v>
      </c>
    </row>
    <row r="167" spans="1:4" x14ac:dyDescent="0.25">
      <c r="A167" t="s">
        <v>36</v>
      </c>
      <c r="B167" t="s">
        <v>5</v>
      </c>
      <c r="C167">
        <v>22</v>
      </c>
      <c r="D167">
        <v>0</v>
      </c>
    </row>
    <row r="168" spans="1:4" x14ac:dyDescent="0.25">
      <c r="A168" t="s">
        <v>36</v>
      </c>
      <c r="B168" t="s">
        <v>5</v>
      </c>
      <c r="C168">
        <v>23</v>
      </c>
      <c r="D168">
        <v>0</v>
      </c>
    </row>
    <row r="169" spans="1:4" x14ac:dyDescent="0.25">
      <c r="A169" t="s">
        <v>36</v>
      </c>
      <c r="B169" t="s">
        <v>5</v>
      </c>
      <c r="C169">
        <v>24</v>
      </c>
      <c r="D169">
        <v>0</v>
      </c>
    </row>
    <row r="170" spans="1:4" x14ac:dyDescent="0.25">
      <c r="A170" t="s">
        <v>37</v>
      </c>
      <c r="B170" t="s">
        <v>5</v>
      </c>
      <c r="C170">
        <v>1</v>
      </c>
      <c r="D170">
        <v>0</v>
      </c>
    </row>
    <row r="171" spans="1:4" x14ac:dyDescent="0.25">
      <c r="A171" t="s">
        <v>37</v>
      </c>
      <c r="B171" t="s">
        <v>5</v>
      </c>
      <c r="C171">
        <v>2</v>
      </c>
      <c r="D171">
        <v>0</v>
      </c>
    </row>
    <row r="172" spans="1:4" x14ac:dyDescent="0.25">
      <c r="A172" t="s">
        <v>37</v>
      </c>
      <c r="B172" t="s">
        <v>5</v>
      </c>
      <c r="C172">
        <v>3</v>
      </c>
      <c r="D172">
        <v>0</v>
      </c>
    </row>
    <row r="173" spans="1:4" x14ac:dyDescent="0.25">
      <c r="A173" t="s">
        <v>37</v>
      </c>
      <c r="B173" t="s">
        <v>5</v>
      </c>
      <c r="C173">
        <v>4</v>
      </c>
      <c r="D173">
        <v>0</v>
      </c>
    </row>
    <row r="174" spans="1:4" x14ac:dyDescent="0.25">
      <c r="A174" t="s">
        <v>37</v>
      </c>
      <c r="B174" t="s">
        <v>5</v>
      </c>
      <c r="C174">
        <v>5</v>
      </c>
      <c r="D174">
        <v>0</v>
      </c>
    </row>
    <row r="175" spans="1:4" x14ac:dyDescent="0.25">
      <c r="A175" t="s">
        <v>37</v>
      </c>
      <c r="B175" t="s">
        <v>5</v>
      </c>
      <c r="C175">
        <v>6</v>
      </c>
      <c r="D175">
        <v>3.4882688836245998E-3</v>
      </c>
    </row>
    <row r="176" spans="1:4" x14ac:dyDescent="0.25">
      <c r="A176" t="s">
        <v>37</v>
      </c>
      <c r="B176" t="s">
        <v>5</v>
      </c>
      <c r="C176">
        <v>7</v>
      </c>
      <c r="D176">
        <v>5.6870307454656849E-2</v>
      </c>
    </row>
    <row r="177" spans="1:4" x14ac:dyDescent="0.25">
      <c r="A177" t="s">
        <v>37</v>
      </c>
      <c r="B177" t="s">
        <v>5</v>
      </c>
      <c r="C177">
        <v>8</v>
      </c>
      <c r="D177">
        <v>0.17312918852916848</v>
      </c>
    </row>
    <row r="178" spans="1:4" x14ac:dyDescent="0.25">
      <c r="A178" t="s">
        <v>37</v>
      </c>
      <c r="B178" t="s">
        <v>5</v>
      </c>
      <c r="C178">
        <v>9</v>
      </c>
      <c r="D178">
        <v>0.30975091628726698</v>
      </c>
    </row>
    <row r="179" spans="1:4" x14ac:dyDescent="0.25">
      <c r="A179" t="s">
        <v>37</v>
      </c>
      <c r="B179" t="s">
        <v>5</v>
      </c>
      <c r="C179">
        <v>10</v>
      </c>
      <c r="D179">
        <v>0.42159847113004795</v>
      </c>
    </row>
    <row r="180" spans="1:4" x14ac:dyDescent="0.25">
      <c r="A180" t="s">
        <v>37</v>
      </c>
      <c r="B180" t="s">
        <v>5</v>
      </c>
      <c r="C180">
        <v>11</v>
      </c>
      <c r="D180">
        <v>0.49505011074901345</v>
      </c>
    </row>
    <row r="181" spans="1:4" x14ac:dyDescent="0.25">
      <c r="A181" t="s">
        <v>37</v>
      </c>
      <c r="B181" t="s">
        <v>5</v>
      </c>
      <c r="C181">
        <v>12</v>
      </c>
      <c r="D181">
        <v>0.52679541019717557</v>
      </c>
    </row>
    <row r="182" spans="1:4" x14ac:dyDescent="0.25">
      <c r="A182" t="s">
        <v>37</v>
      </c>
      <c r="B182" t="s">
        <v>5</v>
      </c>
      <c r="C182">
        <v>13</v>
      </c>
      <c r="D182">
        <v>0.51922948809101699</v>
      </c>
    </row>
    <row r="183" spans="1:4" x14ac:dyDescent="0.25">
      <c r="A183" t="s">
        <v>37</v>
      </c>
      <c r="B183" t="s">
        <v>5</v>
      </c>
      <c r="C183">
        <v>14</v>
      </c>
      <c r="D183">
        <v>0.4800430819328611</v>
      </c>
    </row>
    <row r="184" spans="1:4" x14ac:dyDescent="0.25">
      <c r="A184" t="s">
        <v>37</v>
      </c>
      <c r="B184" t="s">
        <v>5</v>
      </c>
      <c r="C184">
        <v>15</v>
      </c>
      <c r="D184">
        <v>0.4077322998732355</v>
      </c>
    </row>
    <row r="185" spans="1:4" x14ac:dyDescent="0.25">
      <c r="A185" t="s">
        <v>37</v>
      </c>
      <c r="B185" t="s">
        <v>5</v>
      </c>
      <c r="C185">
        <v>16</v>
      </c>
      <c r="D185">
        <v>0.30851075388986082</v>
      </c>
    </row>
    <row r="186" spans="1:4" x14ac:dyDescent="0.25">
      <c r="A186" t="s">
        <v>37</v>
      </c>
      <c r="B186" t="s">
        <v>5</v>
      </c>
      <c r="C186">
        <v>17</v>
      </c>
      <c r="D186">
        <v>0.19408556215490613</v>
      </c>
    </row>
    <row r="187" spans="1:4" x14ac:dyDescent="0.25">
      <c r="A187" t="s">
        <v>37</v>
      </c>
      <c r="B187" t="s">
        <v>5</v>
      </c>
      <c r="C187">
        <v>18</v>
      </c>
      <c r="D187">
        <v>8.678966050929611E-2</v>
      </c>
    </row>
    <row r="188" spans="1:4" x14ac:dyDescent="0.25">
      <c r="A188" t="s">
        <v>37</v>
      </c>
      <c r="B188" t="s">
        <v>5</v>
      </c>
      <c r="C188">
        <v>19</v>
      </c>
      <c r="D188">
        <v>1.3643871622218655E-2</v>
      </c>
    </row>
    <row r="189" spans="1:4" x14ac:dyDescent="0.25">
      <c r="A189" t="s">
        <v>37</v>
      </c>
      <c r="B189" t="s">
        <v>5</v>
      </c>
      <c r="C189">
        <v>20</v>
      </c>
      <c r="D189">
        <v>0</v>
      </c>
    </row>
    <row r="190" spans="1:4" x14ac:dyDescent="0.25">
      <c r="A190" t="s">
        <v>37</v>
      </c>
      <c r="B190" t="s">
        <v>5</v>
      </c>
      <c r="C190">
        <v>21</v>
      </c>
      <c r="D190">
        <v>0</v>
      </c>
    </row>
    <row r="191" spans="1:4" x14ac:dyDescent="0.25">
      <c r="A191" t="s">
        <v>37</v>
      </c>
      <c r="B191" t="s">
        <v>5</v>
      </c>
      <c r="C191">
        <v>22</v>
      </c>
      <c r="D191">
        <v>0</v>
      </c>
    </row>
    <row r="192" spans="1:4" x14ac:dyDescent="0.25">
      <c r="A192" t="s">
        <v>37</v>
      </c>
      <c r="B192" t="s">
        <v>5</v>
      </c>
      <c r="C192">
        <v>23</v>
      </c>
      <c r="D192">
        <v>0</v>
      </c>
    </row>
    <row r="193" spans="1:4" x14ac:dyDescent="0.25">
      <c r="A193" t="s">
        <v>37</v>
      </c>
      <c r="B193" t="s">
        <v>5</v>
      </c>
      <c r="C193">
        <v>24</v>
      </c>
      <c r="D193">
        <v>0</v>
      </c>
    </row>
    <row r="194" spans="1:4" x14ac:dyDescent="0.25">
      <c r="A194" t="s">
        <v>38</v>
      </c>
      <c r="B194" t="s">
        <v>5</v>
      </c>
      <c r="C194">
        <v>1</v>
      </c>
      <c r="D194">
        <v>0</v>
      </c>
    </row>
    <row r="195" spans="1:4" x14ac:dyDescent="0.25">
      <c r="A195" t="s">
        <v>38</v>
      </c>
      <c r="B195" t="s">
        <v>5</v>
      </c>
      <c r="C195">
        <v>2</v>
      </c>
      <c r="D195">
        <v>0</v>
      </c>
    </row>
    <row r="196" spans="1:4" x14ac:dyDescent="0.25">
      <c r="A196" t="s">
        <v>38</v>
      </c>
      <c r="B196" t="s">
        <v>5</v>
      </c>
      <c r="C196">
        <v>3</v>
      </c>
      <c r="D196">
        <v>0</v>
      </c>
    </row>
    <row r="197" spans="1:4" x14ac:dyDescent="0.25">
      <c r="A197" t="s">
        <v>38</v>
      </c>
      <c r="B197" t="s">
        <v>5</v>
      </c>
      <c r="C197">
        <v>4</v>
      </c>
      <c r="D197">
        <v>0</v>
      </c>
    </row>
    <row r="198" spans="1:4" x14ac:dyDescent="0.25">
      <c r="A198" t="s">
        <v>38</v>
      </c>
      <c r="B198" t="s">
        <v>5</v>
      </c>
      <c r="C198">
        <v>5</v>
      </c>
      <c r="D198">
        <v>0</v>
      </c>
    </row>
    <row r="199" spans="1:4" x14ac:dyDescent="0.25">
      <c r="A199" t="s">
        <v>38</v>
      </c>
      <c r="B199" t="s">
        <v>5</v>
      </c>
      <c r="C199">
        <v>6</v>
      </c>
      <c r="D199">
        <v>2.7291771343983893E-3</v>
      </c>
    </row>
    <row r="200" spans="1:4" x14ac:dyDescent="0.25">
      <c r="A200" t="s">
        <v>38</v>
      </c>
      <c r="B200" t="s">
        <v>5</v>
      </c>
      <c r="C200">
        <v>7</v>
      </c>
      <c r="D200">
        <v>4.4494604031263957E-2</v>
      </c>
    </row>
    <row r="201" spans="1:4" x14ac:dyDescent="0.25">
      <c r="A201" t="s">
        <v>38</v>
      </c>
      <c r="B201" t="s">
        <v>5</v>
      </c>
      <c r="C201">
        <v>8</v>
      </c>
      <c r="D201">
        <v>0.13545407145901772</v>
      </c>
    </row>
    <row r="202" spans="1:4" x14ac:dyDescent="0.25">
      <c r="A202" t="s">
        <v>38</v>
      </c>
      <c r="B202" t="s">
        <v>5</v>
      </c>
      <c r="C202">
        <v>9</v>
      </c>
      <c r="D202">
        <v>0.24234517071165521</v>
      </c>
    </row>
    <row r="203" spans="1:4" x14ac:dyDescent="0.25">
      <c r="A203" t="s">
        <v>38</v>
      </c>
      <c r="B203" t="s">
        <v>5</v>
      </c>
      <c r="C203">
        <v>10</v>
      </c>
      <c r="D203">
        <v>0.32985327269549825</v>
      </c>
    </row>
    <row r="204" spans="1:4" x14ac:dyDescent="0.25">
      <c r="A204" t="s">
        <v>38</v>
      </c>
      <c r="B204" t="s">
        <v>5</v>
      </c>
      <c r="C204">
        <v>11</v>
      </c>
      <c r="D204">
        <v>0.3873208997678283</v>
      </c>
    </row>
    <row r="205" spans="1:4" x14ac:dyDescent="0.25">
      <c r="A205" t="s">
        <v>38</v>
      </c>
      <c r="B205" t="s">
        <v>5</v>
      </c>
      <c r="C205">
        <v>12</v>
      </c>
      <c r="D205">
        <v>0.41215801762455989</v>
      </c>
    </row>
    <row r="206" spans="1:4" x14ac:dyDescent="0.25">
      <c r="A206" t="s">
        <v>38</v>
      </c>
      <c r="B206" t="s">
        <v>5</v>
      </c>
      <c r="C206">
        <v>13</v>
      </c>
      <c r="D206">
        <v>0.40623853655768999</v>
      </c>
    </row>
    <row r="207" spans="1:4" x14ac:dyDescent="0.25">
      <c r="A207" t="s">
        <v>38</v>
      </c>
      <c r="B207" t="s">
        <v>5</v>
      </c>
      <c r="C207">
        <v>14</v>
      </c>
      <c r="D207">
        <v>0.37557959160991378</v>
      </c>
    </row>
    <row r="208" spans="1:4" x14ac:dyDescent="0.25">
      <c r="A208" t="s">
        <v>38</v>
      </c>
      <c r="B208" t="s">
        <v>5</v>
      </c>
      <c r="C208">
        <v>15</v>
      </c>
      <c r="D208">
        <v>0.31900455695761554</v>
      </c>
    </row>
    <row r="209" spans="1:4" x14ac:dyDescent="0.25">
      <c r="A209" t="s">
        <v>38</v>
      </c>
      <c r="B209" t="s">
        <v>5</v>
      </c>
      <c r="C209">
        <v>16</v>
      </c>
      <c r="D209">
        <v>0.24137488345145278</v>
      </c>
    </row>
    <row r="210" spans="1:4" x14ac:dyDescent="0.25">
      <c r="A210" t="s">
        <v>38</v>
      </c>
      <c r="B210" t="s">
        <v>5</v>
      </c>
      <c r="C210">
        <v>17</v>
      </c>
      <c r="D210">
        <v>0.15185007120197441</v>
      </c>
    </row>
    <row r="211" spans="1:4" x14ac:dyDescent="0.25">
      <c r="A211" t="s">
        <v>38</v>
      </c>
      <c r="B211" t="s">
        <v>5</v>
      </c>
      <c r="C211">
        <v>18</v>
      </c>
      <c r="D211">
        <v>6.7903124692053035E-2</v>
      </c>
    </row>
    <row r="212" spans="1:4" x14ac:dyDescent="0.25">
      <c r="A212" t="s">
        <v>38</v>
      </c>
      <c r="B212" t="s">
        <v>5</v>
      </c>
      <c r="C212">
        <v>19</v>
      </c>
      <c r="D212">
        <v>1.0674791335848621E-2</v>
      </c>
    </row>
    <row r="213" spans="1:4" x14ac:dyDescent="0.25">
      <c r="A213" t="s">
        <v>38</v>
      </c>
      <c r="B213" t="s">
        <v>5</v>
      </c>
      <c r="C213">
        <v>20</v>
      </c>
      <c r="D213">
        <v>0</v>
      </c>
    </row>
    <row r="214" spans="1:4" x14ac:dyDescent="0.25">
      <c r="A214" t="s">
        <v>38</v>
      </c>
      <c r="B214" t="s">
        <v>5</v>
      </c>
      <c r="C214">
        <v>21</v>
      </c>
      <c r="D214">
        <v>0</v>
      </c>
    </row>
    <row r="215" spans="1:4" x14ac:dyDescent="0.25">
      <c r="A215" t="s">
        <v>38</v>
      </c>
      <c r="B215" t="s">
        <v>5</v>
      </c>
      <c r="C215">
        <v>22</v>
      </c>
      <c r="D215">
        <v>0</v>
      </c>
    </row>
    <row r="216" spans="1:4" x14ac:dyDescent="0.25">
      <c r="A216" t="s">
        <v>38</v>
      </c>
      <c r="B216" t="s">
        <v>5</v>
      </c>
      <c r="C216">
        <v>23</v>
      </c>
      <c r="D216">
        <v>0</v>
      </c>
    </row>
    <row r="217" spans="1:4" x14ac:dyDescent="0.25">
      <c r="A217" t="s">
        <v>38</v>
      </c>
      <c r="B217" t="s">
        <v>5</v>
      </c>
      <c r="C217">
        <v>24</v>
      </c>
      <c r="D217">
        <v>0</v>
      </c>
    </row>
    <row r="218" spans="1:4" x14ac:dyDescent="0.25">
      <c r="A218" t="s">
        <v>39</v>
      </c>
      <c r="B218" t="s">
        <v>5</v>
      </c>
      <c r="C218">
        <v>1</v>
      </c>
      <c r="D218">
        <v>0</v>
      </c>
    </row>
    <row r="219" spans="1:4" x14ac:dyDescent="0.25">
      <c r="A219" t="s">
        <v>39</v>
      </c>
      <c r="B219" t="s">
        <v>5</v>
      </c>
      <c r="C219">
        <v>2</v>
      </c>
      <c r="D219">
        <v>0</v>
      </c>
    </row>
    <row r="220" spans="1:4" x14ac:dyDescent="0.25">
      <c r="A220" t="s">
        <v>39</v>
      </c>
      <c r="B220" t="s">
        <v>5</v>
      </c>
      <c r="C220">
        <v>3</v>
      </c>
      <c r="D220">
        <v>0</v>
      </c>
    </row>
    <row r="221" spans="1:4" x14ac:dyDescent="0.25">
      <c r="A221" t="s">
        <v>39</v>
      </c>
      <c r="B221" t="s">
        <v>5</v>
      </c>
      <c r="C221">
        <v>4</v>
      </c>
      <c r="D221">
        <v>0</v>
      </c>
    </row>
    <row r="222" spans="1:4" x14ac:dyDescent="0.25">
      <c r="A222" t="s">
        <v>39</v>
      </c>
      <c r="B222" t="s">
        <v>5</v>
      </c>
      <c r="C222">
        <v>5</v>
      </c>
      <c r="D222">
        <v>0</v>
      </c>
    </row>
    <row r="223" spans="1:4" x14ac:dyDescent="0.25">
      <c r="A223" t="s">
        <v>39</v>
      </c>
      <c r="B223" t="s">
        <v>5</v>
      </c>
      <c r="C223">
        <v>6</v>
      </c>
      <c r="D223">
        <v>3.3371302316432864E-3</v>
      </c>
    </row>
    <row r="224" spans="1:4" x14ac:dyDescent="0.25">
      <c r="A224" t="s">
        <v>39</v>
      </c>
      <c r="B224" t="s">
        <v>5</v>
      </c>
      <c r="C224">
        <v>7</v>
      </c>
      <c r="D224">
        <v>5.4406248090767308E-2</v>
      </c>
    </row>
    <row r="225" spans="1:4" x14ac:dyDescent="0.25">
      <c r="A225" t="s">
        <v>39</v>
      </c>
      <c r="B225" t="s">
        <v>5</v>
      </c>
      <c r="C225">
        <v>8</v>
      </c>
      <c r="D225">
        <v>0.16562789976792824</v>
      </c>
    </row>
    <row r="226" spans="1:4" x14ac:dyDescent="0.25">
      <c r="A226" t="s">
        <v>39</v>
      </c>
      <c r="B226" t="s">
        <v>5</v>
      </c>
      <c r="C226">
        <v>9</v>
      </c>
      <c r="D226">
        <v>0.29633012290823446</v>
      </c>
    </row>
    <row r="227" spans="1:4" x14ac:dyDescent="0.25">
      <c r="A227" t="s">
        <v>39</v>
      </c>
      <c r="B227" t="s">
        <v>5</v>
      </c>
      <c r="C227">
        <v>10</v>
      </c>
      <c r="D227">
        <v>0.40333158095334576</v>
      </c>
    </row>
    <row r="228" spans="1:4" x14ac:dyDescent="0.25">
      <c r="A228" t="s">
        <v>39</v>
      </c>
      <c r="B228" t="s">
        <v>5</v>
      </c>
      <c r="C228">
        <v>11</v>
      </c>
      <c r="D228">
        <v>0.47360073029756716</v>
      </c>
    </row>
    <row r="229" spans="1:4" x14ac:dyDescent="0.25">
      <c r="A229" t="s">
        <v>39</v>
      </c>
      <c r="B229" t="s">
        <v>5</v>
      </c>
      <c r="C229">
        <v>12</v>
      </c>
      <c r="D229">
        <v>0.5039705790779605</v>
      </c>
    </row>
    <row r="230" spans="1:4" x14ac:dyDescent="0.25">
      <c r="A230" t="s">
        <v>39</v>
      </c>
      <c r="B230" t="s">
        <v>5</v>
      </c>
      <c r="C230">
        <v>13</v>
      </c>
      <c r="D230">
        <v>0.49673247094092815</v>
      </c>
    </row>
    <row r="231" spans="1:4" x14ac:dyDescent="0.25">
      <c r="A231" t="s">
        <v>39</v>
      </c>
      <c r="B231" t="s">
        <v>5</v>
      </c>
      <c r="C231">
        <v>14</v>
      </c>
      <c r="D231">
        <v>0.45924392145618959</v>
      </c>
    </row>
    <row r="232" spans="1:4" x14ac:dyDescent="0.25">
      <c r="A232" t="s">
        <v>39</v>
      </c>
      <c r="B232" t="s">
        <v>5</v>
      </c>
      <c r="C232">
        <v>15</v>
      </c>
      <c r="D232">
        <v>0.3900661989423781</v>
      </c>
    </row>
    <row r="233" spans="1:4" x14ac:dyDescent="0.25">
      <c r="A233" t="s">
        <v>39</v>
      </c>
      <c r="B233" t="s">
        <v>5</v>
      </c>
      <c r="C233">
        <v>16</v>
      </c>
      <c r="D233">
        <v>0.29514369388954281</v>
      </c>
    </row>
    <row r="234" spans="1:4" x14ac:dyDescent="0.25">
      <c r="A234" t="s">
        <v>39</v>
      </c>
      <c r="B234" t="s">
        <v>5</v>
      </c>
      <c r="C234">
        <v>17</v>
      </c>
      <c r="D234">
        <v>0.18567628201860895</v>
      </c>
    </row>
    <row r="235" spans="1:4" x14ac:dyDescent="0.25">
      <c r="A235" t="s">
        <v>39</v>
      </c>
      <c r="B235" t="s">
        <v>5</v>
      </c>
      <c r="C235">
        <v>18</v>
      </c>
      <c r="D235">
        <v>8.3029264526959773E-2</v>
      </c>
    </row>
    <row r="236" spans="1:4" x14ac:dyDescent="0.25">
      <c r="A236" t="s">
        <v>39</v>
      </c>
      <c r="B236" t="s">
        <v>5</v>
      </c>
      <c r="C236">
        <v>19</v>
      </c>
      <c r="D236">
        <v>1.3052714107249364E-2</v>
      </c>
    </row>
    <row r="237" spans="1:4" x14ac:dyDescent="0.25">
      <c r="A237" t="s">
        <v>39</v>
      </c>
      <c r="B237" t="s">
        <v>5</v>
      </c>
      <c r="C237">
        <v>20</v>
      </c>
      <c r="D237">
        <v>0</v>
      </c>
    </row>
    <row r="238" spans="1:4" x14ac:dyDescent="0.25">
      <c r="A238" t="s">
        <v>39</v>
      </c>
      <c r="B238" t="s">
        <v>5</v>
      </c>
      <c r="C238">
        <v>21</v>
      </c>
      <c r="D238">
        <v>0</v>
      </c>
    </row>
    <row r="239" spans="1:4" x14ac:dyDescent="0.25">
      <c r="A239" t="s">
        <v>39</v>
      </c>
      <c r="B239" t="s">
        <v>5</v>
      </c>
      <c r="C239">
        <v>22</v>
      </c>
      <c r="D239">
        <v>0</v>
      </c>
    </row>
    <row r="240" spans="1:4" x14ac:dyDescent="0.25">
      <c r="A240" t="s">
        <v>39</v>
      </c>
      <c r="B240" t="s">
        <v>5</v>
      </c>
      <c r="C240">
        <v>23</v>
      </c>
      <c r="D240">
        <v>0</v>
      </c>
    </row>
    <row r="241" spans="1:4" x14ac:dyDescent="0.25">
      <c r="A241" t="s">
        <v>39</v>
      </c>
      <c r="B241" t="s">
        <v>5</v>
      </c>
      <c r="C241">
        <v>24</v>
      </c>
      <c r="D241">
        <v>0</v>
      </c>
    </row>
    <row r="242" spans="1:4" x14ac:dyDescent="0.25">
      <c r="A242" t="s">
        <v>40</v>
      </c>
      <c r="B242" t="s">
        <v>5</v>
      </c>
      <c r="C242">
        <v>1</v>
      </c>
      <c r="D242">
        <v>0</v>
      </c>
    </row>
    <row r="243" spans="1:4" x14ac:dyDescent="0.25">
      <c r="A243" t="s">
        <v>40</v>
      </c>
      <c r="B243" t="s">
        <v>5</v>
      </c>
      <c r="C243">
        <v>2</v>
      </c>
      <c r="D243">
        <v>0</v>
      </c>
    </row>
    <row r="244" spans="1:4" x14ac:dyDescent="0.25">
      <c r="A244" t="s">
        <v>40</v>
      </c>
      <c r="B244" t="s">
        <v>5</v>
      </c>
      <c r="C244">
        <v>3</v>
      </c>
      <c r="D244">
        <v>0</v>
      </c>
    </row>
    <row r="245" spans="1:4" x14ac:dyDescent="0.25">
      <c r="A245" t="s">
        <v>40</v>
      </c>
      <c r="B245" t="s">
        <v>5</v>
      </c>
      <c r="C245">
        <v>4</v>
      </c>
      <c r="D245">
        <v>0</v>
      </c>
    </row>
    <row r="246" spans="1:4" x14ac:dyDescent="0.25">
      <c r="A246" t="s">
        <v>40</v>
      </c>
      <c r="B246" t="s">
        <v>5</v>
      </c>
      <c r="C246">
        <v>5</v>
      </c>
      <c r="D246">
        <v>0</v>
      </c>
    </row>
    <row r="247" spans="1:4" x14ac:dyDescent="0.25">
      <c r="A247" t="s">
        <v>40</v>
      </c>
      <c r="B247" t="s">
        <v>5</v>
      </c>
      <c r="C247">
        <v>6</v>
      </c>
      <c r="D247">
        <v>0</v>
      </c>
    </row>
    <row r="248" spans="1:4" x14ac:dyDescent="0.25">
      <c r="A248" t="s">
        <v>40</v>
      </c>
      <c r="B248" t="s">
        <v>5</v>
      </c>
      <c r="C248">
        <v>7</v>
      </c>
      <c r="D248">
        <v>1.7998323902318755E-2</v>
      </c>
    </row>
    <row r="249" spans="1:4" x14ac:dyDescent="0.25">
      <c r="A249" t="s">
        <v>40</v>
      </c>
      <c r="B249" t="s">
        <v>5</v>
      </c>
      <c r="C249">
        <v>8</v>
      </c>
      <c r="D249">
        <v>9.8593934141308001E-2</v>
      </c>
    </row>
    <row r="250" spans="1:4" x14ac:dyDescent="0.25">
      <c r="A250" t="s">
        <v>40</v>
      </c>
      <c r="B250" t="s">
        <v>5</v>
      </c>
      <c r="C250">
        <v>9</v>
      </c>
      <c r="D250">
        <v>0.21191557575921482</v>
      </c>
    </row>
    <row r="251" spans="1:4" x14ac:dyDescent="0.25">
      <c r="A251" t="s">
        <v>40</v>
      </c>
      <c r="B251" t="s">
        <v>5</v>
      </c>
      <c r="C251">
        <v>10</v>
      </c>
      <c r="D251">
        <v>0.31895425124630056</v>
      </c>
    </row>
    <row r="252" spans="1:4" x14ac:dyDescent="0.25">
      <c r="A252" t="s">
        <v>40</v>
      </c>
      <c r="B252" t="s">
        <v>5</v>
      </c>
      <c r="C252">
        <v>11</v>
      </c>
      <c r="D252">
        <v>0.40070326483727908</v>
      </c>
    </row>
    <row r="253" spans="1:4" x14ac:dyDescent="0.25">
      <c r="A253" t="s">
        <v>40</v>
      </c>
      <c r="B253" t="s">
        <v>5</v>
      </c>
      <c r="C253">
        <v>12</v>
      </c>
      <c r="D253">
        <v>0.44392399008638012</v>
      </c>
    </row>
    <row r="254" spans="1:4" x14ac:dyDescent="0.25">
      <c r="A254" t="s">
        <v>40</v>
      </c>
      <c r="B254" t="s">
        <v>5</v>
      </c>
      <c r="C254">
        <v>13</v>
      </c>
      <c r="D254">
        <v>0.44905525356896064</v>
      </c>
    </row>
    <row r="255" spans="1:4" x14ac:dyDescent="0.25">
      <c r="A255" t="s">
        <v>40</v>
      </c>
      <c r="B255" t="s">
        <v>5</v>
      </c>
      <c r="C255">
        <v>14</v>
      </c>
      <c r="D255">
        <v>0.42067860849034622</v>
      </c>
    </row>
    <row r="256" spans="1:4" x14ac:dyDescent="0.25">
      <c r="A256" t="s">
        <v>40</v>
      </c>
      <c r="B256" t="s">
        <v>5</v>
      </c>
      <c r="C256">
        <v>15</v>
      </c>
      <c r="D256">
        <v>0.35907299955129873</v>
      </c>
    </row>
    <row r="257" spans="1:4" x14ac:dyDescent="0.25">
      <c r="A257" t="s">
        <v>40</v>
      </c>
      <c r="B257" t="s">
        <v>5</v>
      </c>
      <c r="C257">
        <v>16</v>
      </c>
      <c r="D257">
        <v>0.27007690906417992</v>
      </c>
    </row>
    <row r="258" spans="1:4" x14ac:dyDescent="0.25">
      <c r="A258" t="s">
        <v>40</v>
      </c>
      <c r="B258" t="s">
        <v>5</v>
      </c>
      <c r="C258">
        <v>17</v>
      </c>
      <c r="D258">
        <v>0.16798012076285018</v>
      </c>
    </row>
    <row r="259" spans="1:4" x14ac:dyDescent="0.25">
      <c r="A259" t="s">
        <v>40</v>
      </c>
      <c r="B259" t="s">
        <v>5</v>
      </c>
      <c r="C259">
        <v>18</v>
      </c>
      <c r="D259">
        <v>6.9705854778537663E-2</v>
      </c>
    </row>
    <row r="260" spans="1:4" x14ac:dyDescent="0.25">
      <c r="A260" t="s">
        <v>40</v>
      </c>
      <c r="B260" t="s">
        <v>5</v>
      </c>
      <c r="C260">
        <v>19</v>
      </c>
      <c r="D260">
        <v>1.0684663811026235E-2</v>
      </c>
    </row>
    <row r="261" spans="1:4" x14ac:dyDescent="0.25">
      <c r="A261" t="s">
        <v>40</v>
      </c>
      <c r="B261" t="s">
        <v>5</v>
      </c>
      <c r="C261">
        <v>20</v>
      </c>
      <c r="D261">
        <v>0</v>
      </c>
    </row>
    <row r="262" spans="1:4" x14ac:dyDescent="0.25">
      <c r="A262" t="s">
        <v>40</v>
      </c>
      <c r="B262" t="s">
        <v>5</v>
      </c>
      <c r="C262">
        <v>21</v>
      </c>
      <c r="D262">
        <v>0</v>
      </c>
    </row>
    <row r="263" spans="1:4" x14ac:dyDescent="0.25">
      <c r="A263" t="s">
        <v>40</v>
      </c>
      <c r="B263" t="s">
        <v>5</v>
      </c>
      <c r="C263">
        <v>22</v>
      </c>
      <c r="D263">
        <v>0</v>
      </c>
    </row>
    <row r="264" spans="1:4" x14ac:dyDescent="0.25">
      <c r="A264" t="s">
        <v>40</v>
      </c>
      <c r="B264" t="s">
        <v>5</v>
      </c>
      <c r="C264">
        <v>23</v>
      </c>
      <c r="D264">
        <v>0</v>
      </c>
    </row>
    <row r="265" spans="1:4" x14ac:dyDescent="0.25">
      <c r="A265" t="s">
        <v>40</v>
      </c>
      <c r="B265" t="s">
        <v>5</v>
      </c>
      <c r="C265">
        <v>24</v>
      </c>
      <c r="D265">
        <v>0</v>
      </c>
    </row>
    <row r="266" spans="1:4" x14ac:dyDescent="0.25">
      <c r="A266" t="s">
        <v>41</v>
      </c>
      <c r="B266" t="s">
        <v>5</v>
      </c>
      <c r="C266">
        <v>1</v>
      </c>
      <c r="D266">
        <v>0</v>
      </c>
    </row>
    <row r="267" spans="1:4" x14ac:dyDescent="0.25">
      <c r="A267" t="s">
        <v>41</v>
      </c>
      <c r="B267" t="s">
        <v>5</v>
      </c>
      <c r="C267">
        <v>2</v>
      </c>
      <c r="D267">
        <v>0</v>
      </c>
    </row>
    <row r="268" spans="1:4" x14ac:dyDescent="0.25">
      <c r="A268" t="s">
        <v>41</v>
      </c>
      <c r="B268" t="s">
        <v>5</v>
      </c>
      <c r="C268">
        <v>3</v>
      </c>
      <c r="D268">
        <v>0</v>
      </c>
    </row>
    <row r="269" spans="1:4" x14ac:dyDescent="0.25">
      <c r="A269" t="s">
        <v>41</v>
      </c>
      <c r="B269" t="s">
        <v>5</v>
      </c>
      <c r="C269">
        <v>4</v>
      </c>
      <c r="D269">
        <v>0</v>
      </c>
    </row>
    <row r="270" spans="1:4" x14ac:dyDescent="0.25">
      <c r="A270" t="s">
        <v>41</v>
      </c>
      <c r="B270" t="s">
        <v>5</v>
      </c>
      <c r="C270">
        <v>5</v>
      </c>
      <c r="D270">
        <v>0</v>
      </c>
    </row>
    <row r="271" spans="1:4" x14ac:dyDescent="0.25">
      <c r="A271" t="s">
        <v>41</v>
      </c>
      <c r="B271" t="s">
        <v>5</v>
      </c>
      <c r="C271">
        <v>6</v>
      </c>
      <c r="D271">
        <v>0</v>
      </c>
    </row>
    <row r="272" spans="1:4" x14ac:dyDescent="0.25">
      <c r="A272" t="s">
        <v>41</v>
      </c>
      <c r="B272" t="s">
        <v>5</v>
      </c>
      <c r="C272">
        <v>7</v>
      </c>
      <c r="D272">
        <v>1.7139644579034941E-2</v>
      </c>
    </row>
    <row r="273" spans="1:4" x14ac:dyDescent="0.25">
      <c r="A273" t="s">
        <v>41</v>
      </c>
      <c r="B273" t="s">
        <v>5</v>
      </c>
      <c r="C273">
        <v>8</v>
      </c>
      <c r="D273">
        <v>9.389013099231365E-2</v>
      </c>
    </row>
    <row r="274" spans="1:4" x14ac:dyDescent="0.25">
      <c r="A274" t="s">
        <v>41</v>
      </c>
      <c r="B274" t="s">
        <v>5</v>
      </c>
      <c r="C274">
        <v>9</v>
      </c>
      <c r="D274">
        <v>0.20180532748421967</v>
      </c>
    </row>
    <row r="275" spans="1:4" x14ac:dyDescent="0.25">
      <c r="A275" t="s">
        <v>41</v>
      </c>
      <c r="B275" t="s">
        <v>5</v>
      </c>
      <c r="C275">
        <v>10</v>
      </c>
      <c r="D275">
        <v>0.30373731092979783</v>
      </c>
    </row>
    <row r="276" spans="1:4" x14ac:dyDescent="0.25">
      <c r="A276" t="s">
        <v>41</v>
      </c>
      <c r="B276" t="s">
        <v>5</v>
      </c>
      <c r="C276">
        <v>11</v>
      </c>
      <c r="D276">
        <v>0.38158617314832682</v>
      </c>
    </row>
    <row r="277" spans="1:4" x14ac:dyDescent="0.25">
      <c r="A277" t="s">
        <v>41</v>
      </c>
      <c r="B277" t="s">
        <v>5</v>
      </c>
      <c r="C277">
        <v>12</v>
      </c>
      <c r="D277">
        <v>0.42274488732849985</v>
      </c>
    </row>
    <row r="278" spans="1:4" x14ac:dyDescent="0.25">
      <c r="A278" t="s">
        <v>41</v>
      </c>
      <c r="B278" t="s">
        <v>5</v>
      </c>
      <c r="C278">
        <v>13</v>
      </c>
      <c r="D278">
        <v>0.42763134413470721</v>
      </c>
    </row>
    <row r="279" spans="1:4" x14ac:dyDescent="0.25">
      <c r="A279" t="s">
        <v>41</v>
      </c>
      <c r="B279" t="s">
        <v>5</v>
      </c>
      <c r="C279">
        <v>14</v>
      </c>
      <c r="D279">
        <v>0.40060851614069531</v>
      </c>
    </row>
    <row r="280" spans="1:4" x14ac:dyDescent="0.25">
      <c r="A280" t="s">
        <v>41</v>
      </c>
      <c r="B280" t="s">
        <v>5</v>
      </c>
      <c r="C280">
        <v>15</v>
      </c>
      <c r="D280">
        <v>0.34194203991652544</v>
      </c>
    </row>
    <row r="281" spans="1:4" x14ac:dyDescent="0.25">
      <c r="A281" t="s">
        <v>41</v>
      </c>
      <c r="B281" t="s">
        <v>5</v>
      </c>
      <c r="C281">
        <v>16</v>
      </c>
      <c r="D281">
        <v>0.25719185050159138</v>
      </c>
    </row>
    <row r="282" spans="1:4" x14ac:dyDescent="0.25">
      <c r="A282" t="s">
        <v>41</v>
      </c>
      <c r="B282" t="s">
        <v>5</v>
      </c>
      <c r="C282">
        <v>17</v>
      </c>
      <c r="D282">
        <v>0.15996598249060839</v>
      </c>
    </row>
    <row r="283" spans="1:4" x14ac:dyDescent="0.25">
      <c r="A283" t="s">
        <v>41</v>
      </c>
      <c r="B283" t="s">
        <v>5</v>
      </c>
      <c r="C283">
        <v>18</v>
      </c>
      <c r="D283">
        <v>6.6380268655351862E-2</v>
      </c>
    </row>
    <row r="284" spans="1:4" x14ac:dyDescent="0.25">
      <c r="A284" t="s">
        <v>41</v>
      </c>
      <c r="B284" t="s">
        <v>5</v>
      </c>
      <c r="C284">
        <v>19</v>
      </c>
      <c r="D284">
        <v>1.0174910795103177E-2</v>
      </c>
    </row>
    <row r="285" spans="1:4" x14ac:dyDescent="0.25">
      <c r="A285" t="s">
        <v>41</v>
      </c>
      <c r="B285" t="s">
        <v>5</v>
      </c>
      <c r="C285">
        <v>20</v>
      </c>
      <c r="D285">
        <v>0</v>
      </c>
    </row>
    <row r="286" spans="1:4" x14ac:dyDescent="0.25">
      <c r="A286" t="s">
        <v>41</v>
      </c>
      <c r="B286" t="s">
        <v>5</v>
      </c>
      <c r="C286">
        <v>21</v>
      </c>
      <c r="D286">
        <v>0</v>
      </c>
    </row>
    <row r="287" spans="1:4" x14ac:dyDescent="0.25">
      <c r="A287" t="s">
        <v>41</v>
      </c>
      <c r="B287" t="s">
        <v>5</v>
      </c>
      <c r="C287">
        <v>22</v>
      </c>
      <c r="D287">
        <v>0</v>
      </c>
    </row>
    <row r="288" spans="1:4" x14ac:dyDescent="0.25">
      <c r="A288" t="s">
        <v>41</v>
      </c>
      <c r="B288" t="s">
        <v>5</v>
      </c>
      <c r="C288">
        <v>23</v>
      </c>
      <c r="D288">
        <v>0</v>
      </c>
    </row>
    <row r="289" spans="1:4" x14ac:dyDescent="0.25">
      <c r="A289" t="s">
        <v>41</v>
      </c>
      <c r="B289" t="s">
        <v>5</v>
      </c>
      <c r="C289">
        <v>24</v>
      </c>
      <c r="D289">
        <v>0</v>
      </c>
    </row>
    <row r="290" spans="1:4" x14ac:dyDescent="0.25">
      <c r="A290" t="s">
        <v>42</v>
      </c>
      <c r="B290" t="s">
        <v>5</v>
      </c>
      <c r="C290">
        <v>1</v>
      </c>
      <c r="D290">
        <v>0</v>
      </c>
    </row>
    <row r="291" spans="1:4" x14ac:dyDescent="0.25">
      <c r="A291" t="s">
        <v>42</v>
      </c>
      <c r="B291" t="s">
        <v>5</v>
      </c>
      <c r="C291">
        <v>2</v>
      </c>
      <c r="D291">
        <v>0</v>
      </c>
    </row>
    <row r="292" spans="1:4" x14ac:dyDescent="0.25">
      <c r="A292" t="s">
        <v>42</v>
      </c>
      <c r="B292" t="s">
        <v>5</v>
      </c>
      <c r="C292">
        <v>3</v>
      </c>
      <c r="D292">
        <v>0</v>
      </c>
    </row>
    <row r="293" spans="1:4" x14ac:dyDescent="0.25">
      <c r="A293" t="s">
        <v>42</v>
      </c>
      <c r="B293" t="s">
        <v>5</v>
      </c>
      <c r="C293">
        <v>4</v>
      </c>
      <c r="D293">
        <v>0</v>
      </c>
    </row>
    <row r="294" spans="1:4" x14ac:dyDescent="0.25">
      <c r="A294" t="s">
        <v>42</v>
      </c>
      <c r="B294" t="s">
        <v>5</v>
      </c>
      <c r="C294">
        <v>5</v>
      </c>
      <c r="D294">
        <v>0</v>
      </c>
    </row>
    <row r="295" spans="1:4" x14ac:dyDescent="0.25">
      <c r="A295" t="s">
        <v>42</v>
      </c>
      <c r="B295" t="s">
        <v>5</v>
      </c>
      <c r="C295">
        <v>6</v>
      </c>
      <c r="D295">
        <v>0</v>
      </c>
    </row>
    <row r="296" spans="1:4" x14ac:dyDescent="0.25">
      <c r="A296" t="s">
        <v>42</v>
      </c>
      <c r="B296" t="s">
        <v>5</v>
      </c>
      <c r="C296">
        <v>7</v>
      </c>
      <c r="D296">
        <v>1.9297311589578828E-2</v>
      </c>
    </row>
    <row r="297" spans="1:4" x14ac:dyDescent="0.25">
      <c r="A297" t="s">
        <v>42</v>
      </c>
      <c r="B297" t="s">
        <v>5</v>
      </c>
      <c r="C297">
        <v>8</v>
      </c>
      <c r="D297">
        <v>0.10570972487733259</v>
      </c>
    </row>
    <row r="298" spans="1:4" x14ac:dyDescent="0.25">
      <c r="A298" t="s">
        <v>42</v>
      </c>
      <c r="B298" t="s">
        <v>5</v>
      </c>
      <c r="C298">
        <v>9</v>
      </c>
      <c r="D298">
        <v>0.2272100956902838</v>
      </c>
    </row>
    <row r="299" spans="1:4" x14ac:dyDescent="0.25">
      <c r="A299" t="s">
        <v>42</v>
      </c>
      <c r="B299" t="s">
        <v>5</v>
      </c>
      <c r="C299">
        <v>10</v>
      </c>
      <c r="D299">
        <v>0.34197404172328066</v>
      </c>
    </row>
    <row r="300" spans="1:4" x14ac:dyDescent="0.25">
      <c r="A300" t="s">
        <v>42</v>
      </c>
      <c r="B300" t="s">
        <v>5</v>
      </c>
      <c r="C300">
        <v>11</v>
      </c>
      <c r="D300">
        <v>0.42962310260069886</v>
      </c>
    </row>
    <row r="301" spans="1:4" x14ac:dyDescent="0.25">
      <c r="A301" t="s">
        <v>42</v>
      </c>
      <c r="B301" t="s">
        <v>5</v>
      </c>
      <c r="C301">
        <v>12</v>
      </c>
      <c r="D301">
        <v>0.47596318442087487</v>
      </c>
    </row>
    <row r="302" spans="1:4" x14ac:dyDescent="0.25">
      <c r="A302" t="s">
        <v>42</v>
      </c>
      <c r="B302" t="s">
        <v>5</v>
      </c>
      <c r="C302">
        <v>13</v>
      </c>
      <c r="D302">
        <v>0.48146478505930018</v>
      </c>
    </row>
    <row r="303" spans="1:4" x14ac:dyDescent="0.25">
      <c r="A303" t="s">
        <v>42</v>
      </c>
      <c r="B303" t="s">
        <v>5</v>
      </c>
      <c r="C303">
        <v>14</v>
      </c>
      <c r="D303">
        <v>0.45104012080051531</v>
      </c>
    </row>
    <row r="304" spans="1:4" x14ac:dyDescent="0.25">
      <c r="A304" t="s">
        <v>42</v>
      </c>
      <c r="B304" t="s">
        <v>5</v>
      </c>
      <c r="C304">
        <v>15</v>
      </c>
      <c r="D304">
        <v>0.38498826853835083</v>
      </c>
    </row>
    <row r="305" spans="1:4" x14ac:dyDescent="0.25">
      <c r="A305" t="s">
        <v>42</v>
      </c>
      <c r="B305" t="s">
        <v>5</v>
      </c>
      <c r="C305">
        <v>16</v>
      </c>
      <c r="D305">
        <v>0.28956908963564032</v>
      </c>
    </row>
    <row r="306" spans="1:4" x14ac:dyDescent="0.25">
      <c r="A306" t="s">
        <v>42</v>
      </c>
      <c r="B306" t="s">
        <v>5</v>
      </c>
      <c r="C306">
        <v>17</v>
      </c>
      <c r="D306">
        <v>0.18010370014499985</v>
      </c>
    </row>
    <row r="307" spans="1:4" x14ac:dyDescent="0.25">
      <c r="A307" t="s">
        <v>42</v>
      </c>
      <c r="B307" t="s">
        <v>5</v>
      </c>
      <c r="C307">
        <v>18</v>
      </c>
      <c r="D307">
        <v>7.4736714739647367E-2</v>
      </c>
    </row>
    <row r="308" spans="1:4" x14ac:dyDescent="0.25">
      <c r="A308" t="s">
        <v>42</v>
      </c>
      <c r="B308" t="s">
        <v>5</v>
      </c>
      <c r="C308">
        <v>19</v>
      </c>
      <c r="D308">
        <v>1.1455804879959232E-2</v>
      </c>
    </row>
    <row r="309" spans="1:4" x14ac:dyDescent="0.25">
      <c r="A309" t="s">
        <v>42</v>
      </c>
      <c r="B309" t="s">
        <v>5</v>
      </c>
      <c r="C309">
        <v>20</v>
      </c>
      <c r="D309">
        <v>0</v>
      </c>
    </row>
    <row r="310" spans="1:4" x14ac:dyDescent="0.25">
      <c r="A310" t="s">
        <v>42</v>
      </c>
      <c r="B310" t="s">
        <v>5</v>
      </c>
      <c r="C310">
        <v>21</v>
      </c>
      <c r="D310">
        <v>0</v>
      </c>
    </row>
    <row r="311" spans="1:4" x14ac:dyDescent="0.25">
      <c r="A311" t="s">
        <v>42</v>
      </c>
      <c r="B311" t="s">
        <v>5</v>
      </c>
      <c r="C311">
        <v>22</v>
      </c>
      <c r="D311">
        <v>0</v>
      </c>
    </row>
    <row r="312" spans="1:4" x14ac:dyDescent="0.25">
      <c r="A312" t="s">
        <v>42</v>
      </c>
      <c r="B312" t="s">
        <v>5</v>
      </c>
      <c r="C312">
        <v>23</v>
      </c>
      <c r="D312">
        <v>0</v>
      </c>
    </row>
    <row r="313" spans="1:4" x14ac:dyDescent="0.25">
      <c r="A313" t="s">
        <v>42</v>
      </c>
      <c r="B313" t="s">
        <v>5</v>
      </c>
      <c r="C313">
        <v>24</v>
      </c>
      <c r="D313">
        <v>0</v>
      </c>
    </row>
    <row r="314" spans="1:4" x14ac:dyDescent="0.25">
      <c r="A314" t="s">
        <v>43</v>
      </c>
      <c r="B314" t="s">
        <v>5</v>
      </c>
      <c r="C314">
        <v>1</v>
      </c>
      <c r="D314">
        <v>0</v>
      </c>
    </row>
    <row r="315" spans="1:4" x14ac:dyDescent="0.25">
      <c r="A315" t="s">
        <v>43</v>
      </c>
      <c r="B315" t="s">
        <v>5</v>
      </c>
      <c r="C315">
        <v>2</v>
      </c>
      <c r="D315">
        <v>0</v>
      </c>
    </row>
    <row r="316" spans="1:4" x14ac:dyDescent="0.25">
      <c r="A316" t="s">
        <v>43</v>
      </c>
      <c r="B316" t="s">
        <v>5</v>
      </c>
      <c r="C316">
        <v>3</v>
      </c>
      <c r="D316">
        <v>0</v>
      </c>
    </row>
    <row r="317" spans="1:4" x14ac:dyDescent="0.25">
      <c r="A317" t="s">
        <v>43</v>
      </c>
      <c r="B317" t="s">
        <v>5</v>
      </c>
      <c r="C317">
        <v>4</v>
      </c>
      <c r="D317">
        <v>0</v>
      </c>
    </row>
    <row r="318" spans="1:4" x14ac:dyDescent="0.25">
      <c r="A318" t="s">
        <v>43</v>
      </c>
      <c r="B318" t="s">
        <v>5</v>
      </c>
      <c r="C318">
        <v>5</v>
      </c>
      <c r="D318">
        <v>0</v>
      </c>
    </row>
    <row r="319" spans="1:4" x14ac:dyDescent="0.25">
      <c r="A319" t="s">
        <v>43</v>
      </c>
      <c r="B319" t="s">
        <v>5</v>
      </c>
      <c r="C319">
        <v>6</v>
      </c>
      <c r="D319">
        <v>0</v>
      </c>
    </row>
    <row r="320" spans="1:4" x14ac:dyDescent="0.25">
      <c r="A320" t="s">
        <v>43</v>
      </c>
      <c r="B320" t="s">
        <v>5</v>
      </c>
      <c r="C320">
        <v>7</v>
      </c>
      <c r="D320">
        <v>1.8376056213545901E-2</v>
      </c>
    </row>
    <row r="321" spans="1:4" x14ac:dyDescent="0.25">
      <c r="A321" t="s">
        <v>43</v>
      </c>
      <c r="B321" t="s">
        <v>5</v>
      </c>
      <c r="C321">
        <v>8</v>
      </c>
      <c r="D321">
        <v>0.10066313318552429</v>
      </c>
    </row>
    <row r="322" spans="1:4" x14ac:dyDescent="0.25">
      <c r="A322" t="s">
        <v>43</v>
      </c>
      <c r="B322" t="s">
        <v>5</v>
      </c>
      <c r="C322">
        <v>9</v>
      </c>
      <c r="D322">
        <v>0.21636306546164472</v>
      </c>
    </row>
    <row r="323" spans="1:4" x14ac:dyDescent="0.25">
      <c r="A323" t="s">
        <v>43</v>
      </c>
      <c r="B323" t="s">
        <v>5</v>
      </c>
      <c r="C323">
        <v>10</v>
      </c>
      <c r="D323">
        <v>0.3256481704774945</v>
      </c>
    </row>
    <row r="324" spans="1:4" x14ac:dyDescent="0.25">
      <c r="A324" t="s">
        <v>43</v>
      </c>
      <c r="B324" t="s">
        <v>5</v>
      </c>
      <c r="C324">
        <v>11</v>
      </c>
      <c r="D324">
        <v>0.40911285737293457</v>
      </c>
    </row>
    <row r="325" spans="1:4" x14ac:dyDescent="0.25">
      <c r="A325" t="s">
        <v>43</v>
      </c>
      <c r="B325" t="s">
        <v>5</v>
      </c>
      <c r="C325">
        <v>12</v>
      </c>
      <c r="D325">
        <v>0.45324065955485787</v>
      </c>
    </row>
    <row r="326" spans="1:4" x14ac:dyDescent="0.25">
      <c r="A326" t="s">
        <v>43</v>
      </c>
      <c r="B326" t="s">
        <v>5</v>
      </c>
      <c r="C326">
        <v>13</v>
      </c>
      <c r="D326">
        <v>0.45847961328822562</v>
      </c>
    </row>
    <row r="327" spans="1:4" x14ac:dyDescent="0.25">
      <c r="A327" t="s">
        <v>43</v>
      </c>
      <c r="B327" t="s">
        <v>5</v>
      </c>
      <c r="C327">
        <v>14</v>
      </c>
      <c r="D327">
        <v>0.42950742521413049</v>
      </c>
    </row>
    <row r="328" spans="1:4" x14ac:dyDescent="0.25">
      <c r="A328" t="s">
        <v>43</v>
      </c>
      <c r="B328" t="s">
        <v>5</v>
      </c>
      <c r="C328">
        <v>15</v>
      </c>
      <c r="D328">
        <v>0.36660889426882309</v>
      </c>
    </row>
    <row r="329" spans="1:4" x14ac:dyDescent="0.25">
      <c r="A329" t="s">
        <v>43</v>
      </c>
      <c r="B329" t="s">
        <v>5</v>
      </c>
      <c r="C329">
        <v>16</v>
      </c>
      <c r="D329">
        <v>0.27574503547548168</v>
      </c>
    </row>
    <row r="330" spans="1:4" x14ac:dyDescent="0.25">
      <c r="A330" t="s">
        <v>43</v>
      </c>
      <c r="B330" t="s">
        <v>5</v>
      </c>
      <c r="C330">
        <v>17</v>
      </c>
      <c r="D330">
        <v>0.17150553344018241</v>
      </c>
    </row>
    <row r="331" spans="1:4" x14ac:dyDescent="0.25">
      <c r="A331" t="s">
        <v>43</v>
      </c>
      <c r="B331" t="s">
        <v>5</v>
      </c>
      <c r="C331">
        <v>18</v>
      </c>
      <c r="D331">
        <v>7.1168777313683762E-2</v>
      </c>
    </row>
    <row r="332" spans="1:4" x14ac:dyDescent="0.25">
      <c r="A332" t="s">
        <v>43</v>
      </c>
      <c r="B332" t="s">
        <v>5</v>
      </c>
      <c r="C332">
        <v>19</v>
      </c>
      <c r="D332">
        <v>1.0908903733472794E-2</v>
      </c>
    </row>
    <row r="333" spans="1:4" x14ac:dyDescent="0.25">
      <c r="A333" t="s">
        <v>43</v>
      </c>
      <c r="B333" t="s">
        <v>5</v>
      </c>
      <c r="C333">
        <v>20</v>
      </c>
      <c r="D333">
        <v>0</v>
      </c>
    </row>
    <row r="334" spans="1:4" x14ac:dyDescent="0.25">
      <c r="A334" t="s">
        <v>43</v>
      </c>
      <c r="B334" t="s">
        <v>5</v>
      </c>
      <c r="C334">
        <v>21</v>
      </c>
      <c r="D334">
        <v>0</v>
      </c>
    </row>
    <row r="335" spans="1:4" x14ac:dyDescent="0.25">
      <c r="A335" t="s">
        <v>43</v>
      </c>
      <c r="B335" t="s">
        <v>5</v>
      </c>
      <c r="C335">
        <v>22</v>
      </c>
      <c r="D335">
        <v>0</v>
      </c>
    </row>
    <row r="336" spans="1:4" x14ac:dyDescent="0.25">
      <c r="A336" t="s">
        <v>43</v>
      </c>
      <c r="B336" t="s">
        <v>5</v>
      </c>
      <c r="C336">
        <v>23</v>
      </c>
      <c r="D336">
        <v>0</v>
      </c>
    </row>
    <row r="337" spans="1:4" x14ac:dyDescent="0.25">
      <c r="A337" t="s">
        <v>43</v>
      </c>
      <c r="B337" t="s">
        <v>5</v>
      </c>
      <c r="C337">
        <v>24</v>
      </c>
      <c r="D337">
        <v>0</v>
      </c>
    </row>
    <row r="338" spans="1:4" x14ac:dyDescent="0.25">
      <c r="A338" t="s">
        <v>44</v>
      </c>
      <c r="B338" t="s">
        <v>5</v>
      </c>
      <c r="C338">
        <v>1</v>
      </c>
      <c r="D338">
        <v>0</v>
      </c>
    </row>
    <row r="339" spans="1:4" x14ac:dyDescent="0.25">
      <c r="A339" t="s">
        <v>44</v>
      </c>
      <c r="B339" t="s">
        <v>5</v>
      </c>
      <c r="C339">
        <v>2</v>
      </c>
      <c r="D339">
        <v>0</v>
      </c>
    </row>
    <row r="340" spans="1:4" x14ac:dyDescent="0.25">
      <c r="A340" t="s">
        <v>44</v>
      </c>
      <c r="B340" t="s">
        <v>5</v>
      </c>
      <c r="C340">
        <v>3</v>
      </c>
      <c r="D340">
        <v>0</v>
      </c>
    </row>
    <row r="341" spans="1:4" x14ac:dyDescent="0.25">
      <c r="A341" t="s">
        <v>44</v>
      </c>
      <c r="B341" t="s">
        <v>5</v>
      </c>
      <c r="C341">
        <v>4</v>
      </c>
      <c r="D341">
        <v>0</v>
      </c>
    </row>
    <row r="342" spans="1:4" x14ac:dyDescent="0.25">
      <c r="A342" t="s">
        <v>44</v>
      </c>
      <c r="B342" t="s">
        <v>5</v>
      </c>
      <c r="C342">
        <v>5</v>
      </c>
      <c r="D342">
        <v>0</v>
      </c>
    </row>
    <row r="343" spans="1:4" x14ac:dyDescent="0.25">
      <c r="A343" t="s">
        <v>44</v>
      </c>
      <c r="B343" t="s">
        <v>5</v>
      </c>
      <c r="C343">
        <v>6</v>
      </c>
      <c r="D343">
        <v>0</v>
      </c>
    </row>
    <row r="344" spans="1:4" x14ac:dyDescent="0.25">
      <c r="A344" t="s">
        <v>44</v>
      </c>
      <c r="B344" t="s">
        <v>5</v>
      </c>
      <c r="C344">
        <v>7</v>
      </c>
      <c r="D344">
        <v>1.99246925477463E-2</v>
      </c>
    </row>
    <row r="345" spans="1:4" x14ac:dyDescent="0.25">
      <c r="A345" t="s">
        <v>44</v>
      </c>
      <c r="B345" t="s">
        <v>5</v>
      </c>
      <c r="C345">
        <v>8</v>
      </c>
      <c r="D345">
        <v>0.10914648694511077</v>
      </c>
    </row>
    <row r="346" spans="1:4" x14ac:dyDescent="0.25">
      <c r="A346" t="s">
        <v>44</v>
      </c>
      <c r="B346" t="s">
        <v>5</v>
      </c>
      <c r="C346">
        <v>9</v>
      </c>
      <c r="D346">
        <v>0.23459699447552565</v>
      </c>
    </row>
    <row r="347" spans="1:4" x14ac:dyDescent="0.25">
      <c r="A347" t="s">
        <v>44</v>
      </c>
      <c r="B347" t="s">
        <v>5</v>
      </c>
      <c r="C347">
        <v>10</v>
      </c>
      <c r="D347">
        <v>0.35309206720412628</v>
      </c>
    </row>
    <row r="348" spans="1:4" x14ac:dyDescent="0.25">
      <c r="A348" t="s">
        <v>44</v>
      </c>
      <c r="B348" t="s">
        <v>5</v>
      </c>
      <c r="C348">
        <v>11</v>
      </c>
      <c r="D348">
        <v>0.44359071422936053</v>
      </c>
    </row>
    <row r="349" spans="1:4" x14ac:dyDescent="0.25">
      <c r="A349" t="s">
        <v>44</v>
      </c>
      <c r="B349" t="s">
        <v>5</v>
      </c>
      <c r="C349">
        <v>12</v>
      </c>
      <c r="D349">
        <v>0.49143737300451512</v>
      </c>
    </row>
    <row r="350" spans="1:4" x14ac:dyDescent="0.25">
      <c r="A350" t="s">
        <v>44</v>
      </c>
      <c r="B350" t="s">
        <v>5</v>
      </c>
      <c r="C350">
        <v>13</v>
      </c>
      <c r="D350">
        <v>0.49711783790929004</v>
      </c>
    </row>
    <row r="351" spans="1:4" x14ac:dyDescent="0.25">
      <c r="A351" t="s">
        <v>44</v>
      </c>
      <c r="B351" t="s">
        <v>5</v>
      </c>
      <c r="C351">
        <v>14</v>
      </c>
      <c r="D351">
        <v>0.46570402783472692</v>
      </c>
    </row>
    <row r="352" spans="1:4" x14ac:dyDescent="0.25">
      <c r="A352" t="s">
        <v>44</v>
      </c>
      <c r="B352" t="s">
        <v>5</v>
      </c>
      <c r="C352">
        <v>15</v>
      </c>
      <c r="D352">
        <v>0.39750474305748867</v>
      </c>
    </row>
    <row r="353" spans="1:4" x14ac:dyDescent="0.25">
      <c r="A353" t="s">
        <v>44</v>
      </c>
      <c r="B353" t="s">
        <v>5</v>
      </c>
      <c r="C353">
        <v>16</v>
      </c>
      <c r="D353">
        <v>0.29898336125933106</v>
      </c>
    </row>
    <row r="354" spans="1:4" x14ac:dyDescent="0.25">
      <c r="A354" t="s">
        <v>44</v>
      </c>
      <c r="B354" t="s">
        <v>5</v>
      </c>
      <c r="C354">
        <v>17</v>
      </c>
      <c r="D354">
        <v>0.18595910810905517</v>
      </c>
    </row>
    <row r="355" spans="1:4" x14ac:dyDescent="0.25">
      <c r="A355" t="s">
        <v>44</v>
      </c>
      <c r="B355" t="s">
        <v>5</v>
      </c>
      <c r="C355">
        <v>18</v>
      </c>
      <c r="D355">
        <v>7.7166503546548859E-2</v>
      </c>
    </row>
    <row r="356" spans="1:4" x14ac:dyDescent="0.25">
      <c r="A356" t="s">
        <v>44</v>
      </c>
      <c r="B356" t="s">
        <v>5</v>
      </c>
      <c r="C356">
        <v>19</v>
      </c>
      <c r="D356">
        <v>1.1828248150557075E-2</v>
      </c>
    </row>
    <row r="357" spans="1:4" x14ac:dyDescent="0.25">
      <c r="A357" t="s">
        <v>44</v>
      </c>
      <c r="B357" t="s">
        <v>5</v>
      </c>
      <c r="C357">
        <v>20</v>
      </c>
      <c r="D357">
        <v>0</v>
      </c>
    </row>
    <row r="358" spans="1:4" x14ac:dyDescent="0.25">
      <c r="A358" t="s">
        <v>44</v>
      </c>
      <c r="B358" t="s">
        <v>5</v>
      </c>
      <c r="C358">
        <v>21</v>
      </c>
      <c r="D358">
        <v>0</v>
      </c>
    </row>
    <row r="359" spans="1:4" x14ac:dyDescent="0.25">
      <c r="A359" t="s">
        <v>44</v>
      </c>
      <c r="B359" t="s">
        <v>5</v>
      </c>
      <c r="C359">
        <v>22</v>
      </c>
      <c r="D359">
        <v>0</v>
      </c>
    </row>
    <row r="360" spans="1:4" x14ac:dyDescent="0.25">
      <c r="A360" t="s">
        <v>44</v>
      </c>
      <c r="B360" t="s">
        <v>5</v>
      </c>
      <c r="C360">
        <v>23</v>
      </c>
      <c r="D360">
        <v>0</v>
      </c>
    </row>
    <row r="361" spans="1:4" x14ac:dyDescent="0.25">
      <c r="A361" t="s">
        <v>44</v>
      </c>
      <c r="B361" t="s">
        <v>5</v>
      </c>
      <c r="C361">
        <v>24</v>
      </c>
      <c r="D361">
        <v>0</v>
      </c>
    </row>
    <row r="362" spans="1:4" x14ac:dyDescent="0.25">
      <c r="A362" t="s">
        <v>30</v>
      </c>
      <c r="B362" t="s">
        <v>6</v>
      </c>
      <c r="C362">
        <v>1</v>
      </c>
      <c r="D362">
        <v>0</v>
      </c>
    </row>
    <row r="363" spans="1:4" x14ac:dyDescent="0.25">
      <c r="A363" t="s">
        <v>30</v>
      </c>
      <c r="B363" t="s">
        <v>6</v>
      </c>
      <c r="C363">
        <v>2</v>
      </c>
      <c r="D363">
        <v>0</v>
      </c>
    </row>
    <row r="364" spans="1:4" x14ac:dyDescent="0.25">
      <c r="A364" t="s">
        <v>30</v>
      </c>
      <c r="B364" t="s">
        <v>6</v>
      </c>
      <c r="C364">
        <v>3</v>
      </c>
      <c r="D364">
        <v>0</v>
      </c>
    </row>
    <row r="365" spans="1:4" x14ac:dyDescent="0.25">
      <c r="A365" t="s">
        <v>30</v>
      </c>
      <c r="B365" t="s">
        <v>6</v>
      </c>
      <c r="C365">
        <v>4</v>
      </c>
      <c r="D365">
        <v>0</v>
      </c>
    </row>
    <row r="366" spans="1:4" x14ac:dyDescent="0.25">
      <c r="A366" t="s">
        <v>30</v>
      </c>
      <c r="B366" t="s">
        <v>6</v>
      </c>
      <c r="C366">
        <v>5</v>
      </c>
      <c r="D366">
        <v>0</v>
      </c>
    </row>
    <row r="367" spans="1:4" x14ac:dyDescent="0.25">
      <c r="A367" t="s">
        <v>30</v>
      </c>
      <c r="B367" t="s">
        <v>6</v>
      </c>
      <c r="C367">
        <v>6</v>
      </c>
      <c r="D367">
        <v>1.4596935900167546E-3</v>
      </c>
    </row>
    <row r="368" spans="1:4" x14ac:dyDescent="0.25">
      <c r="A368" t="s">
        <v>30</v>
      </c>
      <c r="B368" t="s">
        <v>6</v>
      </c>
      <c r="C368">
        <v>7</v>
      </c>
      <c r="D368">
        <v>3.7559603990561706E-2</v>
      </c>
    </row>
    <row r="369" spans="1:4" x14ac:dyDescent="0.25">
      <c r="A369" t="s">
        <v>30</v>
      </c>
      <c r="B369" t="s">
        <v>6</v>
      </c>
      <c r="C369">
        <v>8</v>
      </c>
      <c r="D369">
        <v>0.14072694758754173</v>
      </c>
    </row>
    <row r="370" spans="1:4" x14ac:dyDescent="0.25">
      <c r="A370" t="s">
        <v>30</v>
      </c>
      <c r="B370" t="s">
        <v>6</v>
      </c>
      <c r="C370">
        <v>9</v>
      </c>
      <c r="D370">
        <v>0.26679617445874965</v>
      </c>
    </row>
    <row r="371" spans="1:4" x14ac:dyDescent="0.25">
      <c r="A371" t="s">
        <v>30</v>
      </c>
      <c r="B371" t="s">
        <v>6</v>
      </c>
      <c r="C371">
        <v>10</v>
      </c>
      <c r="D371">
        <v>0.36774473428699078</v>
      </c>
    </row>
    <row r="372" spans="1:4" x14ac:dyDescent="0.25">
      <c r="A372" t="s">
        <v>30</v>
      </c>
      <c r="B372" t="s">
        <v>6</v>
      </c>
      <c r="C372">
        <v>11</v>
      </c>
      <c r="D372">
        <v>0.4320151011012508</v>
      </c>
    </row>
    <row r="373" spans="1:4" x14ac:dyDescent="0.25">
      <c r="A373" t="s">
        <v>30</v>
      </c>
      <c r="B373" t="s">
        <v>6</v>
      </c>
      <c r="C373">
        <v>12</v>
      </c>
      <c r="D373">
        <v>0.45903396529758483</v>
      </c>
    </row>
    <row r="374" spans="1:4" x14ac:dyDescent="0.25">
      <c r="A374" t="s">
        <v>30</v>
      </c>
      <c r="B374" t="s">
        <v>6</v>
      </c>
      <c r="C374">
        <v>13</v>
      </c>
      <c r="D374">
        <v>0.45263351148747449</v>
      </c>
    </row>
    <row r="375" spans="1:4" x14ac:dyDescent="0.25">
      <c r="A375" t="s">
        <v>30</v>
      </c>
      <c r="B375" t="s">
        <v>6</v>
      </c>
      <c r="C375">
        <v>14</v>
      </c>
      <c r="D375">
        <v>0.41790718192963072</v>
      </c>
    </row>
    <row r="376" spans="1:4" x14ac:dyDescent="0.25">
      <c r="A376" t="s">
        <v>30</v>
      </c>
      <c r="B376" t="s">
        <v>6</v>
      </c>
      <c r="C376">
        <v>15</v>
      </c>
      <c r="D376">
        <v>0.35374233948540401</v>
      </c>
    </row>
    <row r="377" spans="1:4" x14ac:dyDescent="0.25">
      <c r="A377" t="s">
        <v>30</v>
      </c>
      <c r="B377" t="s">
        <v>6</v>
      </c>
      <c r="C377">
        <v>16</v>
      </c>
      <c r="D377">
        <v>0.26458422977310475</v>
      </c>
    </row>
    <row r="378" spans="1:4" x14ac:dyDescent="0.25">
      <c r="A378" t="s">
        <v>30</v>
      </c>
      <c r="B378" t="s">
        <v>6</v>
      </c>
      <c r="C378">
        <v>17</v>
      </c>
      <c r="D378">
        <v>0.16108647654087757</v>
      </c>
    </row>
    <row r="379" spans="1:4" x14ac:dyDescent="0.25">
      <c r="A379" t="s">
        <v>30</v>
      </c>
      <c r="B379" t="s">
        <v>6</v>
      </c>
      <c r="C379">
        <v>18</v>
      </c>
      <c r="D379">
        <v>6.4318587220263165E-2</v>
      </c>
    </row>
    <row r="380" spans="1:4" x14ac:dyDescent="0.25">
      <c r="A380" t="s">
        <v>30</v>
      </c>
      <c r="B380" t="s">
        <v>6</v>
      </c>
      <c r="C380">
        <v>19</v>
      </c>
      <c r="D380">
        <v>6.6982714323674973E-3</v>
      </c>
    </row>
    <row r="381" spans="1:4" x14ac:dyDescent="0.25">
      <c r="A381" t="s">
        <v>30</v>
      </c>
      <c r="B381" t="s">
        <v>6</v>
      </c>
      <c r="C381">
        <v>20</v>
      </c>
      <c r="D381">
        <v>0</v>
      </c>
    </row>
    <row r="382" spans="1:4" x14ac:dyDescent="0.25">
      <c r="A382" t="s">
        <v>30</v>
      </c>
      <c r="B382" t="s">
        <v>6</v>
      </c>
      <c r="C382">
        <v>21</v>
      </c>
      <c r="D382">
        <v>0</v>
      </c>
    </row>
    <row r="383" spans="1:4" x14ac:dyDescent="0.25">
      <c r="A383" t="s">
        <v>30</v>
      </c>
      <c r="B383" t="s">
        <v>6</v>
      </c>
      <c r="C383">
        <v>22</v>
      </c>
      <c r="D383">
        <v>0</v>
      </c>
    </row>
    <row r="384" spans="1:4" x14ac:dyDescent="0.25">
      <c r="A384" t="s">
        <v>30</v>
      </c>
      <c r="B384" t="s">
        <v>6</v>
      </c>
      <c r="C384">
        <v>23</v>
      </c>
      <c r="D384">
        <v>0</v>
      </c>
    </row>
    <row r="385" spans="1:4" x14ac:dyDescent="0.25">
      <c r="A385" t="s">
        <v>30</v>
      </c>
      <c r="B385" t="s">
        <v>6</v>
      </c>
      <c r="C385">
        <v>24</v>
      </c>
      <c r="D385">
        <v>0</v>
      </c>
    </row>
    <row r="386" spans="1:4" x14ac:dyDescent="0.25">
      <c r="A386" t="s">
        <v>31</v>
      </c>
      <c r="B386" t="s">
        <v>6</v>
      </c>
      <c r="C386">
        <v>1</v>
      </c>
      <c r="D386">
        <v>0</v>
      </c>
    </row>
    <row r="387" spans="1:4" x14ac:dyDescent="0.25">
      <c r="A387" t="s">
        <v>31</v>
      </c>
      <c r="B387" t="s">
        <v>6</v>
      </c>
      <c r="C387">
        <v>2</v>
      </c>
      <c r="D387">
        <v>0</v>
      </c>
    </row>
    <row r="388" spans="1:4" x14ac:dyDescent="0.25">
      <c r="A388" t="s">
        <v>31</v>
      </c>
      <c r="B388" t="s">
        <v>6</v>
      </c>
      <c r="C388">
        <v>3</v>
      </c>
      <c r="D388">
        <v>0</v>
      </c>
    </row>
    <row r="389" spans="1:4" x14ac:dyDescent="0.25">
      <c r="A389" t="s">
        <v>31</v>
      </c>
      <c r="B389" t="s">
        <v>6</v>
      </c>
      <c r="C389">
        <v>4</v>
      </c>
      <c r="D389">
        <v>0</v>
      </c>
    </row>
    <row r="390" spans="1:4" x14ac:dyDescent="0.25">
      <c r="A390" t="s">
        <v>31</v>
      </c>
      <c r="B390" t="s">
        <v>6</v>
      </c>
      <c r="C390">
        <v>5</v>
      </c>
      <c r="D390">
        <v>0</v>
      </c>
    </row>
    <row r="391" spans="1:4" x14ac:dyDescent="0.25">
      <c r="A391" t="s">
        <v>31</v>
      </c>
      <c r="B391" t="s">
        <v>6</v>
      </c>
      <c r="C391">
        <v>6</v>
      </c>
      <c r="D391">
        <v>1.7292369295234553E-3</v>
      </c>
    </row>
    <row r="392" spans="1:4" x14ac:dyDescent="0.25">
      <c r="A392" t="s">
        <v>31</v>
      </c>
      <c r="B392" t="s">
        <v>6</v>
      </c>
      <c r="C392">
        <v>7</v>
      </c>
      <c r="D392">
        <v>4.4495265803017152E-2</v>
      </c>
    </row>
    <row r="393" spans="1:4" x14ac:dyDescent="0.25">
      <c r="A393" t="s">
        <v>31</v>
      </c>
      <c r="B393" t="s">
        <v>6</v>
      </c>
      <c r="C393">
        <v>8</v>
      </c>
      <c r="D393">
        <v>0.16671323105878386</v>
      </c>
    </row>
    <row r="394" spans="1:4" x14ac:dyDescent="0.25">
      <c r="A394" t="s">
        <v>31</v>
      </c>
      <c r="B394" t="s">
        <v>6</v>
      </c>
      <c r="C394">
        <v>9</v>
      </c>
      <c r="D394">
        <v>0.31606208363520782</v>
      </c>
    </row>
    <row r="395" spans="1:4" x14ac:dyDescent="0.25">
      <c r="A395" t="s">
        <v>31</v>
      </c>
      <c r="B395" t="s">
        <v>6</v>
      </c>
      <c r="C395">
        <v>10</v>
      </c>
      <c r="D395">
        <v>0.43565155010344031</v>
      </c>
    </row>
    <row r="396" spans="1:4" x14ac:dyDescent="0.25">
      <c r="A396" t="s">
        <v>31</v>
      </c>
      <c r="B396" t="s">
        <v>6</v>
      </c>
      <c r="C396">
        <v>11</v>
      </c>
      <c r="D396">
        <v>0.51178992087477559</v>
      </c>
    </row>
    <row r="397" spans="1:4" x14ac:dyDescent="0.25">
      <c r="A397" t="s">
        <v>31</v>
      </c>
      <c r="B397" t="s">
        <v>6</v>
      </c>
      <c r="C397">
        <v>12</v>
      </c>
      <c r="D397">
        <v>0.54379802043870096</v>
      </c>
    </row>
    <row r="398" spans="1:4" x14ac:dyDescent="0.25">
      <c r="A398" t="s">
        <v>31</v>
      </c>
      <c r="B398" t="s">
        <v>6</v>
      </c>
      <c r="C398">
        <v>13</v>
      </c>
      <c r="D398">
        <v>0.53621567495890421</v>
      </c>
    </row>
    <row r="399" spans="1:4" x14ac:dyDescent="0.25">
      <c r="A399" t="s">
        <v>31</v>
      </c>
      <c r="B399" t="s">
        <v>6</v>
      </c>
      <c r="C399">
        <v>14</v>
      </c>
      <c r="D399">
        <v>0.49507686890472669</v>
      </c>
    </row>
    <row r="400" spans="1:4" x14ac:dyDescent="0.25">
      <c r="A400" t="s">
        <v>31</v>
      </c>
      <c r="B400" t="s">
        <v>6</v>
      </c>
      <c r="C400">
        <v>15</v>
      </c>
      <c r="D400">
        <v>0.41906350836764483</v>
      </c>
    </row>
    <row r="401" spans="1:4" x14ac:dyDescent="0.25">
      <c r="A401" t="s">
        <v>31</v>
      </c>
      <c r="B401" t="s">
        <v>6</v>
      </c>
      <c r="C401">
        <v>16</v>
      </c>
      <c r="D401">
        <v>0.31344168681861539</v>
      </c>
    </row>
    <row r="402" spans="1:4" x14ac:dyDescent="0.25">
      <c r="A402" t="s">
        <v>31</v>
      </c>
      <c r="B402" t="s">
        <v>6</v>
      </c>
      <c r="C402">
        <v>17</v>
      </c>
      <c r="D402">
        <v>0.19083229931707921</v>
      </c>
    </row>
    <row r="403" spans="1:4" x14ac:dyDescent="0.25">
      <c r="A403" t="s">
        <v>31</v>
      </c>
      <c r="B403" t="s">
        <v>6</v>
      </c>
      <c r="C403">
        <v>18</v>
      </c>
      <c r="D403">
        <v>7.6195495435982433E-2</v>
      </c>
    </row>
    <row r="404" spans="1:4" x14ac:dyDescent="0.25">
      <c r="A404" t="s">
        <v>31</v>
      </c>
      <c r="B404" t="s">
        <v>6</v>
      </c>
      <c r="C404">
        <v>19</v>
      </c>
      <c r="D404">
        <v>7.9351573535983658E-3</v>
      </c>
    </row>
    <row r="405" spans="1:4" x14ac:dyDescent="0.25">
      <c r="A405" t="s">
        <v>31</v>
      </c>
      <c r="B405" t="s">
        <v>6</v>
      </c>
      <c r="C405">
        <v>20</v>
      </c>
      <c r="D405">
        <v>0</v>
      </c>
    </row>
    <row r="406" spans="1:4" x14ac:dyDescent="0.25">
      <c r="A406" t="s">
        <v>31</v>
      </c>
      <c r="B406" t="s">
        <v>6</v>
      </c>
      <c r="C406">
        <v>21</v>
      </c>
      <c r="D406">
        <v>0</v>
      </c>
    </row>
    <row r="407" spans="1:4" x14ac:dyDescent="0.25">
      <c r="A407" t="s">
        <v>31</v>
      </c>
      <c r="B407" t="s">
        <v>6</v>
      </c>
      <c r="C407">
        <v>22</v>
      </c>
      <c r="D407">
        <v>0</v>
      </c>
    </row>
    <row r="408" spans="1:4" x14ac:dyDescent="0.25">
      <c r="A408" t="s">
        <v>31</v>
      </c>
      <c r="B408" t="s">
        <v>6</v>
      </c>
      <c r="C408">
        <v>23</v>
      </c>
      <c r="D408">
        <v>0</v>
      </c>
    </row>
    <row r="409" spans="1:4" x14ac:dyDescent="0.25">
      <c r="A409" t="s">
        <v>31</v>
      </c>
      <c r="B409" t="s">
        <v>6</v>
      </c>
      <c r="C409">
        <v>24</v>
      </c>
      <c r="D409">
        <v>0</v>
      </c>
    </row>
    <row r="410" spans="1:4" x14ac:dyDescent="0.25">
      <c r="A410" t="s">
        <v>32</v>
      </c>
      <c r="B410" t="s">
        <v>6</v>
      </c>
      <c r="C410">
        <v>1</v>
      </c>
      <c r="D410">
        <v>0</v>
      </c>
    </row>
    <row r="411" spans="1:4" x14ac:dyDescent="0.25">
      <c r="A411" t="s">
        <v>32</v>
      </c>
      <c r="B411" t="s">
        <v>6</v>
      </c>
      <c r="C411">
        <v>2</v>
      </c>
      <c r="D411">
        <v>0</v>
      </c>
    </row>
    <row r="412" spans="1:4" x14ac:dyDescent="0.25">
      <c r="A412" t="s">
        <v>32</v>
      </c>
      <c r="B412" t="s">
        <v>6</v>
      </c>
      <c r="C412">
        <v>3</v>
      </c>
      <c r="D412">
        <v>0</v>
      </c>
    </row>
    <row r="413" spans="1:4" x14ac:dyDescent="0.25">
      <c r="A413" t="s">
        <v>32</v>
      </c>
      <c r="B413" t="s">
        <v>6</v>
      </c>
      <c r="C413">
        <v>4</v>
      </c>
      <c r="D413">
        <v>0</v>
      </c>
    </row>
    <row r="414" spans="1:4" x14ac:dyDescent="0.25">
      <c r="A414" t="s">
        <v>32</v>
      </c>
      <c r="B414" t="s">
        <v>6</v>
      </c>
      <c r="C414">
        <v>5</v>
      </c>
      <c r="D414">
        <v>0</v>
      </c>
    </row>
    <row r="415" spans="1:4" x14ac:dyDescent="0.25">
      <c r="A415" t="s">
        <v>32</v>
      </c>
      <c r="B415" t="s">
        <v>6</v>
      </c>
      <c r="C415">
        <v>6</v>
      </c>
      <c r="D415">
        <v>1.8965583890135603E-3</v>
      </c>
    </row>
    <row r="416" spans="1:4" x14ac:dyDescent="0.25">
      <c r="A416" t="s">
        <v>32</v>
      </c>
      <c r="B416" t="s">
        <v>6</v>
      </c>
      <c r="C416">
        <v>7</v>
      </c>
      <c r="D416">
        <v>4.8800640438182212E-2</v>
      </c>
    </row>
    <row r="417" spans="1:4" x14ac:dyDescent="0.25">
      <c r="A417" t="s">
        <v>32</v>
      </c>
      <c r="B417" t="s">
        <v>6</v>
      </c>
      <c r="C417">
        <v>8</v>
      </c>
      <c r="D417">
        <v>0.18284445094011847</v>
      </c>
    </row>
    <row r="418" spans="1:4" x14ac:dyDescent="0.25">
      <c r="A418" t="s">
        <v>32</v>
      </c>
      <c r="B418" t="s">
        <v>6</v>
      </c>
      <c r="C418">
        <v>9</v>
      </c>
      <c r="D418">
        <v>0.34664434117345072</v>
      </c>
    </row>
    <row r="419" spans="1:4" x14ac:dyDescent="0.25">
      <c r="A419" t="s">
        <v>32</v>
      </c>
      <c r="B419" t="s">
        <v>6</v>
      </c>
      <c r="C419">
        <v>10</v>
      </c>
      <c r="D419">
        <v>0.47780531859398628</v>
      </c>
    </row>
    <row r="420" spans="1:4" x14ac:dyDescent="0.25">
      <c r="A420" t="s">
        <v>32</v>
      </c>
      <c r="B420" t="s">
        <v>6</v>
      </c>
      <c r="C420">
        <v>11</v>
      </c>
      <c r="D420">
        <v>0.56131085988033558</v>
      </c>
    </row>
    <row r="421" spans="1:4" x14ac:dyDescent="0.25">
      <c r="A421" t="s">
        <v>32</v>
      </c>
      <c r="B421" t="s">
        <v>6</v>
      </c>
      <c r="C421">
        <v>12</v>
      </c>
      <c r="D421">
        <v>0.59641607230549076</v>
      </c>
    </row>
    <row r="422" spans="1:4" x14ac:dyDescent="0.25">
      <c r="A422" t="s">
        <v>32</v>
      </c>
      <c r="B422" t="s">
        <v>6</v>
      </c>
      <c r="C422">
        <v>13</v>
      </c>
      <c r="D422">
        <v>0.58810005691015066</v>
      </c>
    </row>
    <row r="423" spans="1:4" x14ac:dyDescent="0.25">
      <c r="A423" t="s">
        <v>32</v>
      </c>
      <c r="B423" t="s">
        <v>6</v>
      </c>
      <c r="C423">
        <v>14</v>
      </c>
      <c r="D423">
        <v>0.54298064822533054</v>
      </c>
    </row>
    <row r="424" spans="1:4" x14ac:dyDescent="0.25">
      <c r="A424" t="s">
        <v>32</v>
      </c>
      <c r="B424" t="s">
        <v>6</v>
      </c>
      <c r="C424">
        <v>15</v>
      </c>
      <c r="D424">
        <v>0.45961221319922707</v>
      </c>
    </row>
    <row r="425" spans="1:4" x14ac:dyDescent="0.25">
      <c r="A425" t="s">
        <v>32</v>
      </c>
      <c r="B425" t="s">
        <v>6</v>
      </c>
      <c r="C425">
        <v>16</v>
      </c>
      <c r="D425">
        <v>0.34377039401201553</v>
      </c>
    </row>
    <row r="426" spans="1:4" x14ac:dyDescent="0.25">
      <c r="A426" t="s">
        <v>32</v>
      </c>
      <c r="B426" t="s">
        <v>6</v>
      </c>
      <c r="C426">
        <v>17</v>
      </c>
      <c r="D426">
        <v>0.20929728713594661</v>
      </c>
    </row>
    <row r="427" spans="1:4" x14ac:dyDescent="0.25">
      <c r="A427" t="s">
        <v>32</v>
      </c>
      <c r="B427" t="s">
        <v>6</v>
      </c>
      <c r="C427">
        <v>18</v>
      </c>
      <c r="D427">
        <v>8.3568193349873046E-2</v>
      </c>
    </row>
    <row r="428" spans="1:4" x14ac:dyDescent="0.25">
      <c r="A428" t="s">
        <v>32</v>
      </c>
      <c r="B428" t="s">
        <v>6</v>
      </c>
      <c r="C428">
        <v>19</v>
      </c>
      <c r="D428">
        <v>8.7029654468789158E-3</v>
      </c>
    </row>
    <row r="429" spans="1:4" x14ac:dyDescent="0.25">
      <c r="A429" t="s">
        <v>32</v>
      </c>
      <c r="B429" t="s">
        <v>6</v>
      </c>
      <c r="C429">
        <v>20</v>
      </c>
      <c r="D429">
        <v>0</v>
      </c>
    </row>
    <row r="430" spans="1:4" x14ac:dyDescent="0.25">
      <c r="A430" t="s">
        <v>32</v>
      </c>
      <c r="B430" t="s">
        <v>6</v>
      </c>
      <c r="C430">
        <v>21</v>
      </c>
      <c r="D430">
        <v>0</v>
      </c>
    </row>
    <row r="431" spans="1:4" x14ac:dyDescent="0.25">
      <c r="A431" t="s">
        <v>32</v>
      </c>
      <c r="B431" t="s">
        <v>6</v>
      </c>
      <c r="C431">
        <v>22</v>
      </c>
      <c r="D431">
        <v>0</v>
      </c>
    </row>
    <row r="432" spans="1:4" x14ac:dyDescent="0.25">
      <c r="A432" t="s">
        <v>32</v>
      </c>
      <c r="B432" t="s">
        <v>6</v>
      </c>
      <c r="C432">
        <v>23</v>
      </c>
      <c r="D432">
        <v>0</v>
      </c>
    </row>
    <row r="433" spans="1:4" x14ac:dyDescent="0.25">
      <c r="A433" t="s">
        <v>32</v>
      </c>
      <c r="B433" t="s">
        <v>6</v>
      </c>
      <c r="C433">
        <v>24</v>
      </c>
      <c r="D433">
        <v>0</v>
      </c>
    </row>
    <row r="434" spans="1:4" x14ac:dyDescent="0.25">
      <c r="A434" t="s">
        <v>33</v>
      </c>
      <c r="B434" t="s">
        <v>6</v>
      </c>
      <c r="C434">
        <v>1</v>
      </c>
      <c r="D434">
        <v>0</v>
      </c>
    </row>
    <row r="435" spans="1:4" x14ac:dyDescent="0.25">
      <c r="A435" t="s">
        <v>33</v>
      </c>
      <c r="B435" t="s">
        <v>6</v>
      </c>
      <c r="C435">
        <v>2</v>
      </c>
      <c r="D435">
        <v>0</v>
      </c>
    </row>
    <row r="436" spans="1:4" x14ac:dyDescent="0.25">
      <c r="A436" t="s">
        <v>33</v>
      </c>
      <c r="B436" t="s">
        <v>6</v>
      </c>
      <c r="C436">
        <v>3</v>
      </c>
      <c r="D436">
        <v>0</v>
      </c>
    </row>
    <row r="437" spans="1:4" x14ac:dyDescent="0.25">
      <c r="A437" t="s">
        <v>33</v>
      </c>
      <c r="B437" t="s">
        <v>6</v>
      </c>
      <c r="C437">
        <v>4</v>
      </c>
      <c r="D437">
        <v>0</v>
      </c>
    </row>
    <row r="438" spans="1:4" x14ac:dyDescent="0.25">
      <c r="A438" t="s">
        <v>33</v>
      </c>
      <c r="B438" t="s">
        <v>6</v>
      </c>
      <c r="C438">
        <v>5</v>
      </c>
      <c r="D438">
        <v>0</v>
      </c>
    </row>
    <row r="439" spans="1:4" x14ac:dyDescent="0.25">
      <c r="A439" t="s">
        <v>33</v>
      </c>
      <c r="B439" t="s">
        <v>6</v>
      </c>
      <c r="C439">
        <v>6</v>
      </c>
      <c r="D439">
        <v>1.738610786264851E-3</v>
      </c>
    </row>
    <row r="440" spans="1:4" x14ac:dyDescent="0.25">
      <c r="A440" t="s">
        <v>33</v>
      </c>
      <c r="B440" t="s">
        <v>6</v>
      </c>
      <c r="C440">
        <v>7</v>
      </c>
      <c r="D440">
        <v>4.4736465976450153E-2</v>
      </c>
    </row>
    <row r="441" spans="1:4" x14ac:dyDescent="0.25">
      <c r="A441" t="s">
        <v>33</v>
      </c>
      <c r="B441" t="s">
        <v>6</v>
      </c>
      <c r="C441">
        <v>8</v>
      </c>
      <c r="D441">
        <v>0.16761695102807161</v>
      </c>
    </row>
    <row r="442" spans="1:4" x14ac:dyDescent="0.25">
      <c r="A442" t="s">
        <v>33</v>
      </c>
      <c r="B442" t="s">
        <v>6</v>
      </c>
      <c r="C442">
        <v>9</v>
      </c>
      <c r="D442">
        <v>0.31777539465858506</v>
      </c>
    </row>
    <row r="443" spans="1:4" x14ac:dyDescent="0.25">
      <c r="A443" t="s">
        <v>33</v>
      </c>
      <c r="B443" t="s">
        <v>6</v>
      </c>
      <c r="C443">
        <v>10</v>
      </c>
      <c r="D443">
        <v>0.43801313234246991</v>
      </c>
    </row>
    <row r="444" spans="1:4" x14ac:dyDescent="0.25">
      <c r="A444" t="s">
        <v>33</v>
      </c>
      <c r="B444" t="s">
        <v>6</v>
      </c>
      <c r="C444">
        <v>11</v>
      </c>
      <c r="D444">
        <v>0.51456423439888743</v>
      </c>
    </row>
    <row r="445" spans="1:4" x14ac:dyDescent="0.25">
      <c r="A445" t="s">
        <v>33</v>
      </c>
      <c r="B445" t="s">
        <v>6</v>
      </c>
      <c r="C445">
        <v>12</v>
      </c>
      <c r="D445">
        <v>0.54674584363910628</v>
      </c>
    </row>
    <row r="446" spans="1:4" x14ac:dyDescent="0.25">
      <c r="A446" t="s">
        <v>33</v>
      </c>
      <c r="B446" t="s">
        <v>6</v>
      </c>
      <c r="C446">
        <v>13</v>
      </c>
      <c r="D446">
        <v>0.5391223957406196</v>
      </c>
    </row>
    <row r="447" spans="1:4" x14ac:dyDescent="0.25">
      <c r="A447" t="s">
        <v>33</v>
      </c>
      <c r="B447" t="s">
        <v>6</v>
      </c>
      <c r="C447">
        <v>14</v>
      </c>
      <c r="D447">
        <v>0.4977605842278609</v>
      </c>
    </row>
    <row r="448" spans="1:4" x14ac:dyDescent="0.25">
      <c r="A448" t="s">
        <v>33</v>
      </c>
      <c r="B448" t="s">
        <v>6</v>
      </c>
      <c r="C448">
        <v>15</v>
      </c>
      <c r="D448">
        <v>0.42133517006183935</v>
      </c>
    </row>
    <row r="449" spans="1:4" x14ac:dyDescent="0.25">
      <c r="A449" t="s">
        <v>33</v>
      </c>
      <c r="B449" t="s">
        <v>6</v>
      </c>
      <c r="C449">
        <v>16</v>
      </c>
      <c r="D449">
        <v>0.31514079318099736</v>
      </c>
    </row>
    <row r="450" spans="1:4" x14ac:dyDescent="0.25">
      <c r="A450" t="s">
        <v>33</v>
      </c>
      <c r="B450" t="s">
        <v>6</v>
      </c>
      <c r="C450">
        <v>17</v>
      </c>
      <c r="D450">
        <v>0.19186676405981543</v>
      </c>
    </row>
    <row r="451" spans="1:4" x14ac:dyDescent="0.25">
      <c r="A451" t="s">
        <v>33</v>
      </c>
      <c r="B451" t="s">
        <v>6</v>
      </c>
      <c r="C451">
        <v>18</v>
      </c>
      <c r="D451">
        <v>7.6608536382750433E-2</v>
      </c>
    </row>
    <row r="452" spans="1:4" x14ac:dyDescent="0.25">
      <c r="A452" t="s">
        <v>33</v>
      </c>
      <c r="B452" t="s">
        <v>6</v>
      </c>
      <c r="C452">
        <v>19</v>
      </c>
      <c r="D452">
        <v>7.9781722967696075E-3</v>
      </c>
    </row>
    <row r="453" spans="1:4" x14ac:dyDescent="0.25">
      <c r="A453" t="s">
        <v>33</v>
      </c>
      <c r="B453" t="s">
        <v>6</v>
      </c>
      <c r="C453">
        <v>20</v>
      </c>
      <c r="D453">
        <v>0</v>
      </c>
    </row>
    <row r="454" spans="1:4" x14ac:dyDescent="0.25">
      <c r="A454" t="s">
        <v>33</v>
      </c>
      <c r="B454" t="s">
        <v>6</v>
      </c>
      <c r="C454">
        <v>21</v>
      </c>
      <c r="D454">
        <v>0</v>
      </c>
    </row>
    <row r="455" spans="1:4" x14ac:dyDescent="0.25">
      <c r="A455" t="s">
        <v>33</v>
      </c>
      <c r="B455" t="s">
        <v>6</v>
      </c>
      <c r="C455">
        <v>22</v>
      </c>
      <c r="D455">
        <v>0</v>
      </c>
    </row>
    <row r="456" spans="1:4" x14ac:dyDescent="0.25">
      <c r="A456" t="s">
        <v>33</v>
      </c>
      <c r="B456" t="s">
        <v>6</v>
      </c>
      <c r="C456">
        <v>23</v>
      </c>
      <c r="D456">
        <v>0</v>
      </c>
    </row>
    <row r="457" spans="1:4" x14ac:dyDescent="0.25">
      <c r="A457" t="s">
        <v>33</v>
      </c>
      <c r="B457" t="s">
        <v>6</v>
      </c>
      <c r="C457">
        <v>24</v>
      </c>
      <c r="D457">
        <v>0</v>
      </c>
    </row>
    <row r="458" spans="1:4" x14ac:dyDescent="0.25">
      <c r="A458" t="s">
        <v>34</v>
      </c>
      <c r="B458" t="s">
        <v>6</v>
      </c>
      <c r="C458">
        <v>1</v>
      </c>
      <c r="D458">
        <v>0</v>
      </c>
    </row>
    <row r="459" spans="1:4" x14ac:dyDescent="0.25">
      <c r="A459" t="s">
        <v>34</v>
      </c>
      <c r="B459" t="s">
        <v>6</v>
      </c>
      <c r="C459">
        <v>2</v>
      </c>
      <c r="D459">
        <v>0</v>
      </c>
    </row>
    <row r="460" spans="1:4" x14ac:dyDescent="0.25">
      <c r="A460" t="s">
        <v>34</v>
      </c>
      <c r="B460" t="s">
        <v>6</v>
      </c>
      <c r="C460">
        <v>3</v>
      </c>
      <c r="D460">
        <v>0</v>
      </c>
    </row>
    <row r="461" spans="1:4" x14ac:dyDescent="0.25">
      <c r="A461" t="s">
        <v>34</v>
      </c>
      <c r="B461" t="s">
        <v>6</v>
      </c>
      <c r="C461">
        <v>4</v>
      </c>
      <c r="D461">
        <v>0</v>
      </c>
    </row>
    <row r="462" spans="1:4" x14ac:dyDescent="0.25">
      <c r="A462" t="s">
        <v>34</v>
      </c>
      <c r="B462" t="s">
        <v>6</v>
      </c>
      <c r="C462">
        <v>5</v>
      </c>
      <c r="D462">
        <v>0</v>
      </c>
    </row>
    <row r="463" spans="1:4" x14ac:dyDescent="0.25">
      <c r="A463" t="s">
        <v>34</v>
      </c>
      <c r="B463" t="s">
        <v>6</v>
      </c>
      <c r="C463">
        <v>6</v>
      </c>
      <c r="D463">
        <v>1.5803274702277934E-3</v>
      </c>
    </row>
    <row r="464" spans="1:4" x14ac:dyDescent="0.25">
      <c r="A464" t="s">
        <v>34</v>
      </c>
      <c r="B464" t="s">
        <v>6</v>
      </c>
      <c r="C464">
        <v>7</v>
      </c>
      <c r="D464">
        <v>4.0663653223606204E-2</v>
      </c>
    </row>
    <row r="465" spans="1:4" x14ac:dyDescent="0.25">
      <c r="A465" t="s">
        <v>34</v>
      </c>
      <c r="B465" t="s">
        <v>6</v>
      </c>
      <c r="C465">
        <v>8</v>
      </c>
      <c r="D465">
        <v>0.1523570854834996</v>
      </c>
    </row>
    <row r="466" spans="1:4" x14ac:dyDescent="0.25">
      <c r="A466" t="s">
        <v>34</v>
      </c>
      <c r="B466" t="s">
        <v>6</v>
      </c>
      <c r="C466">
        <v>9</v>
      </c>
      <c r="D466">
        <v>0.28884508799138409</v>
      </c>
    </row>
    <row r="467" spans="1:4" x14ac:dyDescent="0.25">
      <c r="A467" t="s">
        <v>34</v>
      </c>
      <c r="B467" t="s">
        <v>6</v>
      </c>
      <c r="C467">
        <v>10</v>
      </c>
      <c r="D467">
        <v>0.39813636889279042</v>
      </c>
    </row>
    <row r="468" spans="1:4" x14ac:dyDescent="0.25">
      <c r="A468" t="s">
        <v>34</v>
      </c>
      <c r="B468" t="s">
        <v>6</v>
      </c>
      <c r="C468">
        <v>11</v>
      </c>
      <c r="D468">
        <v>0.46771825024984021</v>
      </c>
    </row>
    <row r="469" spans="1:4" x14ac:dyDescent="0.25">
      <c r="A469" t="s">
        <v>34</v>
      </c>
      <c r="B469" t="s">
        <v>6</v>
      </c>
      <c r="C469">
        <v>12</v>
      </c>
      <c r="D469">
        <v>0.49697004226691055</v>
      </c>
    </row>
    <row r="470" spans="1:4" x14ac:dyDescent="0.25">
      <c r="A470" t="s">
        <v>34</v>
      </c>
      <c r="B470" t="s">
        <v>6</v>
      </c>
      <c r="C470">
        <v>13</v>
      </c>
      <c r="D470">
        <v>0.49004063389845615</v>
      </c>
    </row>
    <row r="471" spans="1:4" x14ac:dyDescent="0.25">
      <c r="A471" t="s">
        <v>34</v>
      </c>
      <c r="B471" t="s">
        <v>6</v>
      </c>
      <c r="C471">
        <v>14</v>
      </c>
      <c r="D471">
        <v>0.45244440622726789</v>
      </c>
    </row>
    <row r="472" spans="1:4" x14ac:dyDescent="0.25">
      <c r="A472" t="s">
        <v>34</v>
      </c>
      <c r="B472" t="s">
        <v>6</v>
      </c>
      <c r="C472">
        <v>15</v>
      </c>
      <c r="D472">
        <v>0.38297677012133291</v>
      </c>
    </row>
    <row r="473" spans="1:4" x14ac:dyDescent="0.25">
      <c r="A473" t="s">
        <v>34</v>
      </c>
      <c r="B473" t="s">
        <v>6</v>
      </c>
      <c r="C473">
        <v>16</v>
      </c>
      <c r="D473">
        <v>0.28645034092031635</v>
      </c>
    </row>
    <row r="474" spans="1:4" x14ac:dyDescent="0.25">
      <c r="A474" t="s">
        <v>34</v>
      </c>
      <c r="B474" t="s">
        <v>6</v>
      </c>
      <c r="C474">
        <v>17</v>
      </c>
      <c r="D474">
        <v>0.17439919288597536</v>
      </c>
    </row>
    <row r="475" spans="1:4" x14ac:dyDescent="0.25">
      <c r="A475" t="s">
        <v>34</v>
      </c>
      <c r="B475" t="s">
        <v>6</v>
      </c>
      <c r="C475">
        <v>18</v>
      </c>
      <c r="D475">
        <v>6.9634086856034963E-2</v>
      </c>
    </row>
    <row r="476" spans="1:4" x14ac:dyDescent="0.25">
      <c r="A476" t="s">
        <v>34</v>
      </c>
      <c r="B476" t="s">
        <v>6</v>
      </c>
      <c r="C476">
        <v>19</v>
      </c>
      <c r="D476">
        <v>7.251838618741159E-3</v>
      </c>
    </row>
    <row r="477" spans="1:4" x14ac:dyDescent="0.25">
      <c r="A477" t="s">
        <v>34</v>
      </c>
      <c r="B477" t="s">
        <v>6</v>
      </c>
      <c r="C477">
        <v>20</v>
      </c>
      <c r="D477">
        <v>0</v>
      </c>
    </row>
    <row r="478" spans="1:4" x14ac:dyDescent="0.25">
      <c r="A478" t="s">
        <v>34</v>
      </c>
      <c r="B478" t="s">
        <v>6</v>
      </c>
      <c r="C478">
        <v>21</v>
      </c>
      <c r="D478">
        <v>0</v>
      </c>
    </row>
    <row r="479" spans="1:4" x14ac:dyDescent="0.25">
      <c r="A479" t="s">
        <v>34</v>
      </c>
      <c r="B479" t="s">
        <v>6</v>
      </c>
      <c r="C479">
        <v>22</v>
      </c>
      <c r="D479">
        <v>0</v>
      </c>
    </row>
    <row r="480" spans="1:4" x14ac:dyDescent="0.25">
      <c r="A480" t="s">
        <v>34</v>
      </c>
      <c r="B480" t="s">
        <v>6</v>
      </c>
      <c r="C480">
        <v>23</v>
      </c>
      <c r="D480">
        <v>0</v>
      </c>
    </row>
    <row r="481" spans="1:4" x14ac:dyDescent="0.25">
      <c r="A481" t="s">
        <v>34</v>
      </c>
      <c r="B481" t="s">
        <v>6</v>
      </c>
      <c r="C481">
        <v>24</v>
      </c>
      <c r="D481">
        <v>0</v>
      </c>
    </row>
    <row r="482" spans="1:4" x14ac:dyDescent="0.25">
      <c r="A482" t="s">
        <v>35</v>
      </c>
      <c r="B482" t="s">
        <v>6</v>
      </c>
      <c r="C482">
        <v>1</v>
      </c>
      <c r="D482">
        <v>0</v>
      </c>
    </row>
    <row r="483" spans="1:4" x14ac:dyDescent="0.25">
      <c r="A483" t="s">
        <v>35</v>
      </c>
      <c r="B483" t="s">
        <v>6</v>
      </c>
      <c r="C483">
        <v>2</v>
      </c>
      <c r="D483">
        <v>0</v>
      </c>
    </row>
    <row r="484" spans="1:4" x14ac:dyDescent="0.25">
      <c r="A484" t="s">
        <v>35</v>
      </c>
      <c r="B484" t="s">
        <v>6</v>
      </c>
      <c r="C484">
        <v>3</v>
      </c>
      <c r="D484">
        <v>0</v>
      </c>
    </row>
    <row r="485" spans="1:4" x14ac:dyDescent="0.25">
      <c r="A485" t="s">
        <v>35</v>
      </c>
      <c r="B485" t="s">
        <v>6</v>
      </c>
      <c r="C485">
        <v>4</v>
      </c>
      <c r="D485">
        <v>0</v>
      </c>
    </row>
    <row r="486" spans="1:4" x14ac:dyDescent="0.25">
      <c r="A486" t="s">
        <v>35</v>
      </c>
      <c r="B486" t="s">
        <v>6</v>
      </c>
      <c r="C486">
        <v>5</v>
      </c>
      <c r="D486">
        <v>0</v>
      </c>
    </row>
    <row r="487" spans="1:4" x14ac:dyDescent="0.25">
      <c r="A487" t="s">
        <v>35</v>
      </c>
      <c r="B487" t="s">
        <v>6</v>
      </c>
      <c r="C487">
        <v>6</v>
      </c>
      <c r="D487">
        <v>1.7544425311045414E-3</v>
      </c>
    </row>
    <row r="488" spans="1:4" x14ac:dyDescent="0.25">
      <c r="A488" t="s">
        <v>35</v>
      </c>
      <c r="B488" t="s">
        <v>6</v>
      </c>
      <c r="C488">
        <v>7</v>
      </c>
      <c r="D488">
        <v>4.5143835078243343E-2</v>
      </c>
    </row>
    <row r="489" spans="1:4" x14ac:dyDescent="0.25">
      <c r="A489" t="s">
        <v>35</v>
      </c>
      <c r="B489" t="s">
        <v>6</v>
      </c>
      <c r="C489">
        <v>8</v>
      </c>
      <c r="D489">
        <v>0.1691432666476729</v>
      </c>
    </row>
    <row r="490" spans="1:4" x14ac:dyDescent="0.25">
      <c r="A490" t="s">
        <v>35</v>
      </c>
      <c r="B490" t="s">
        <v>6</v>
      </c>
      <c r="C490">
        <v>9</v>
      </c>
      <c r="D490">
        <v>0.3206690491810989</v>
      </c>
    </row>
    <row r="491" spans="1:4" x14ac:dyDescent="0.25">
      <c r="A491" t="s">
        <v>35</v>
      </c>
      <c r="B491" t="s">
        <v>6</v>
      </c>
      <c r="C491">
        <v>10</v>
      </c>
      <c r="D491">
        <v>0.44200166859363249</v>
      </c>
    </row>
    <row r="492" spans="1:4" x14ac:dyDescent="0.25">
      <c r="A492" t="s">
        <v>35</v>
      </c>
      <c r="B492" t="s">
        <v>6</v>
      </c>
      <c r="C492">
        <v>11</v>
      </c>
      <c r="D492">
        <v>0.51924984300490284</v>
      </c>
    </row>
    <row r="493" spans="1:4" x14ac:dyDescent="0.25">
      <c r="A493" t="s">
        <v>35</v>
      </c>
      <c r="B493" t="s">
        <v>6</v>
      </c>
      <c r="C493">
        <v>12</v>
      </c>
      <c r="D493">
        <v>0.55172449714628469</v>
      </c>
    </row>
    <row r="494" spans="1:4" x14ac:dyDescent="0.25">
      <c r="A494" t="s">
        <v>35</v>
      </c>
      <c r="B494" t="s">
        <v>6</v>
      </c>
      <c r="C494">
        <v>13</v>
      </c>
      <c r="D494">
        <v>0.54403163032846247</v>
      </c>
    </row>
    <row r="495" spans="1:4" x14ac:dyDescent="0.25">
      <c r="A495" t="s">
        <v>35</v>
      </c>
      <c r="B495" t="s">
        <v>6</v>
      </c>
      <c r="C495">
        <v>14</v>
      </c>
      <c r="D495">
        <v>0.50229317923015038</v>
      </c>
    </row>
    <row r="496" spans="1:4" x14ac:dyDescent="0.25">
      <c r="A496" t="s">
        <v>35</v>
      </c>
      <c r="B496" t="s">
        <v>6</v>
      </c>
      <c r="C496">
        <v>15</v>
      </c>
      <c r="D496">
        <v>0.42517183721995422</v>
      </c>
    </row>
    <row r="497" spans="1:4" x14ac:dyDescent="0.25">
      <c r="A497" t="s">
        <v>35</v>
      </c>
      <c r="B497" t="s">
        <v>6</v>
      </c>
      <c r="C497">
        <v>16</v>
      </c>
      <c r="D497">
        <v>0.31801045709061676</v>
      </c>
    </row>
    <row r="498" spans="1:4" x14ac:dyDescent="0.25">
      <c r="A498" t="s">
        <v>35</v>
      </c>
      <c r="B498" t="s">
        <v>6</v>
      </c>
      <c r="C498">
        <v>17</v>
      </c>
      <c r="D498">
        <v>0.19361389784951075</v>
      </c>
    </row>
    <row r="499" spans="1:4" x14ac:dyDescent="0.25">
      <c r="A499" t="s">
        <v>35</v>
      </c>
      <c r="B499" t="s">
        <v>6</v>
      </c>
      <c r="C499">
        <v>18</v>
      </c>
      <c r="D499">
        <v>7.7306131733093031E-2</v>
      </c>
    </row>
    <row r="500" spans="1:4" x14ac:dyDescent="0.25">
      <c r="A500" t="s">
        <v>35</v>
      </c>
      <c r="B500" t="s">
        <v>6</v>
      </c>
      <c r="C500">
        <v>19</v>
      </c>
      <c r="D500">
        <v>8.0508213272986878E-3</v>
      </c>
    </row>
    <row r="501" spans="1:4" x14ac:dyDescent="0.25">
      <c r="A501" t="s">
        <v>35</v>
      </c>
      <c r="B501" t="s">
        <v>6</v>
      </c>
      <c r="C501">
        <v>20</v>
      </c>
      <c r="D501">
        <v>0</v>
      </c>
    </row>
    <row r="502" spans="1:4" x14ac:dyDescent="0.25">
      <c r="A502" t="s">
        <v>35</v>
      </c>
      <c r="B502" t="s">
        <v>6</v>
      </c>
      <c r="C502">
        <v>21</v>
      </c>
      <c r="D502">
        <v>0</v>
      </c>
    </row>
    <row r="503" spans="1:4" x14ac:dyDescent="0.25">
      <c r="A503" t="s">
        <v>35</v>
      </c>
      <c r="B503" t="s">
        <v>6</v>
      </c>
      <c r="C503">
        <v>22</v>
      </c>
      <c r="D503">
        <v>0</v>
      </c>
    </row>
    <row r="504" spans="1:4" x14ac:dyDescent="0.25">
      <c r="A504" t="s">
        <v>35</v>
      </c>
      <c r="B504" t="s">
        <v>6</v>
      </c>
      <c r="C504">
        <v>23</v>
      </c>
      <c r="D504">
        <v>0</v>
      </c>
    </row>
    <row r="505" spans="1:4" x14ac:dyDescent="0.25">
      <c r="A505" t="s">
        <v>35</v>
      </c>
      <c r="B505" t="s">
        <v>6</v>
      </c>
      <c r="C505">
        <v>24</v>
      </c>
      <c r="D505">
        <v>0</v>
      </c>
    </row>
    <row r="506" spans="1:4" x14ac:dyDescent="0.25">
      <c r="A506" t="s">
        <v>36</v>
      </c>
      <c r="B506" t="s">
        <v>6</v>
      </c>
      <c r="C506">
        <v>1</v>
      </c>
      <c r="D506">
        <v>0</v>
      </c>
    </row>
    <row r="507" spans="1:4" x14ac:dyDescent="0.25">
      <c r="A507" t="s">
        <v>36</v>
      </c>
      <c r="B507" t="s">
        <v>6</v>
      </c>
      <c r="C507">
        <v>2</v>
      </c>
      <c r="D507">
        <v>0</v>
      </c>
    </row>
    <row r="508" spans="1:4" x14ac:dyDescent="0.25">
      <c r="A508" t="s">
        <v>36</v>
      </c>
      <c r="B508" t="s">
        <v>6</v>
      </c>
      <c r="C508">
        <v>3</v>
      </c>
      <c r="D508">
        <v>0</v>
      </c>
    </row>
    <row r="509" spans="1:4" x14ac:dyDescent="0.25">
      <c r="A509" t="s">
        <v>36</v>
      </c>
      <c r="B509" t="s">
        <v>6</v>
      </c>
      <c r="C509">
        <v>4</v>
      </c>
      <c r="D509">
        <v>0</v>
      </c>
    </row>
    <row r="510" spans="1:4" x14ac:dyDescent="0.25">
      <c r="A510" t="s">
        <v>36</v>
      </c>
      <c r="B510" t="s">
        <v>6</v>
      </c>
      <c r="C510">
        <v>5</v>
      </c>
      <c r="D510">
        <v>0</v>
      </c>
    </row>
    <row r="511" spans="1:4" x14ac:dyDescent="0.25">
      <c r="A511" t="s">
        <v>36</v>
      </c>
      <c r="B511" t="s">
        <v>6</v>
      </c>
      <c r="C511">
        <v>6</v>
      </c>
      <c r="D511">
        <v>1.8340526526525647E-3</v>
      </c>
    </row>
    <row r="512" spans="1:4" x14ac:dyDescent="0.25">
      <c r="A512" t="s">
        <v>36</v>
      </c>
      <c r="B512" t="s">
        <v>6</v>
      </c>
      <c r="C512">
        <v>7</v>
      </c>
      <c r="D512">
        <v>4.7192295562987895E-2</v>
      </c>
    </row>
    <row r="513" spans="1:4" x14ac:dyDescent="0.25">
      <c r="A513" t="s">
        <v>36</v>
      </c>
      <c r="B513" t="s">
        <v>6</v>
      </c>
      <c r="C513">
        <v>8</v>
      </c>
      <c r="D513">
        <v>0.17681836331121162</v>
      </c>
    </row>
    <row r="514" spans="1:4" x14ac:dyDescent="0.25">
      <c r="A514" t="s">
        <v>36</v>
      </c>
      <c r="B514" t="s">
        <v>6</v>
      </c>
      <c r="C514">
        <v>9</v>
      </c>
      <c r="D514">
        <v>0.33521982615406953</v>
      </c>
    </row>
    <row r="515" spans="1:4" x14ac:dyDescent="0.25">
      <c r="A515" t="s">
        <v>36</v>
      </c>
      <c r="B515" t="s">
        <v>6</v>
      </c>
      <c r="C515">
        <v>10</v>
      </c>
      <c r="D515">
        <v>0.4620580716603177</v>
      </c>
    </row>
    <row r="516" spans="1:4" x14ac:dyDescent="0.25">
      <c r="A516" t="s">
        <v>36</v>
      </c>
      <c r="B516" t="s">
        <v>6</v>
      </c>
      <c r="C516">
        <v>11</v>
      </c>
      <c r="D516">
        <v>0.54281148288910441</v>
      </c>
    </row>
    <row r="517" spans="1:4" x14ac:dyDescent="0.25">
      <c r="A517" t="s">
        <v>36</v>
      </c>
      <c r="B517" t="s">
        <v>6</v>
      </c>
      <c r="C517">
        <v>12</v>
      </c>
      <c r="D517">
        <v>0.57675971688140204</v>
      </c>
    </row>
    <row r="518" spans="1:4" x14ac:dyDescent="0.25">
      <c r="A518" t="s">
        <v>36</v>
      </c>
      <c r="B518" t="s">
        <v>6</v>
      </c>
      <c r="C518">
        <v>13</v>
      </c>
      <c r="D518">
        <v>0.56871777618309549</v>
      </c>
    </row>
    <row r="519" spans="1:4" x14ac:dyDescent="0.25">
      <c r="A519" t="s">
        <v>36</v>
      </c>
      <c r="B519" t="s">
        <v>6</v>
      </c>
      <c r="C519">
        <v>14</v>
      </c>
      <c r="D519">
        <v>0.52508538834633067</v>
      </c>
    </row>
    <row r="520" spans="1:4" x14ac:dyDescent="0.25">
      <c r="A520" t="s">
        <v>36</v>
      </c>
      <c r="B520" t="s">
        <v>6</v>
      </c>
      <c r="C520">
        <v>15</v>
      </c>
      <c r="D520">
        <v>0.44446456470448875</v>
      </c>
    </row>
    <row r="521" spans="1:4" x14ac:dyDescent="0.25">
      <c r="A521" t="s">
        <v>36</v>
      </c>
      <c r="B521" t="s">
        <v>6</v>
      </c>
      <c r="C521">
        <v>16</v>
      </c>
      <c r="D521">
        <v>0.33244059697475858</v>
      </c>
    </row>
    <row r="522" spans="1:4" x14ac:dyDescent="0.25">
      <c r="A522" t="s">
        <v>36</v>
      </c>
      <c r="B522" t="s">
        <v>6</v>
      </c>
      <c r="C522">
        <v>17</v>
      </c>
      <c r="D522">
        <v>0.20239938136801747</v>
      </c>
    </row>
    <row r="523" spans="1:4" x14ac:dyDescent="0.25">
      <c r="A523" t="s">
        <v>36</v>
      </c>
      <c r="B523" t="s">
        <v>6</v>
      </c>
      <c r="C523">
        <v>18</v>
      </c>
      <c r="D523">
        <v>8.0813998439792423E-2</v>
      </c>
    </row>
    <row r="524" spans="1:4" x14ac:dyDescent="0.25">
      <c r="A524" t="s">
        <v>36</v>
      </c>
      <c r="B524" t="s">
        <v>6</v>
      </c>
      <c r="C524">
        <v>19</v>
      </c>
      <c r="D524">
        <v>8.4161378612202398E-3</v>
      </c>
    </row>
    <row r="525" spans="1:4" x14ac:dyDescent="0.25">
      <c r="A525" t="s">
        <v>36</v>
      </c>
      <c r="B525" t="s">
        <v>6</v>
      </c>
      <c r="C525">
        <v>20</v>
      </c>
      <c r="D525">
        <v>0</v>
      </c>
    </row>
    <row r="526" spans="1:4" x14ac:dyDescent="0.25">
      <c r="A526" t="s">
        <v>36</v>
      </c>
      <c r="B526" t="s">
        <v>6</v>
      </c>
      <c r="C526">
        <v>21</v>
      </c>
      <c r="D526">
        <v>0</v>
      </c>
    </row>
    <row r="527" spans="1:4" x14ac:dyDescent="0.25">
      <c r="A527" t="s">
        <v>36</v>
      </c>
      <c r="B527" t="s">
        <v>6</v>
      </c>
      <c r="C527">
        <v>22</v>
      </c>
      <c r="D527">
        <v>0</v>
      </c>
    </row>
    <row r="528" spans="1:4" x14ac:dyDescent="0.25">
      <c r="A528" t="s">
        <v>36</v>
      </c>
      <c r="B528" t="s">
        <v>6</v>
      </c>
      <c r="C528">
        <v>23</v>
      </c>
      <c r="D528">
        <v>0</v>
      </c>
    </row>
    <row r="529" spans="1:4" x14ac:dyDescent="0.25">
      <c r="A529" t="s">
        <v>36</v>
      </c>
      <c r="B529" t="s">
        <v>6</v>
      </c>
      <c r="C529">
        <v>24</v>
      </c>
      <c r="D529">
        <v>0</v>
      </c>
    </row>
    <row r="530" spans="1:4" x14ac:dyDescent="0.25">
      <c r="A530" t="s">
        <v>37</v>
      </c>
      <c r="B530" t="s">
        <v>6</v>
      </c>
      <c r="C530">
        <v>1</v>
      </c>
      <c r="D530">
        <v>0</v>
      </c>
    </row>
    <row r="531" spans="1:4" x14ac:dyDescent="0.25">
      <c r="A531" t="s">
        <v>37</v>
      </c>
      <c r="B531" t="s">
        <v>6</v>
      </c>
      <c r="C531">
        <v>2</v>
      </c>
      <c r="D531">
        <v>0</v>
      </c>
    </row>
    <row r="532" spans="1:4" x14ac:dyDescent="0.25">
      <c r="A532" t="s">
        <v>37</v>
      </c>
      <c r="B532" t="s">
        <v>6</v>
      </c>
      <c r="C532">
        <v>3</v>
      </c>
      <c r="D532">
        <v>0</v>
      </c>
    </row>
    <row r="533" spans="1:4" x14ac:dyDescent="0.25">
      <c r="A533" t="s">
        <v>37</v>
      </c>
      <c r="B533" t="s">
        <v>6</v>
      </c>
      <c r="C533">
        <v>4</v>
      </c>
      <c r="D533">
        <v>0</v>
      </c>
    </row>
    <row r="534" spans="1:4" x14ac:dyDescent="0.25">
      <c r="A534" t="s">
        <v>37</v>
      </c>
      <c r="B534" t="s">
        <v>6</v>
      </c>
      <c r="C534">
        <v>5</v>
      </c>
      <c r="D534">
        <v>0</v>
      </c>
    </row>
    <row r="535" spans="1:4" x14ac:dyDescent="0.25">
      <c r="A535" t="s">
        <v>37</v>
      </c>
      <c r="B535" t="s">
        <v>6</v>
      </c>
      <c r="C535">
        <v>6</v>
      </c>
      <c r="D535">
        <v>1.8816683396683514E-3</v>
      </c>
    </row>
    <row r="536" spans="1:4" x14ac:dyDescent="0.25">
      <c r="A536" t="s">
        <v>37</v>
      </c>
      <c r="B536" t="s">
        <v>6</v>
      </c>
      <c r="C536">
        <v>7</v>
      </c>
      <c r="D536">
        <v>4.8417502250393402E-2</v>
      </c>
    </row>
    <row r="537" spans="1:4" x14ac:dyDescent="0.25">
      <c r="A537" t="s">
        <v>37</v>
      </c>
      <c r="B537" t="s">
        <v>6</v>
      </c>
      <c r="C537">
        <v>8</v>
      </c>
      <c r="D537">
        <v>0.18140892282099105</v>
      </c>
    </row>
    <row r="538" spans="1:4" x14ac:dyDescent="0.25">
      <c r="A538" t="s">
        <v>37</v>
      </c>
      <c r="B538" t="s">
        <v>6</v>
      </c>
      <c r="C538">
        <v>9</v>
      </c>
      <c r="D538">
        <v>0.34392280548269105</v>
      </c>
    </row>
    <row r="539" spans="1:4" x14ac:dyDescent="0.25">
      <c r="A539" t="s">
        <v>37</v>
      </c>
      <c r="B539" t="s">
        <v>6</v>
      </c>
      <c r="C539">
        <v>10</v>
      </c>
      <c r="D539">
        <v>0.47405402635195409</v>
      </c>
    </row>
    <row r="540" spans="1:4" x14ac:dyDescent="0.25">
      <c r="A540" t="s">
        <v>37</v>
      </c>
      <c r="B540" t="s">
        <v>6</v>
      </c>
      <c r="C540">
        <v>11</v>
      </c>
      <c r="D540">
        <v>0.55690395817351979</v>
      </c>
    </row>
    <row r="541" spans="1:4" x14ac:dyDescent="0.25">
      <c r="A541" t="s">
        <v>37</v>
      </c>
      <c r="B541" t="s">
        <v>6</v>
      </c>
      <c r="C541">
        <v>12</v>
      </c>
      <c r="D541">
        <v>0.59173355643972647</v>
      </c>
    </row>
    <row r="542" spans="1:4" x14ac:dyDescent="0.25">
      <c r="A542" t="s">
        <v>37</v>
      </c>
      <c r="B542" t="s">
        <v>6</v>
      </c>
      <c r="C542">
        <v>13</v>
      </c>
      <c r="D542">
        <v>0.58348283082418406</v>
      </c>
    </row>
    <row r="543" spans="1:4" x14ac:dyDescent="0.25">
      <c r="A543" t="s">
        <v>37</v>
      </c>
      <c r="B543" t="s">
        <v>6</v>
      </c>
      <c r="C543">
        <v>14</v>
      </c>
      <c r="D543">
        <v>0.53871765864778653</v>
      </c>
    </row>
    <row r="544" spans="1:4" x14ac:dyDescent="0.25">
      <c r="A544" t="s">
        <v>37</v>
      </c>
      <c r="B544" t="s">
        <v>6</v>
      </c>
      <c r="C544">
        <v>15</v>
      </c>
      <c r="D544">
        <v>0.45600375665296883</v>
      </c>
    </row>
    <row r="545" spans="1:4" x14ac:dyDescent="0.25">
      <c r="A545" t="s">
        <v>37</v>
      </c>
      <c r="B545" t="s">
        <v>6</v>
      </c>
      <c r="C545">
        <v>16</v>
      </c>
      <c r="D545">
        <v>0.34107142193717049</v>
      </c>
    </row>
    <row r="546" spans="1:4" x14ac:dyDescent="0.25">
      <c r="A546" t="s">
        <v>37</v>
      </c>
      <c r="B546" t="s">
        <v>6</v>
      </c>
      <c r="C546">
        <v>17</v>
      </c>
      <c r="D546">
        <v>0.20765407543662553</v>
      </c>
    </row>
    <row r="547" spans="1:4" x14ac:dyDescent="0.25">
      <c r="A547" t="s">
        <v>37</v>
      </c>
      <c r="B547" t="s">
        <v>6</v>
      </c>
      <c r="C547">
        <v>18</v>
      </c>
      <c r="D547">
        <v>8.2912091998141549E-2</v>
      </c>
    </row>
    <row r="548" spans="1:4" x14ac:dyDescent="0.25">
      <c r="A548" t="s">
        <v>37</v>
      </c>
      <c r="B548" t="s">
        <v>6</v>
      </c>
      <c r="C548">
        <v>19</v>
      </c>
      <c r="D548">
        <v>8.6346376876576068E-3</v>
      </c>
    </row>
    <row r="549" spans="1:4" x14ac:dyDescent="0.25">
      <c r="A549" t="s">
        <v>37</v>
      </c>
      <c r="B549" t="s">
        <v>6</v>
      </c>
      <c r="C549">
        <v>20</v>
      </c>
      <c r="D549">
        <v>0</v>
      </c>
    </row>
    <row r="550" spans="1:4" x14ac:dyDescent="0.25">
      <c r="A550" t="s">
        <v>37</v>
      </c>
      <c r="B550" t="s">
        <v>6</v>
      </c>
      <c r="C550">
        <v>21</v>
      </c>
      <c r="D550">
        <v>0</v>
      </c>
    </row>
    <row r="551" spans="1:4" x14ac:dyDescent="0.25">
      <c r="A551" t="s">
        <v>37</v>
      </c>
      <c r="B551" t="s">
        <v>6</v>
      </c>
      <c r="C551">
        <v>22</v>
      </c>
      <c r="D551">
        <v>0</v>
      </c>
    </row>
    <row r="552" spans="1:4" x14ac:dyDescent="0.25">
      <c r="A552" t="s">
        <v>37</v>
      </c>
      <c r="B552" t="s">
        <v>6</v>
      </c>
      <c r="C552">
        <v>23</v>
      </c>
      <c r="D552">
        <v>0</v>
      </c>
    </row>
    <row r="553" spans="1:4" x14ac:dyDescent="0.25">
      <c r="A553" t="s">
        <v>37</v>
      </c>
      <c r="B553" t="s">
        <v>6</v>
      </c>
      <c r="C553">
        <v>24</v>
      </c>
      <c r="D553">
        <v>0</v>
      </c>
    </row>
    <row r="554" spans="1:4" x14ac:dyDescent="0.25">
      <c r="A554" t="s">
        <v>38</v>
      </c>
      <c r="B554" t="s">
        <v>6</v>
      </c>
      <c r="C554">
        <v>1</v>
      </c>
      <c r="D554">
        <v>0</v>
      </c>
    </row>
    <row r="555" spans="1:4" x14ac:dyDescent="0.25">
      <c r="A555" t="s">
        <v>38</v>
      </c>
      <c r="B555" t="s">
        <v>6</v>
      </c>
      <c r="C555">
        <v>2</v>
      </c>
      <c r="D555">
        <v>0</v>
      </c>
    </row>
    <row r="556" spans="1:4" x14ac:dyDescent="0.25">
      <c r="A556" t="s">
        <v>38</v>
      </c>
      <c r="B556" t="s">
        <v>6</v>
      </c>
      <c r="C556">
        <v>3</v>
      </c>
      <c r="D556">
        <v>0</v>
      </c>
    </row>
    <row r="557" spans="1:4" x14ac:dyDescent="0.25">
      <c r="A557" t="s">
        <v>38</v>
      </c>
      <c r="B557" t="s">
        <v>6</v>
      </c>
      <c r="C557">
        <v>4</v>
      </c>
      <c r="D557">
        <v>0</v>
      </c>
    </row>
    <row r="558" spans="1:4" x14ac:dyDescent="0.25">
      <c r="A558" t="s">
        <v>38</v>
      </c>
      <c r="B558" t="s">
        <v>6</v>
      </c>
      <c r="C558">
        <v>5</v>
      </c>
      <c r="D558">
        <v>0</v>
      </c>
    </row>
    <row r="559" spans="1:4" x14ac:dyDescent="0.25">
      <c r="A559" t="s">
        <v>38</v>
      </c>
      <c r="B559" t="s">
        <v>6</v>
      </c>
      <c r="C559">
        <v>6</v>
      </c>
      <c r="D559">
        <v>1.3659622389840694E-3</v>
      </c>
    </row>
    <row r="560" spans="1:4" x14ac:dyDescent="0.25">
      <c r="A560" t="s">
        <v>38</v>
      </c>
      <c r="B560" t="s">
        <v>6</v>
      </c>
      <c r="C560">
        <v>7</v>
      </c>
      <c r="D560">
        <v>3.5147787942066501E-2</v>
      </c>
    </row>
    <row r="561" spans="1:4" x14ac:dyDescent="0.25">
      <c r="A561" t="s">
        <v>38</v>
      </c>
      <c r="B561" t="s">
        <v>6</v>
      </c>
      <c r="C561">
        <v>8</v>
      </c>
      <c r="D561">
        <v>0.13169044361554388</v>
      </c>
    </row>
    <row r="562" spans="1:4" x14ac:dyDescent="0.25">
      <c r="A562" t="s">
        <v>38</v>
      </c>
      <c r="B562" t="s">
        <v>6</v>
      </c>
      <c r="C562">
        <v>9</v>
      </c>
      <c r="D562">
        <v>0.24966438320241915</v>
      </c>
    </row>
    <row r="563" spans="1:4" x14ac:dyDescent="0.25">
      <c r="A563" t="s">
        <v>38</v>
      </c>
      <c r="B563" t="s">
        <v>6</v>
      </c>
      <c r="C563">
        <v>10</v>
      </c>
      <c r="D563">
        <v>0.34413072994003741</v>
      </c>
    </row>
    <row r="564" spans="1:4" x14ac:dyDescent="0.25">
      <c r="A564" t="s">
        <v>38</v>
      </c>
      <c r="B564" t="s">
        <v>6</v>
      </c>
      <c r="C564">
        <v>11</v>
      </c>
      <c r="D564">
        <v>0.40427410164103011</v>
      </c>
    </row>
    <row r="565" spans="1:4" x14ac:dyDescent="0.25">
      <c r="A565" t="s">
        <v>38</v>
      </c>
      <c r="B565" t="s">
        <v>6</v>
      </c>
      <c r="C565">
        <v>12</v>
      </c>
      <c r="D565">
        <v>0.4295580026493282</v>
      </c>
    </row>
    <row r="566" spans="1:4" x14ac:dyDescent="0.25">
      <c r="A566" t="s">
        <v>38</v>
      </c>
      <c r="B566" t="s">
        <v>6</v>
      </c>
      <c r="C566">
        <v>13</v>
      </c>
      <c r="D566">
        <v>0.42356854138378136</v>
      </c>
    </row>
    <row r="567" spans="1:4" x14ac:dyDescent="0.25">
      <c r="A567" t="s">
        <v>38</v>
      </c>
      <c r="B567" t="s">
        <v>6</v>
      </c>
      <c r="C567">
        <v>14</v>
      </c>
      <c r="D567">
        <v>0.39107209473295618</v>
      </c>
    </row>
    <row r="568" spans="1:4" x14ac:dyDescent="0.25">
      <c r="A568" t="s">
        <v>38</v>
      </c>
      <c r="B568" t="s">
        <v>6</v>
      </c>
      <c r="C568">
        <v>15</v>
      </c>
      <c r="D568">
        <v>0.33102747136225963</v>
      </c>
    </row>
    <row r="569" spans="1:4" x14ac:dyDescent="0.25">
      <c r="A569" t="s">
        <v>38</v>
      </c>
      <c r="B569" t="s">
        <v>6</v>
      </c>
      <c r="C569">
        <v>16</v>
      </c>
      <c r="D569">
        <v>0.24759447419139327</v>
      </c>
    </row>
    <row r="570" spans="1:4" x14ac:dyDescent="0.25">
      <c r="A570" t="s">
        <v>38</v>
      </c>
      <c r="B570" t="s">
        <v>6</v>
      </c>
      <c r="C570">
        <v>17</v>
      </c>
      <c r="D570">
        <v>0.15074262548711076</v>
      </c>
    </row>
    <row r="571" spans="1:4" x14ac:dyDescent="0.25">
      <c r="A571" t="s">
        <v>38</v>
      </c>
      <c r="B571" t="s">
        <v>6</v>
      </c>
      <c r="C571">
        <v>18</v>
      </c>
      <c r="D571">
        <v>6.0188495728527781E-2</v>
      </c>
    </row>
    <row r="572" spans="1:4" x14ac:dyDescent="0.25">
      <c r="A572" t="s">
        <v>38</v>
      </c>
      <c r="B572" t="s">
        <v>6</v>
      </c>
      <c r="C572">
        <v>19</v>
      </c>
      <c r="D572">
        <v>6.2681551153312351E-3</v>
      </c>
    </row>
    <row r="573" spans="1:4" x14ac:dyDescent="0.25">
      <c r="A573" t="s">
        <v>38</v>
      </c>
      <c r="B573" t="s">
        <v>6</v>
      </c>
      <c r="C573">
        <v>20</v>
      </c>
      <c r="D573">
        <v>0</v>
      </c>
    </row>
    <row r="574" spans="1:4" x14ac:dyDescent="0.25">
      <c r="A574" t="s">
        <v>38</v>
      </c>
      <c r="B574" t="s">
        <v>6</v>
      </c>
      <c r="C574">
        <v>21</v>
      </c>
      <c r="D574">
        <v>0</v>
      </c>
    </row>
    <row r="575" spans="1:4" x14ac:dyDescent="0.25">
      <c r="A575" t="s">
        <v>38</v>
      </c>
      <c r="B575" t="s">
        <v>6</v>
      </c>
      <c r="C575">
        <v>22</v>
      </c>
      <c r="D575">
        <v>0</v>
      </c>
    </row>
    <row r="576" spans="1:4" x14ac:dyDescent="0.25">
      <c r="A576" t="s">
        <v>38</v>
      </c>
      <c r="B576" t="s">
        <v>6</v>
      </c>
      <c r="C576">
        <v>23</v>
      </c>
      <c r="D576">
        <v>0</v>
      </c>
    </row>
    <row r="577" spans="1:4" x14ac:dyDescent="0.25">
      <c r="A577" t="s">
        <v>38</v>
      </c>
      <c r="B577" t="s">
        <v>6</v>
      </c>
      <c r="C577">
        <v>24</v>
      </c>
      <c r="D577">
        <v>0</v>
      </c>
    </row>
    <row r="578" spans="1:4" x14ac:dyDescent="0.25">
      <c r="A578" t="s">
        <v>39</v>
      </c>
      <c r="B578" t="s">
        <v>6</v>
      </c>
      <c r="C578">
        <v>1</v>
      </c>
      <c r="D578">
        <v>0</v>
      </c>
    </row>
    <row r="579" spans="1:4" x14ac:dyDescent="0.25">
      <c r="A579" t="s">
        <v>39</v>
      </c>
      <c r="B579" t="s">
        <v>6</v>
      </c>
      <c r="C579">
        <v>2</v>
      </c>
      <c r="D579">
        <v>0</v>
      </c>
    </row>
    <row r="580" spans="1:4" x14ac:dyDescent="0.25">
      <c r="A580" t="s">
        <v>39</v>
      </c>
      <c r="B580" t="s">
        <v>6</v>
      </c>
      <c r="C580">
        <v>3</v>
      </c>
      <c r="D580">
        <v>0</v>
      </c>
    </row>
    <row r="581" spans="1:4" x14ac:dyDescent="0.25">
      <c r="A581" t="s">
        <v>39</v>
      </c>
      <c r="B581" t="s">
        <v>6</v>
      </c>
      <c r="C581">
        <v>4</v>
      </c>
      <c r="D581">
        <v>0</v>
      </c>
    </row>
    <row r="582" spans="1:4" x14ac:dyDescent="0.25">
      <c r="A582" t="s">
        <v>39</v>
      </c>
      <c r="B582" t="s">
        <v>6</v>
      </c>
      <c r="C582">
        <v>5</v>
      </c>
      <c r="D582">
        <v>0</v>
      </c>
    </row>
    <row r="583" spans="1:4" x14ac:dyDescent="0.25">
      <c r="A583" t="s">
        <v>39</v>
      </c>
      <c r="B583" t="s">
        <v>6</v>
      </c>
      <c r="C583">
        <v>6</v>
      </c>
      <c r="D583">
        <v>1.7726414828639835E-3</v>
      </c>
    </row>
    <row r="584" spans="1:4" x14ac:dyDescent="0.25">
      <c r="A584" t="s">
        <v>39</v>
      </c>
      <c r="B584" t="s">
        <v>6</v>
      </c>
      <c r="C584">
        <v>7</v>
      </c>
      <c r="D584">
        <v>4.5612115151405903E-2</v>
      </c>
    </row>
    <row r="585" spans="1:4" x14ac:dyDescent="0.25">
      <c r="A585" t="s">
        <v>39</v>
      </c>
      <c r="B585" t="s">
        <v>6</v>
      </c>
      <c r="C585">
        <v>8</v>
      </c>
      <c r="D585">
        <v>0.17089780126227638</v>
      </c>
    </row>
    <row r="586" spans="1:4" x14ac:dyDescent="0.25">
      <c r="A586" t="s">
        <v>39</v>
      </c>
      <c r="B586" t="s">
        <v>6</v>
      </c>
      <c r="C586">
        <v>9</v>
      </c>
      <c r="D586">
        <v>0.32399537104877441</v>
      </c>
    </row>
    <row r="587" spans="1:4" x14ac:dyDescent="0.25">
      <c r="A587" t="s">
        <v>39</v>
      </c>
      <c r="B587" t="s">
        <v>6</v>
      </c>
      <c r="C587">
        <v>10</v>
      </c>
      <c r="D587">
        <v>0.44658658197877715</v>
      </c>
    </row>
    <row r="588" spans="1:4" x14ac:dyDescent="0.25">
      <c r="A588" t="s">
        <v>39</v>
      </c>
      <c r="B588" t="s">
        <v>6</v>
      </c>
      <c r="C588">
        <v>11</v>
      </c>
      <c r="D588">
        <v>0.52463605695971094</v>
      </c>
    </row>
    <row r="589" spans="1:4" x14ac:dyDescent="0.25">
      <c r="A589" t="s">
        <v>39</v>
      </c>
      <c r="B589" t="s">
        <v>6</v>
      </c>
      <c r="C589">
        <v>12</v>
      </c>
      <c r="D589">
        <v>0.55744757289829938</v>
      </c>
    </row>
    <row r="590" spans="1:4" x14ac:dyDescent="0.25">
      <c r="A590" t="s">
        <v>39</v>
      </c>
      <c r="B590" t="s">
        <v>6</v>
      </c>
      <c r="C590">
        <v>13</v>
      </c>
      <c r="D590">
        <v>0.54967490744950054</v>
      </c>
    </row>
    <row r="591" spans="1:4" x14ac:dyDescent="0.25">
      <c r="A591" t="s">
        <v>39</v>
      </c>
      <c r="B591" t="s">
        <v>6</v>
      </c>
      <c r="C591">
        <v>14</v>
      </c>
      <c r="D591">
        <v>0.50750350055777538</v>
      </c>
    </row>
    <row r="592" spans="1:4" x14ac:dyDescent="0.25">
      <c r="A592" t="s">
        <v>39</v>
      </c>
      <c r="B592" t="s">
        <v>6</v>
      </c>
      <c r="C592">
        <v>15</v>
      </c>
      <c r="D592">
        <v>0.42958217361904277</v>
      </c>
    </row>
    <row r="593" spans="1:4" x14ac:dyDescent="0.25">
      <c r="A593" t="s">
        <v>39</v>
      </c>
      <c r="B593" t="s">
        <v>6</v>
      </c>
      <c r="C593">
        <v>16</v>
      </c>
      <c r="D593">
        <v>0.32130920120162881</v>
      </c>
    </row>
    <row r="594" spans="1:4" x14ac:dyDescent="0.25">
      <c r="A594" t="s">
        <v>39</v>
      </c>
      <c r="B594" t="s">
        <v>6</v>
      </c>
      <c r="C594">
        <v>17</v>
      </c>
      <c r="D594">
        <v>0.19562226798672036</v>
      </c>
    </row>
    <row r="595" spans="1:4" x14ac:dyDescent="0.25">
      <c r="A595" t="s">
        <v>39</v>
      </c>
      <c r="B595" t="s">
        <v>6</v>
      </c>
      <c r="C595">
        <v>18</v>
      </c>
      <c r="D595">
        <v>7.8108033497999468E-2</v>
      </c>
    </row>
    <row r="596" spans="1:4" x14ac:dyDescent="0.25">
      <c r="A596" t="s">
        <v>39</v>
      </c>
      <c r="B596" t="s">
        <v>6</v>
      </c>
      <c r="C596">
        <v>19</v>
      </c>
      <c r="D596">
        <v>8.1343330447598197E-3</v>
      </c>
    </row>
    <row r="597" spans="1:4" x14ac:dyDescent="0.25">
      <c r="A597" t="s">
        <v>39</v>
      </c>
      <c r="B597" t="s">
        <v>6</v>
      </c>
      <c r="C597">
        <v>20</v>
      </c>
      <c r="D597">
        <v>0</v>
      </c>
    </row>
    <row r="598" spans="1:4" x14ac:dyDescent="0.25">
      <c r="A598" t="s">
        <v>39</v>
      </c>
      <c r="B598" t="s">
        <v>6</v>
      </c>
      <c r="C598">
        <v>21</v>
      </c>
      <c r="D598">
        <v>0</v>
      </c>
    </row>
    <row r="599" spans="1:4" x14ac:dyDescent="0.25">
      <c r="A599" t="s">
        <v>39</v>
      </c>
      <c r="B599" t="s">
        <v>6</v>
      </c>
      <c r="C599">
        <v>22</v>
      </c>
      <c r="D599">
        <v>0</v>
      </c>
    </row>
    <row r="600" spans="1:4" x14ac:dyDescent="0.25">
      <c r="A600" t="s">
        <v>39</v>
      </c>
      <c r="B600" t="s">
        <v>6</v>
      </c>
      <c r="C600">
        <v>23</v>
      </c>
      <c r="D600">
        <v>0</v>
      </c>
    </row>
    <row r="601" spans="1:4" x14ac:dyDescent="0.25">
      <c r="A601" t="s">
        <v>39</v>
      </c>
      <c r="B601" t="s">
        <v>6</v>
      </c>
      <c r="C601">
        <v>24</v>
      </c>
      <c r="D601">
        <v>0</v>
      </c>
    </row>
    <row r="602" spans="1:4" x14ac:dyDescent="0.25">
      <c r="A602" t="s">
        <v>45</v>
      </c>
      <c r="B602" t="s">
        <v>5</v>
      </c>
      <c r="C602">
        <v>1</v>
      </c>
      <c r="D602">
        <v>0</v>
      </c>
    </row>
    <row r="603" spans="1:4" x14ac:dyDescent="0.25">
      <c r="A603" t="s">
        <v>45</v>
      </c>
      <c r="B603" t="s">
        <v>5</v>
      </c>
      <c r="C603">
        <v>2</v>
      </c>
      <c r="D603">
        <v>0</v>
      </c>
    </row>
    <row r="604" spans="1:4" x14ac:dyDescent="0.25">
      <c r="A604" t="s">
        <v>45</v>
      </c>
      <c r="B604" t="s">
        <v>5</v>
      </c>
      <c r="C604">
        <v>3</v>
      </c>
      <c r="D604">
        <v>0</v>
      </c>
    </row>
    <row r="605" spans="1:4" x14ac:dyDescent="0.25">
      <c r="A605" t="s">
        <v>45</v>
      </c>
      <c r="B605" t="s">
        <v>5</v>
      </c>
      <c r="C605">
        <v>4</v>
      </c>
      <c r="D605">
        <v>0</v>
      </c>
    </row>
    <row r="606" spans="1:4" x14ac:dyDescent="0.25">
      <c r="A606" t="s">
        <v>45</v>
      </c>
      <c r="B606" t="s">
        <v>5</v>
      </c>
      <c r="C606">
        <v>5</v>
      </c>
      <c r="D606">
        <v>0</v>
      </c>
    </row>
    <row r="607" spans="1:4" x14ac:dyDescent="0.25">
      <c r="A607" t="s">
        <v>45</v>
      </c>
      <c r="B607" t="s">
        <v>5</v>
      </c>
      <c r="C607">
        <v>6</v>
      </c>
      <c r="D607">
        <v>9.6628147232712194E-3</v>
      </c>
    </row>
    <row r="608" spans="1:4" x14ac:dyDescent="0.25">
      <c r="A608" t="s">
        <v>45</v>
      </c>
      <c r="B608" t="s">
        <v>5</v>
      </c>
      <c r="C608">
        <v>7</v>
      </c>
      <c r="D608">
        <v>9.7766386395053903E-2</v>
      </c>
    </row>
    <row r="609" spans="1:4" x14ac:dyDescent="0.25">
      <c r="A609" t="s">
        <v>45</v>
      </c>
      <c r="B609" t="s">
        <v>5</v>
      </c>
      <c r="C609">
        <v>8</v>
      </c>
      <c r="D609">
        <v>0.24378739245639677</v>
      </c>
    </row>
    <row r="610" spans="1:4" x14ac:dyDescent="0.25">
      <c r="A610" t="s">
        <v>45</v>
      </c>
      <c r="B610" t="s">
        <v>5</v>
      </c>
      <c r="C610">
        <v>9</v>
      </c>
      <c r="D610">
        <v>0.39207992775181849</v>
      </c>
    </row>
    <row r="611" spans="1:4" x14ac:dyDescent="0.25">
      <c r="A611" t="s">
        <v>45</v>
      </c>
      <c r="B611" t="s">
        <v>5</v>
      </c>
      <c r="C611">
        <v>10</v>
      </c>
      <c r="D611">
        <v>0.50126281138312334</v>
      </c>
    </row>
    <row r="612" spans="1:4" x14ac:dyDescent="0.25">
      <c r="A612" t="s">
        <v>45</v>
      </c>
      <c r="B612" t="s">
        <v>5</v>
      </c>
      <c r="C612">
        <v>11</v>
      </c>
      <c r="D612">
        <v>0.563907966013805</v>
      </c>
    </row>
    <row r="613" spans="1:4" x14ac:dyDescent="0.25">
      <c r="A613" t="s">
        <v>45</v>
      </c>
      <c r="B613" t="s">
        <v>5</v>
      </c>
      <c r="C613">
        <v>12</v>
      </c>
      <c r="D613">
        <v>0.58261595669761945</v>
      </c>
    </row>
    <row r="614" spans="1:4" x14ac:dyDescent="0.25">
      <c r="A614" t="s">
        <v>45</v>
      </c>
      <c r="B614" t="s">
        <v>5</v>
      </c>
      <c r="C614">
        <v>13</v>
      </c>
      <c r="D614">
        <v>0.56109568041434588</v>
      </c>
    </row>
    <row r="615" spans="1:4" x14ac:dyDescent="0.25">
      <c r="A615" t="s">
        <v>45</v>
      </c>
      <c r="B615" t="s">
        <v>5</v>
      </c>
      <c r="C615">
        <v>14</v>
      </c>
      <c r="D615">
        <v>0.50049344157462405</v>
      </c>
    </row>
    <row r="616" spans="1:4" x14ac:dyDescent="0.25">
      <c r="A616" t="s">
        <v>45</v>
      </c>
      <c r="B616" t="s">
        <v>5</v>
      </c>
      <c r="C616">
        <v>15</v>
      </c>
      <c r="D616">
        <v>0.39819944688338477</v>
      </c>
    </row>
    <row r="617" spans="1:4" x14ac:dyDescent="0.25">
      <c r="A617" t="s">
        <v>45</v>
      </c>
      <c r="B617" t="s">
        <v>5</v>
      </c>
      <c r="C617">
        <v>16</v>
      </c>
      <c r="D617">
        <v>0.26342504558618363</v>
      </c>
    </row>
    <row r="618" spans="1:4" x14ac:dyDescent="0.25">
      <c r="A618" t="s">
        <v>45</v>
      </c>
      <c r="B618" t="s">
        <v>5</v>
      </c>
      <c r="C618">
        <v>17</v>
      </c>
      <c r="D618">
        <v>0.1238358023231992</v>
      </c>
    </row>
    <row r="619" spans="1:4" x14ac:dyDescent="0.25">
      <c r="A619" t="s">
        <v>45</v>
      </c>
      <c r="B619" t="s">
        <v>5</v>
      </c>
      <c r="C619">
        <v>18</v>
      </c>
      <c r="D619">
        <v>2.0323210150115487E-2</v>
      </c>
    </row>
    <row r="620" spans="1:4" x14ac:dyDescent="0.25">
      <c r="A620" t="s">
        <v>45</v>
      </c>
      <c r="B620" t="s">
        <v>5</v>
      </c>
      <c r="C620">
        <v>19</v>
      </c>
      <c r="D620">
        <v>0</v>
      </c>
    </row>
    <row r="621" spans="1:4" x14ac:dyDescent="0.25">
      <c r="A621" t="s">
        <v>45</v>
      </c>
      <c r="B621" t="s">
        <v>5</v>
      </c>
      <c r="C621">
        <v>20</v>
      </c>
      <c r="D621">
        <v>0</v>
      </c>
    </row>
    <row r="622" spans="1:4" x14ac:dyDescent="0.25">
      <c r="A622" t="s">
        <v>45</v>
      </c>
      <c r="B622" t="s">
        <v>5</v>
      </c>
      <c r="C622">
        <v>21</v>
      </c>
      <c r="D622">
        <v>0</v>
      </c>
    </row>
    <row r="623" spans="1:4" x14ac:dyDescent="0.25">
      <c r="A623" t="s">
        <v>45</v>
      </c>
      <c r="B623" t="s">
        <v>5</v>
      </c>
      <c r="C623">
        <v>22</v>
      </c>
      <c r="D623">
        <v>0</v>
      </c>
    </row>
    <row r="624" spans="1:4" x14ac:dyDescent="0.25">
      <c r="A624" t="s">
        <v>45</v>
      </c>
      <c r="B624" t="s">
        <v>5</v>
      </c>
      <c r="C624">
        <v>23</v>
      </c>
      <c r="D624">
        <v>0</v>
      </c>
    </row>
    <row r="625" spans="1:4" x14ac:dyDescent="0.25">
      <c r="A625" t="s">
        <v>45</v>
      </c>
      <c r="B625" t="s">
        <v>5</v>
      </c>
      <c r="C625">
        <v>24</v>
      </c>
      <c r="D625">
        <v>0</v>
      </c>
    </row>
    <row r="626" spans="1:4" x14ac:dyDescent="0.25">
      <c r="A626" t="s">
        <v>46</v>
      </c>
      <c r="B626" t="s">
        <v>5</v>
      </c>
      <c r="C626">
        <v>1</v>
      </c>
      <c r="D626">
        <v>0</v>
      </c>
    </row>
    <row r="627" spans="1:4" x14ac:dyDescent="0.25">
      <c r="A627" t="s">
        <v>46</v>
      </c>
      <c r="B627" t="s">
        <v>5</v>
      </c>
      <c r="C627">
        <v>2</v>
      </c>
      <c r="D627">
        <v>0</v>
      </c>
    </row>
    <row r="628" spans="1:4" x14ac:dyDescent="0.25">
      <c r="A628" t="s">
        <v>46</v>
      </c>
      <c r="B628" t="s">
        <v>5</v>
      </c>
      <c r="C628">
        <v>3</v>
      </c>
      <c r="D628">
        <v>0</v>
      </c>
    </row>
    <row r="629" spans="1:4" x14ac:dyDescent="0.25">
      <c r="A629" t="s">
        <v>46</v>
      </c>
      <c r="B629" t="s">
        <v>5</v>
      </c>
      <c r="C629">
        <v>4</v>
      </c>
      <c r="D629">
        <v>0</v>
      </c>
    </row>
    <row r="630" spans="1:4" x14ac:dyDescent="0.25">
      <c r="A630" t="s">
        <v>46</v>
      </c>
      <c r="B630" t="s">
        <v>5</v>
      </c>
      <c r="C630">
        <v>5</v>
      </c>
      <c r="D630">
        <v>0</v>
      </c>
    </row>
    <row r="631" spans="1:4" x14ac:dyDescent="0.25">
      <c r="A631" t="s">
        <v>46</v>
      </c>
      <c r="B631" t="s">
        <v>5</v>
      </c>
      <c r="C631">
        <v>6</v>
      </c>
      <c r="D631">
        <v>9.6651267836424994E-3</v>
      </c>
    </row>
    <row r="632" spans="1:4" x14ac:dyDescent="0.25">
      <c r="A632" t="s">
        <v>46</v>
      </c>
      <c r="B632" t="s">
        <v>5</v>
      </c>
      <c r="C632">
        <v>7</v>
      </c>
      <c r="D632">
        <v>9.7789779349808884E-2</v>
      </c>
    </row>
    <row r="633" spans="1:4" x14ac:dyDescent="0.25">
      <c r="A633" t="s">
        <v>46</v>
      </c>
      <c r="B633" t="s">
        <v>5</v>
      </c>
      <c r="C633">
        <v>8</v>
      </c>
      <c r="D633">
        <v>0.24384572444197841</v>
      </c>
    </row>
    <row r="634" spans="1:4" x14ac:dyDescent="0.25">
      <c r="A634" t="s">
        <v>46</v>
      </c>
      <c r="B634" t="s">
        <v>5</v>
      </c>
      <c r="C634">
        <v>9</v>
      </c>
      <c r="D634">
        <v>0.3921737422861224</v>
      </c>
    </row>
    <row r="635" spans="1:4" x14ac:dyDescent="0.25">
      <c r="A635" t="s">
        <v>46</v>
      </c>
      <c r="B635" t="s">
        <v>5</v>
      </c>
      <c r="C635">
        <v>10</v>
      </c>
      <c r="D635">
        <v>0.5013827505431907</v>
      </c>
    </row>
    <row r="636" spans="1:4" x14ac:dyDescent="0.25">
      <c r="A636" t="s">
        <v>46</v>
      </c>
      <c r="B636" t="s">
        <v>5</v>
      </c>
      <c r="C636">
        <v>11</v>
      </c>
      <c r="D636">
        <v>0.56404289453086842</v>
      </c>
    </row>
    <row r="637" spans="1:4" x14ac:dyDescent="0.25">
      <c r="A637" t="s">
        <v>46</v>
      </c>
      <c r="B637" t="s">
        <v>5</v>
      </c>
      <c r="C637">
        <v>12</v>
      </c>
      <c r="D637">
        <v>0.58275536155052554</v>
      </c>
    </row>
    <row r="638" spans="1:4" x14ac:dyDescent="0.25">
      <c r="A638" t="s">
        <v>46</v>
      </c>
      <c r="B638" t="s">
        <v>5</v>
      </c>
      <c r="C638">
        <v>13</v>
      </c>
      <c r="D638">
        <v>0.56122993602457272</v>
      </c>
    </row>
    <row r="639" spans="1:4" x14ac:dyDescent="0.25">
      <c r="A639" t="s">
        <v>46</v>
      </c>
      <c r="B639" t="s">
        <v>5</v>
      </c>
      <c r="C639">
        <v>14</v>
      </c>
      <c r="D639">
        <v>0.50061319664449655</v>
      </c>
    </row>
    <row r="640" spans="1:4" x14ac:dyDescent="0.25">
      <c r="A640" t="s">
        <v>46</v>
      </c>
      <c r="B640" t="s">
        <v>5</v>
      </c>
      <c r="C640">
        <v>15</v>
      </c>
      <c r="D640">
        <v>0.3982947256595355</v>
      </c>
    </row>
    <row r="641" spans="1:4" x14ac:dyDescent="0.25">
      <c r="A641" t="s">
        <v>46</v>
      </c>
      <c r="B641" t="s">
        <v>5</v>
      </c>
      <c r="C641">
        <v>16</v>
      </c>
      <c r="D641">
        <v>0.26348807635166394</v>
      </c>
    </row>
    <row r="642" spans="1:4" x14ac:dyDescent="0.25">
      <c r="A642" t="s">
        <v>46</v>
      </c>
      <c r="B642" t="s">
        <v>5</v>
      </c>
      <c r="C642">
        <v>17</v>
      </c>
      <c r="D642">
        <v>0.1238654330114921</v>
      </c>
    </row>
    <row r="643" spans="1:4" x14ac:dyDescent="0.25">
      <c r="A643" t="s">
        <v>46</v>
      </c>
      <c r="B643" t="s">
        <v>5</v>
      </c>
      <c r="C643">
        <v>18</v>
      </c>
      <c r="D643">
        <v>2.0328072965987567E-2</v>
      </c>
    </row>
    <row r="644" spans="1:4" x14ac:dyDescent="0.25">
      <c r="A644" t="s">
        <v>46</v>
      </c>
      <c r="B644" t="s">
        <v>5</v>
      </c>
      <c r="C644">
        <v>19</v>
      </c>
      <c r="D644">
        <v>0</v>
      </c>
    </row>
    <row r="645" spans="1:4" x14ac:dyDescent="0.25">
      <c r="A645" t="s">
        <v>46</v>
      </c>
      <c r="B645" t="s">
        <v>5</v>
      </c>
      <c r="C645">
        <v>20</v>
      </c>
      <c r="D645">
        <v>0</v>
      </c>
    </row>
    <row r="646" spans="1:4" x14ac:dyDescent="0.25">
      <c r="A646" t="s">
        <v>46</v>
      </c>
      <c r="B646" t="s">
        <v>5</v>
      </c>
      <c r="C646">
        <v>21</v>
      </c>
      <c r="D646">
        <v>0</v>
      </c>
    </row>
    <row r="647" spans="1:4" x14ac:dyDescent="0.25">
      <c r="A647" t="s">
        <v>46</v>
      </c>
      <c r="B647" t="s">
        <v>5</v>
      </c>
      <c r="C647">
        <v>22</v>
      </c>
      <c r="D647">
        <v>0</v>
      </c>
    </row>
    <row r="648" spans="1:4" x14ac:dyDescent="0.25">
      <c r="A648" t="s">
        <v>46</v>
      </c>
      <c r="B648" t="s">
        <v>5</v>
      </c>
      <c r="C648">
        <v>23</v>
      </c>
      <c r="D648">
        <v>0</v>
      </c>
    </row>
    <row r="649" spans="1:4" x14ac:dyDescent="0.25">
      <c r="A649" t="s">
        <v>46</v>
      </c>
      <c r="B649" t="s">
        <v>5</v>
      </c>
      <c r="C649">
        <v>24</v>
      </c>
      <c r="D649">
        <v>0</v>
      </c>
    </row>
    <row r="650" spans="1:4" x14ac:dyDescent="0.25">
      <c r="A650" t="s">
        <v>47</v>
      </c>
      <c r="B650" t="s">
        <v>5</v>
      </c>
      <c r="C650">
        <v>1</v>
      </c>
      <c r="D650">
        <v>0</v>
      </c>
    </row>
    <row r="651" spans="1:4" x14ac:dyDescent="0.25">
      <c r="A651" t="s">
        <v>47</v>
      </c>
      <c r="B651" t="s">
        <v>5</v>
      </c>
      <c r="C651">
        <v>2</v>
      </c>
      <c r="D651">
        <v>0</v>
      </c>
    </row>
    <row r="652" spans="1:4" x14ac:dyDescent="0.25">
      <c r="A652" t="s">
        <v>47</v>
      </c>
      <c r="B652" t="s">
        <v>5</v>
      </c>
      <c r="C652">
        <v>3</v>
      </c>
      <c r="D652">
        <v>0</v>
      </c>
    </row>
    <row r="653" spans="1:4" x14ac:dyDescent="0.25">
      <c r="A653" t="s">
        <v>47</v>
      </c>
      <c r="B653" t="s">
        <v>5</v>
      </c>
      <c r="C653">
        <v>4</v>
      </c>
      <c r="D653">
        <v>0</v>
      </c>
    </row>
    <row r="654" spans="1:4" x14ac:dyDescent="0.25">
      <c r="A654" t="s">
        <v>47</v>
      </c>
      <c r="B654" t="s">
        <v>5</v>
      </c>
      <c r="C654">
        <v>5</v>
      </c>
      <c r="D654">
        <v>0</v>
      </c>
    </row>
    <row r="655" spans="1:4" x14ac:dyDescent="0.25">
      <c r="A655" t="s">
        <v>47</v>
      </c>
      <c r="B655" t="s">
        <v>5</v>
      </c>
      <c r="C655">
        <v>6</v>
      </c>
      <c r="D655">
        <v>8.9979022346055437E-3</v>
      </c>
    </row>
    <row r="656" spans="1:4" x14ac:dyDescent="0.25">
      <c r="A656" t="s">
        <v>47</v>
      </c>
      <c r="B656" t="s">
        <v>5</v>
      </c>
      <c r="C656">
        <v>7</v>
      </c>
      <c r="D656">
        <v>9.1038937598045558E-2</v>
      </c>
    </row>
    <row r="657" spans="1:4" x14ac:dyDescent="0.25">
      <c r="A657" t="s">
        <v>47</v>
      </c>
      <c r="B657" t="s">
        <v>5</v>
      </c>
      <c r="C657">
        <v>8</v>
      </c>
      <c r="D657">
        <v>0.22701202353277294</v>
      </c>
    </row>
    <row r="658" spans="1:4" x14ac:dyDescent="0.25">
      <c r="A658" t="s">
        <v>47</v>
      </c>
      <c r="B658" t="s">
        <v>5</v>
      </c>
      <c r="C658">
        <v>9</v>
      </c>
      <c r="D658">
        <v>0.36510033143507731</v>
      </c>
    </row>
    <row r="659" spans="1:4" x14ac:dyDescent="0.25">
      <c r="A659" t="s">
        <v>47</v>
      </c>
      <c r="B659" t="s">
        <v>5</v>
      </c>
      <c r="C659">
        <v>10</v>
      </c>
      <c r="D659">
        <v>0.46677018030849232</v>
      </c>
    </row>
    <row r="660" spans="1:4" x14ac:dyDescent="0.25">
      <c r="A660" t="s">
        <v>47</v>
      </c>
      <c r="B660" t="s">
        <v>5</v>
      </c>
      <c r="C660">
        <v>11</v>
      </c>
      <c r="D660">
        <v>0.52510462973978556</v>
      </c>
    </row>
    <row r="661" spans="1:4" x14ac:dyDescent="0.25">
      <c r="A661" t="s">
        <v>47</v>
      </c>
      <c r="B661" t="s">
        <v>5</v>
      </c>
      <c r="C661">
        <v>12</v>
      </c>
      <c r="D661">
        <v>0.54252529607766675</v>
      </c>
    </row>
    <row r="662" spans="1:4" x14ac:dyDescent="0.25">
      <c r="A662" t="s">
        <v>47</v>
      </c>
      <c r="B662" t="s">
        <v>5</v>
      </c>
      <c r="C662">
        <v>13</v>
      </c>
      <c r="D662">
        <v>0.52248586164742206</v>
      </c>
    </row>
    <row r="663" spans="1:4" x14ac:dyDescent="0.25">
      <c r="A663" t="s">
        <v>47</v>
      </c>
      <c r="B663" t="s">
        <v>5</v>
      </c>
      <c r="C663">
        <v>14</v>
      </c>
      <c r="D663">
        <v>0.46605375196774596</v>
      </c>
    </row>
    <row r="664" spans="1:4" x14ac:dyDescent="0.25">
      <c r="A664" t="s">
        <v>47</v>
      </c>
      <c r="B664" t="s">
        <v>5</v>
      </c>
      <c r="C664">
        <v>15</v>
      </c>
      <c r="D664">
        <v>0.37079875745746832</v>
      </c>
    </row>
    <row r="665" spans="1:4" x14ac:dyDescent="0.25">
      <c r="A665" t="s">
        <v>47</v>
      </c>
      <c r="B665" t="s">
        <v>5</v>
      </c>
      <c r="C665">
        <v>16</v>
      </c>
      <c r="D665">
        <v>0.24529838087680558</v>
      </c>
    </row>
    <row r="666" spans="1:4" x14ac:dyDescent="0.25">
      <c r="A666" t="s">
        <v>47</v>
      </c>
      <c r="B666" t="s">
        <v>5</v>
      </c>
      <c r="C666">
        <v>17</v>
      </c>
      <c r="D666">
        <v>0.1153144786854472</v>
      </c>
    </row>
    <row r="667" spans="1:4" x14ac:dyDescent="0.25">
      <c r="A667" t="s">
        <v>47</v>
      </c>
      <c r="B667" t="s">
        <v>5</v>
      </c>
      <c r="C667">
        <v>18</v>
      </c>
      <c r="D667">
        <v>1.8924740177795236E-2</v>
      </c>
    </row>
    <row r="668" spans="1:4" x14ac:dyDescent="0.25">
      <c r="A668" t="s">
        <v>47</v>
      </c>
      <c r="B668" t="s">
        <v>5</v>
      </c>
      <c r="C668">
        <v>19</v>
      </c>
      <c r="D668">
        <v>0</v>
      </c>
    </row>
    <row r="669" spans="1:4" x14ac:dyDescent="0.25">
      <c r="A669" t="s">
        <v>47</v>
      </c>
      <c r="B669" t="s">
        <v>5</v>
      </c>
      <c r="C669">
        <v>20</v>
      </c>
      <c r="D669">
        <v>0</v>
      </c>
    </row>
    <row r="670" spans="1:4" x14ac:dyDescent="0.25">
      <c r="A670" t="s">
        <v>47</v>
      </c>
      <c r="B670" t="s">
        <v>5</v>
      </c>
      <c r="C670">
        <v>21</v>
      </c>
      <c r="D670">
        <v>0</v>
      </c>
    </row>
    <row r="671" spans="1:4" x14ac:dyDescent="0.25">
      <c r="A671" t="s">
        <v>47</v>
      </c>
      <c r="B671" t="s">
        <v>5</v>
      </c>
      <c r="C671">
        <v>22</v>
      </c>
      <c r="D671">
        <v>0</v>
      </c>
    </row>
    <row r="672" spans="1:4" x14ac:dyDescent="0.25">
      <c r="A672" t="s">
        <v>47</v>
      </c>
      <c r="B672" t="s">
        <v>5</v>
      </c>
      <c r="C672">
        <v>23</v>
      </c>
      <c r="D672">
        <v>0</v>
      </c>
    </row>
    <row r="673" spans="1:4" x14ac:dyDescent="0.25">
      <c r="A673" t="s">
        <v>47</v>
      </c>
      <c r="B673" t="s">
        <v>5</v>
      </c>
      <c r="C673">
        <v>24</v>
      </c>
      <c r="D673">
        <v>0</v>
      </c>
    </row>
    <row r="674" spans="1:4" x14ac:dyDescent="0.25">
      <c r="A674" t="s">
        <v>48</v>
      </c>
      <c r="B674" t="s">
        <v>5</v>
      </c>
      <c r="C674">
        <v>1</v>
      </c>
      <c r="D674">
        <v>0</v>
      </c>
    </row>
    <row r="675" spans="1:4" x14ac:dyDescent="0.25">
      <c r="A675" t="s">
        <v>48</v>
      </c>
      <c r="B675" t="s">
        <v>5</v>
      </c>
      <c r="C675">
        <v>2</v>
      </c>
      <c r="D675">
        <v>0</v>
      </c>
    </row>
    <row r="676" spans="1:4" x14ac:dyDescent="0.25">
      <c r="A676" t="s">
        <v>48</v>
      </c>
      <c r="B676" t="s">
        <v>5</v>
      </c>
      <c r="C676">
        <v>3</v>
      </c>
      <c r="D676">
        <v>0</v>
      </c>
    </row>
    <row r="677" spans="1:4" x14ac:dyDescent="0.25">
      <c r="A677" t="s">
        <v>48</v>
      </c>
      <c r="B677" t="s">
        <v>5</v>
      </c>
      <c r="C677">
        <v>4</v>
      </c>
      <c r="D677">
        <v>0</v>
      </c>
    </row>
    <row r="678" spans="1:4" x14ac:dyDescent="0.25">
      <c r="A678" t="s">
        <v>48</v>
      </c>
      <c r="B678" t="s">
        <v>5</v>
      </c>
      <c r="C678">
        <v>5</v>
      </c>
      <c r="D678">
        <v>0</v>
      </c>
    </row>
    <row r="679" spans="1:4" x14ac:dyDescent="0.25">
      <c r="A679" t="s">
        <v>48</v>
      </c>
      <c r="B679" t="s">
        <v>5</v>
      </c>
      <c r="C679">
        <v>6</v>
      </c>
      <c r="D679">
        <v>9.6350981412549348E-3</v>
      </c>
    </row>
    <row r="680" spans="1:4" x14ac:dyDescent="0.25">
      <c r="A680" t="s">
        <v>48</v>
      </c>
      <c r="B680" t="s">
        <v>5</v>
      </c>
      <c r="C680">
        <v>7</v>
      </c>
      <c r="D680">
        <v>9.7485955677446501E-2</v>
      </c>
    </row>
    <row r="681" spans="1:4" x14ac:dyDescent="0.25">
      <c r="A681" t="s">
        <v>48</v>
      </c>
      <c r="B681" t="s">
        <v>5</v>
      </c>
      <c r="C681">
        <v>8</v>
      </c>
      <c r="D681">
        <v>0.24308811864736046</v>
      </c>
    </row>
    <row r="682" spans="1:4" x14ac:dyDescent="0.25">
      <c r="A682" t="s">
        <v>48</v>
      </c>
      <c r="B682" t="s">
        <v>5</v>
      </c>
      <c r="C682">
        <v>9</v>
      </c>
      <c r="D682">
        <v>0.39095529525231482</v>
      </c>
    </row>
    <row r="683" spans="1:4" x14ac:dyDescent="0.25">
      <c r="A683" t="s">
        <v>48</v>
      </c>
      <c r="B683" t="s">
        <v>5</v>
      </c>
      <c r="C683">
        <v>10</v>
      </c>
      <c r="D683">
        <v>0.49982500136385904</v>
      </c>
    </row>
    <row r="684" spans="1:4" x14ac:dyDescent="0.25">
      <c r="A684" t="s">
        <v>48</v>
      </c>
      <c r="B684" t="s">
        <v>5</v>
      </c>
      <c r="C684">
        <v>11</v>
      </c>
      <c r="D684">
        <v>0.56229046616130174</v>
      </c>
    </row>
    <row r="685" spans="1:4" x14ac:dyDescent="0.25">
      <c r="A685" t="s">
        <v>48</v>
      </c>
      <c r="B685" t="s">
        <v>5</v>
      </c>
      <c r="C685">
        <v>12</v>
      </c>
      <c r="D685">
        <v>0.58094479530104259</v>
      </c>
    </row>
    <row r="686" spans="1:4" x14ac:dyDescent="0.25">
      <c r="A686" t="s">
        <v>48</v>
      </c>
      <c r="B686" t="s">
        <v>5</v>
      </c>
      <c r="C686">
        <v>13</v>
      </c>
      <c r="D686">
        <v>0.55948624725324692</v>
      </c>
    </row>
    <row r="687" spans="1:4" x14ac:dyDescent="0.25">
      <c r="A687" t="s">
        <v>48</v>
      </c>
      <c r="B687" t="s">
        <v>5</v>
      </c>
      <c r="C687">
        <v>14</v>
      </c>
      <c r="D687">
        <v>0.49905783839694878</v>
      </c>
    </row>
    <row r="688" spans="1:4" x14ac:dyDescent="0.25">
      <c r="A688" t="s">
        <v>48</v>
      </c>
      <c r="B688" t="s">
        <v>5</v>
      </c>
      <c r="C688">
        <v>15</v>
      </c>
      <c r="D688">
        <v>0.3970572613044972</v>
      </c>
    </row>
    <row r="689" spans="1:4" x14ac:dyDescent="0.25">
      <c r="A689" t="s">
        <v>48</v>
      </c>
      <c r="B689" t="s">
        <v>5</v>
      </c>
      <c r="C689">
        <v>16</v>
      </c>
      <c r="D689">
        <v>0.2626694436119939</v>
      </c>
    </row>
    <row r="690" spans="1:4" x14ac:dyDescent="0.25">
      <c r="A690" t="s">
        <v>48</v>
      </c>
      <c r="B690" t="s">
        <v>5</v>
      </c>
      <c r="C690">
        <v>17</v>
      </c>
      <c r="D690">
        <v>0.12348059472893817</v>
      </c>
    </row>
    <row r="691" spans="1:4" x14ac:dyDescent="0.25">
      <c r="A691" t="s">
        <v>48</v>
      </c>
      <c r="B691" t="s">
        <v>5</v>
      </c>
      <c r="C691">
        <v>18</v>
      </c>
      <c r="D691">
        <v>2.0264915549929964E-2</v>
      </c>
    </row>
    <row r="692" spans="1:4" x14ac:dyDescent="0.25">
      <c r="A692" t="s">
        <v>48</v>
      </c>
      <c r="B692" t="s">
        <v>5</v>
      </c>
      <c r="C692">
        <v>19</v>
      </c>
      <c r="D692">
        <v>0</v>
      </c>
    </row>
    <row r="693" spans="1:4" x14ac:dyDescent="0.25">
      <c r="A693" t="s">
        <v>48</v>
      </c>
      <c r="B693" t="s">
        <v>5</v>
      </c>
      <c r="C693">
        <v>20</v>
      </c>
      <c r="D693">
        <v>0</v>
      </c>
    </row>
    <row r="694" spans="1:4" x14ac:dyDescent="0.25">
      <c r="A694" t="s">
        <v>48</v>
      </c>
      <c r="B694" t="s">
        <v>5</v>
      </c>
      <c r="C694">
        <v>21</v>
      </c>
      <c r="D694">
        <v>0</v>
      </c>
    </row>
    <row r="695" spans="1:4" x14ac:dyDescent="0.25">
      <c r="A695" t="s">
        <v>48</v>
      </c>
      <c r="B695" t="s">
        <v>5</v>
      </c>
      <c r="C695">
        <v>22</v>
      </c>
      <c r="D695">
        <v>0</v>
      </c>
    </row>
    <row r="696" spans="1:4" x14ac:dyDescent="0.25">
      <c r="A696" t="s">
        <v>48</v>
      </c>
      <c r="B696" t="s">
        <v>5</v>
      </c>
      <c r="C696">
        <v>23</v>
      </c>
      <c r="D696">
        <v>0</v>
      </c>
    </row>
    <row r="697" spans="1:4" x14ac:dyDescent="0.25">
      <c r="A697" t="s">
        <v>48</v>
      </c>
      <c r="B697" t="s">
        <v>5</v>
      </c>
      <c r="C697">
        <v>24</v>
      </c>
      <c r="D697">
        <v>0</v>
      </c>
    </row>
    <row r="698" spans="1:4" x14ac:dyDescent="0.25">
      <c r="A698" t="s">
        <v>49</v>
      </c>
      <c r="B698" t="s">
        <v>5</v>
      </c>
      <c r="C698">
        <v>1</v>
      </c>
      <c r="D698">
        <v>0</v>
      </c>
    </row>
    <row r="699" spans="1:4" x14ac:dyDescent="0.25">
      <c r="A699" t="s">
        <v>49</v>
      </c>
      <c r="B699" t="s">
        <v>5</v>
      </c>
      <c r="C699">
        <v>2</v>
      </c>
      <c r="D699">
        <v>0</v>
      </c>
    </row>
    <row r="700" spans="1:4" x14ac:dyDescent="0.25">
      <c r="A700" t="s">
        <v>49</v>
      </c>
      <c r="B700" t="s">
        <v>5</v>
      </c>
      <c r="C700">
        <v>3</v>
      </c>
      <c r="D700">
        <v>0</v>
      </c>
    </row>
    <row r="701" spans="1:4" x14ac:dyDescent="0.25">
      <c r="A701" t="s">
        <v>49</v>
      </c>
      <c r="B701" t="s">
        <v>5</v>
      </c>
      <c r="C701">
        <v>4</v>
      </c>
      <c r="D701">
        <v>0</v>
      </c>
    </row>
    <row r="702" spans="1:4" x14ac:dyDescent="0.25">
      <c r="A702" t="s">
        <v>49</v>
      </c>
      <c r="B702" t="s">
        <v>5</v>
      </c>
      <c r="C702">
        <v>5</v>
      </c>
      <c r="D702">
        <v>0</v>
      </c>
    </row>
    <row r="703" spans="1:4" x14ac:dyDescent="0.25">
      <c r="A703" t="s">
        <v>49</v>
      </c>
      <c r="B703" t="s">
        <v>5</v>
      </c>
      <c r="C703">
        <v>6</v>
      </c>
      <c r="D703">
        <v>9.5668546805214756E-3</v>
      </c>
    </row>
    <row r="704" spans="1:4" x14ac:dyDescent="0.25">
      <c r="A704" t="s">
        <v>49</v>
      </c>
      <c r="B704" t="s">
        <v>5</v>
      </c>
      <c r="C704">
        <v>7</v>
      </c>
      <c r="D704">
        <v>9.6795482275846986E-2</v>
      </c>
    </row>
    <row r="705" spans="1:4" x14ac:dyDescent="0.25">
      <c r="A705" t="s">
        <v>49</v>
      </c>
      <c r="B705" t="s">
        <v>5</v>
      </c>
      <c r="C705">
        <v>8</v>
      </c>
      <c r="D705">
        <v>0.24136637443298126</v>
      </c>
    </row>
    <row r="706" spans="1:4" x14ac:dyDescent="0.25">
      <c r="A706" t="s">
        <v>49</v>
      </c>
      <c r="B706" t="s">
        <v>5</v>
      </c>
      <c r="C706">
        <v>9</v>
      </c>
      <c r="D706">
        <v>0.38818623758949239</v>
      </c>
    </row>
    <row r="707" spans="1:4" x14ac:dyDescent="0.25">
      <c r="A707" t="s">
        <v>49</v>
      </c>
      <c r="B707" t="s">
        <v>5</v>
      </c>
      <c r="C707">
        <v>10</v>
      </c>
      <c r="D707">
        <v>0.49628484148649088</v>
      </c>
    </row>
    <row r="708" spans="1:4" x14ac:dyDescent="0.25">
      <c r="A708" t="s">
        <v>49</v>
      </c>
      <c r="B708" t="s">
        <v>5</v>
      </c>
      <c r="C708">
        <v>11</v>
      </c>
      <c r="D708">
        <v>0.55830787597013642</v>
      </c>
    </row>
    <row r="709" spans="1:4" x14ac:dyDescent="0.25">
      <c r="A709" t="s">
        <v>49</v>
      </c>
      <c r="B709" t="s">
        <v>5</v>
      </c>
      <c r="C709">
        <v>12</v>
      </c>
      <c r="D709">
        <v>0.57683008025141769</v>
      </c>
    </row>
    <row r="710" spans="1:4" x14ac:dyDescent="0.25">
      <c r="A710" t="s">
        <v>49</v>
      </c>
      <c r="B710" t="s">
        <v>5</v>
      </c>
      <c r="C710">
        <v>13</v>
      </c>
      <c r="D710">
        <v>0.55552351878016004</v>
      </c>
    </row>
    <row r="711" spans="1:4" x14ac:dyDescent="0.25">
      <c r="A711" t="s">
        <v>49</v>
      </c>
      <c r="B711" t="s">
        <v>5</v>
      </c>
      <c r="C711">
        <v>14</v>
      </c>
      <c r="D711">
        <v>0.4955231121804568</v>
      </c>
    </row>
    <row r="712" spans="1:4" x14ac:dyDescent="0.25">
      <c r="A712" t="s">
        <v>49</v>
      </c>
      <c r="B712" t="s">
        <v>5</v>
      </c>
      <c r="C712">
        <v>15</v>
      </c>
      <c r="D712">
        <v>0.39424498464436147</v>
      </c>
    </row>
    <row r="713" spans="1:4" x14ac:dyDescent="0.25">
      <c r="A713" t="s">
        <v>49</v>
      </c>
      <c r="B713" t="s">
        <v>5</v>
      </c>
      <c r="C713">
        <v>16</v>
      </c>
      <c r="D713">
        <v>0.26080900881431784</v>
      </c>
    </row>
    <row r="714" spans="1:4" x14ac:dyDescent="0.25">
      <c r="A714" t="s">
        <v>49</v>
      </c>
      <c r="B714" t="s">
        <v>5</v>
      </c>
      <c r="C714">
        <v>17</v>
      </c>
      <c r="D714">
        <v>0.1226060065312687</v>
      </c>
    </row>
    <row r="715" spans="1:4" x14ac:dyDescent="0.25">
      <c r="A715" t="s">
        <v>49</v>
      </c>
      <c r="B715" t="s">
        <v>5</v>
      </c>
      <c r="C715">
        <v>18</v>
      </c>
      <c r="D715">
        <v>2.0121383232114012E-2</v>
      </c>
    </row>
    <row r="716" spans="1:4" x14ac:dyDescent="0.25">
      <c r="A716" t="s">
        <v>49</v>
      </c>
      <c r="B716" t="s">
        <v>5</v>
      </c>
      <c r="C716">
        <v>19</v>
      </c>
      <c r="D716">
        <v>0</v>
      </c>
    </row>
    <row r="717" spans="1:4" x14ac:dyDescent="0.25">
      <c r="A717" t="s">
        <v>49</v>
      </c>
      <c r="B717" t="s">
        <v>5</v>
      </c>
      <c r="C717">
        <v>20</v>
      </c>
      <c r="D717">
        <v>0</v>
      </c>
    </row>
    <row r="718" spans="1:4" x14ac:dyDescent="0.25">
      <c r="A718" t="s">
        <v>49</v>
      </c>
      <c r="B718" t="s">
        <v>5</v>
      </c>
      <c r="C718">
        <v>21</v>
      </c>
      <c r="D718">
        <v>0</v>
      </c>
    </row>
    <row r="719" spans="1:4" x14ac:dyDescent="0.25">
      <c r="A719" t="s">
        <v>49</v>
      </c>
      <c r="B719" t="s">
        <v>5</v>
      </c>
      <c r="C719">
        <v>22</v>
      </c>
      <c r="D719">
        <v>0</v>
      </c>
    </row>
    <row r="720" spans="1:4" x14ac:dyDescent="0.25">
      <c r="A720" t="s">
        <v>49</v>
      </c>
      <c r="B720" t="s">
        <v>5</v>
      </c>
      <c r="C720">
        <v>23</v>
      </c>
      <c r="D720">
        <v>0</v>
      </c>
    </row>
    <row r="721" spans="1:4" x14ac:dyDescent="0.25">
      <c r="A721" t="s">
        <v>49</v>
      </c>
      <c r="B721" t="s">
        <v>5</v>
      </c>
      <c r="C721">
        <v>24</v>
      </c>
      <c r="D721">
        <v>0</v>
      </c>
    </row>
    <row r="722" spans="1:4" x14ac:dyDescent="0.25">
      <c r="A722" t="s">
        <v>50</v>
      </c>
      <c r="B722" t="s">
        <v>5</v>
      </c>
      <c r="C722">
        <v>1</v>
      </c>
      <c r="D722">
        <v>0</v>
      </c>
    </row>
    <row r="723" spans="1:4" x14ac:dyDescent="0.25">
      <c r="A723" t="s">
        <v>50</v>
      </c>
      <c r="B723" t="s">
        <v>5</v>
      </c>
      <c r="C723">
        <v>2</v>
      </c>
      <c r="D723">
        <v>0</v>
      </c>
    </row>
    <row r="724" spans="1:4" x14ac:dyDescent="0.25">
      <c r="A724" t="s">
        <v>50</v>
      </c>
      <c r="B724" t="s">
        <v>5</v>
      </c>
      <c r="C724">
        <v>3</v>
      </c>
      <c r="D724">
        <v>0</v>
      </c>
    </row>
    <row r="725" spans="1:4" x14ac:dyDescent="0.25">
      <c r="A725" t="s">
        <v>50</v>
      </c>
      <c r="B725" t="s">
        <v>5</v>
      </c>
      <c r="C725">
        <v>4</v>
      </c>
      <c r="D725">
        <v>0</v>
      </c>
    </row>
    <row r="726" spans="1:4" x14ac:dyDescent="0.25">
      <c r="A726" t="s">
        <v>50</v>
      </c>
      <c r="B726" t="s">
        <v>5</v>
      </c>
      <c r="C726">
        <v>5</v>
      </c>
      <c r="D726">
        <v>0</v>
      </c>
    </row>
    <row r="727" spans="1:4" x14ac:dyDescent="0.25">
      <c r="A727" t="s">
        <v>50</v>
      </c>
      <c r="B727" t="s">
        <v>5</v>
      </c>
      <c r="C727">
        <v>6</v>
      </c>
      <c r="D727">
        <v>8.8462403795973778E-3</v>
      </c>
    </row>
    <row r="728" spans="1:4" x14ac:dyDescent="0.25">
      <c r="A728" t="s">
        <v>50</v>
      </c>
      <c r="B728" t="s">
        <v>5</v>
      </c>
      <c r="C728">
        <v>7</v>
      </c>
      <c r="D728">
        <v>8.9504453915727852E-2</v>
      </c>
    </row>
    <row r="729" spans="1:4" x14ac:dyDescent="0.25">
      <c r="A729" t="s">
        <v>50</v>
      </c>
      <c r="B729" t="s">
        <v>5</v>
      </c>
      <c r="C729">
        <v>8</v>
      </c>
      <c r="D729">
        <v>0.22318568004731862</v>
      </c>
    </row>
    <row r="730" spans="1:4" x14ac:dyDescent="0.25">
      <c r="A730" t="s">
        <v>50</v>
      </c>
      <c r="B730" t="s">
        <v>5</v>
      </c>
      <c r="C730">
        <v>9</v>
      </c>
      <c r="D730">
        <v>0.35894647556002868</v>
      </c>
    </row>
    <row r="731" spans="1:4" x14ac:dyDescent="0.25">
      <c r="A731" t="s">
        <v>50</v>
      </c>
      <c r="B731" t="s">
        <v>5</v>
      </c>
      <c r="C731">
        <v>10</v>
      </c>
      <c r="D731">
        <v>0.45890265412713177</v>
      </c>
    </row>
    <row r="732" spans="1:4" x14ac:dyDescent="0.25">
      <c r="A732" t="s">
        <v>50</v>
      </c>
      <c r="B732" t="s">
        <v>5</v>
      </c>
      <c r="C732">
        <v>11</v>
      </c>
      <c r="D732">
        <v>0.51625386206713553</v>
      </c>
    </row>
    <row r="733" spans="1:4" x14ac:dyDescent="0.25">
      <c r="A733" t="s">
        <v>50</v>
      </c>
      <c r="B733" t="s">
        <v>5</v>
      </c>
      <c r="C733">
        <v>12</v>
      </c>
      <c r="D733">
        <v>0.53338089878964712</v>
      </c>
    </row>
    <row r="734" spans="1:4" x14ac:dyDescent="0.25">
      <c r="A734" t="s">
        <v>50</v>
      </c>
      <c r="B734" t="s">
        <v>5</v>
      </c>
      <c r="C734">
        <v>13</v>
      </c>
      <c r="D734">
        <v>0.51367923395499948</v>
      </c>
    </row>
    <row r="735" spans="1:4" x14ac:dyDescent="0.25">
      <c r="A735" t="s">
        <v>50</v>
      </c>
      <c r="B735" t="s">
        <v>5</v>
      </c>
      <c r="C735">
        <v>14</v>
      </c>
      <c r="D735">
        <v>0.45819830136225903</v>
      </c>
    </row>
    <row r="736" spans="1:4" x14ac:dyDescent="0.25">
      <c r="A736" t="s">
        <v>50</v>
      </c>
      <c r="B736" t="s">
        <v>5</v>
      </c>
      <c r="C736">
        <v>15</v>
      </c>
      <c r="D736">
        <v>0.36454885321040487</v>
      </c>
    </row>
    <row r="737" spans="1:4" x14ac:dyDescent="0.25">
      <c r="A737" t="s">
        <v>50</v>
      </c>
      <c r="B737" t="s">
        <v>5</v>
      </c>
      <c r="C737">
        <v>16</v>
      </c>
      <c r="D737">
        <v>0.24116381634117448</v>
      </c>
    </row>
    <row r="738" spans="1:4" x14ac:dyDescent="0.25">
      <c r="A738" t="s">
        <v>50</v>
      </c>
      <c r="B738" t="s">
        <v>5</v>
      </c>
      <c r="C738">
        <v>17</v>
      </c>
      <c r="D738">
        <v>0.11337082478804505</v>
      </c>
    </row>
    <row r="739" spans="1:4" x14ac:dyDescent="0.25">
      <c r="A739" t="s">
        <v>50</v>
      </c>
      <c r="B739" t="s">
        <v>5</v>
      </c>
      <c r="C739">
        <v>18</v>
      </c>
      <c r="D739">
        <v>1.8605759027958611E-2</v>
      </c>
    </row>
    <row r="740" spans="1:4" x14ac:dyDescent="0.25">
      <c r="A740" t="s">
        <v>50</v>
      </c>
      <c r="B740" t="s">
        <v>5</v>
      </c>
      <c r="C740">
        <v>19</v>
      </c>
      <c r="D740">
        <v>0</v>
      </c>
    </row>
    <row r="741" spans="1:4" x14ac:dyDescent="0.25">
      <c r="A741" t="s">
        <v>50</v>
      </c>
      <c r="B741" t="s">
        <v>5</v>
      </c>
      <c r="C741">
        <v>20</v>
      </c>
      <c r="D741">
        <v>0</v>
      </c>
    </row>
    <row r="742" spans="1:4" x14ac:dyDescent="0.25">
      <c r="A742" t="s">
        <v>50</v>
      </c>
      <c r="B742" t="s">
        <v>5</v>
      </c>
      <c r="C742">
        <v>21</v>
      </c>
      <c r="D742">
        <v>0</v>
      </c>
    </row>
    <row r="743" spans="1:4" x14ac:dyDescent="0.25">
      <c r="A743" t="s">
        <v>50</v>
      </c>
      <c r="B743" t="s">
        <v>5</v>
      </c>
      <c r="C743">
        <v>22</v>
      </c>
      <c r="D743">
        <v>0</v>
      </c>
    </row>
    <row r="744" spans="1:4" x14ac:dyDescent="0.25">
      <c r="A744" t="s">
        <v>50</v>
      </c>
      <c r="B744" t="s">
        <v>5</v>
      </c>
      <c r="C744">
        <v>23</v>
      </c>
      <c r="D744">
        <v>0</v>
      </c>
    </row>
    <row r="745" spans="1:4" x14ac:dyDescent="0.25">
      <c r="A745" t="s">
        <v>50</v>
      </c>
      <c r="B745" t="s">
        <v>5</v>
      </c>
      <c r="C745">
        <v>24</v>
      </c>
      <c r="D745">
        <v>0</v>
      </c>
    </row>
    <row r="746" spans="1:4" x14ac:dyDescent="0.25">
      <c r="A746" t="s">
        <v>51</v>
      </c>
      <c r="B746" t="s">
        <v>5</v>
      </c>
      <c r="C746">
        <v>1</v>
      </c>
      <c r="D746">
        <v>0</v>
      </c>
    </row>
    <row r="747" spans="1:4" x14ac:dyDescent="0.25">
      <c r="A747" t="s">
        <v>51</v>
      </c>
      <c r="B747" t="s">
        <v>5</v>
      </c>
      <c r="C747">
        <v>2</v>
      </c>
      <c r="D747">
        <v>0</v>
      </c>
    </row>
    <row r="748" spans="1:4" x14ac:dyDescent="0.25">
      <c r="A748" t="s">
        <v>51</v>
      </c>
      <c r="B748" t="s">
        <v>5</v>
      </c>
      <c r="C748">
        <v>3</v>
      </c>
      <c r="D748">
        <v>0</v>
      </c>
    </row>
    <row r="749" spans="1:4" x14ac:dyDescent="0.25">
      <c r="A749" t="s">
        <v>51</v>
      </c>
      <c r="B749" t="s">
        <v>5</v>
      </c>
      <c r="C749">
        <v>4</v>
      </c>
      <c r="D749">
        <v>0</v>
      </c>
    </row>
    <row r="750" spans="1:4" x14ac:dyDescent="0.25">
      <c r="A750" t="s">
        <v>51</v>
      </c>
      <c r="B750" t="s">
        <v>5</v>
      </c>
      <c r="C750">
        <v>5</v>
      </c>
      <c r="D750">
        <v>0</v>
      </c>
    </row>
    <row r="751" spans="1:4" x14ac:dyDescent="0.25">
      <c r="A751" t="s">
        <v>51</v>
      </c>
      <c r="B751" t="s">
        <v>5</v>
      </c>
      <c r="C751">
        <v>6</v>
      </c>
      <c r="D751">
        <v>9.7024719369389022E-3</v>
      </c>
    </row>
    <row r="752" spans="1:4" x14ac:dyDescent="0.25">
      <c r="A752" t="s">
        <v>51</v>
      </c>
      <c r="B752" t="s">
        <v>5</v>
      </c>
      <c r="C752">
        <v>7</v>
      </c>
      <c r="D752">
        <v>9.8167629985645419E-2</v>
      </c>
    </row>
    <row r="753" spans="1:4" x14ac:dyDescent="0.25">
      <c r="A753" t="s">
        <v>51</v>
      </c>
      <c r="B753" t="s">
        <v>5</v>
      </c>
      <c r="C753">
        <v>8</v>
      </c>
      <c r="D753">
        <v>0.24478792170061867</v>
      </c>
    </row>
    <row r="754" spans="1:4" x14ac:dyDescent="0.25">
      <c r="A754" t="s">
        <v>51</v>
      </c>
      <c r="B754" t="s">
        <v>5</v>
      </c>
      <c r="C754">
        <v>9</v>
      </c>
      <c r="D754">
        <v>0.39368906524590869</v>
      </c>
    </row>
    <row r="755" spans="1:4" x14ac:dyDescent="0.25">
      <c r="A755" t="s">
        <v>51</v>
      </c>
      <c r="B755" t="s">
        <v>5</v>
      </c>
      <c r="C755">
        <v>10</v>
      </c>
      <c r="D755">
        <v>0.50332004697999444</v>
      </c>
    </row>
    <row r="756" spans="1:4" x14ac:dyDescent="0.25">
      <c r="A756" t="s">
        <v>51</v>
      </c>
      <c r="B756" t="s">
        <v>5</v>
      </c>
      <c r="C756">
        <v>11</v>
      </c>
      <c r="D756">
        <v>0.56622230395130679</v>
      </c>
    </row>
    <row r="757" spans="1:4" x14ac:dyDescent="0.25">
      <c r="A757" t="s">
        <v>51</v>
      </c>
      <c r="B757" t="s">
        <v>5</v>
      </c>
      <c r="C757">
        <v>12</v>
      </c>
      <c r="D757">
        <v>0.5850070742076463</v>
      </c>
    </row>
    <row r="758" spans="1:4" x14ac:dyDescent="0.25">
      <c r="A758" t="s">
        <v>51</v>
      </c>
      <c r="B758" t="s">
        <v>5</v>
      </c>
      <c r="C758">
        <v>13</v>
      </c>
      <c r="D758">
        <v>0.56339847643428986</v>
      </c>
    </row>
    <row r="759" spans="1:4" x14ac:dyDescent="0.25">
      <c r="A759" t="s">
        <v>51</v>
      </c>
      <c r="B759" t="s">
        <v>5</v>
      </c>
      <c r="C759">
        <v>14</v>
      </c>
      <c r="D759">
        <v>0.5025475195964243</v>
      </c>
    </row>
    <row r="760" spans="1:4" x14ac:dyDescent="0.25">
      <c r="A760" t="s">
        <v>51</v>
      </c>
      <c r="B760" t="s">
        <v>5</v>
      </c>
      <c r="C760">
        <v>15</v>
      </c>
      <c r="D760">
        <v>0.39983369953125725</v>
      </c>
    </row>
    <row r="761" spans="1:4" x14ac:dyDescent="0.25">
      <c r="A761" t="s">
        <v>51</v>
      </c>
      <c r="B761" t="s">
        <v>5</v>
      </c>
      <c r="C761">
        <v>16</v>
      </c>
      <c r="D761">
        <v>0.26450616983593983</v>
      </c>
    </row>
    <row r="762" spans="1:4" x14ac:dyDescent="0.25">
      <c r="A762" t="s">
        <v>51</v>
      </c>
      <c r="B762" t="s">
        <v>5</v>
      </c>
      <c r="C762">
        <v>17</v>
      </c>
      <c r="D762">
        <v>0.12434403755414208</v>
      </c>
    </row>
    <row r="763" spans="1:4" x14ac:dyDescent="0.25">
      <c r="A763" t="s">
        <v>51</v>
      </c>
      <c r="B763" t="s">
        <v>5</v>
      </c>
      <c r="C763">
        <v>18</v>
      </c>
      <c r="D763">
        <v>2.0406618754173197E-2</v>
      </c>
    </row>
    <row r="764" spans="1:4" x14ac:dyDescent="0.25">
      <c r="A764" t="s">
        <v>51</v>
      </c>
      <c r="B764" t="s">
        <v>5</v>
      </c>
      <c r="C764">
        <v>19</v>
      </c>
      <c r="D764">
        <v>0</v>
      </c>
    </row>
    <row r="765" spans="1:4" x14ac:dyDescent="0.25">
      <c r="A765" t="s">
        <v>51</v>
      </c>
      <c r="B765" t="s">
        <v>5</v>
      </c>
      <c r="C765">
        <v>20</v>
      </c>
      <c r="D765">
        <v>0</v>
      </c>
    </row>
    <row r="766" spans="1:4" x14ac:dyDescent="0.25">
      <c r="A766" t="s">
        <v>51</v>
      </c>
      <c r="B766" t="s">
        <v>5</v>
      </c>
      <c r="C766">
        <v>21</v>
      </c>
      <c r="D766">
        <v>0</v>
      </c>
    </row>
    <row r="767" spans="1:4" x14ac:dyDescent="0.25">
      <c r="A767" t="s">
        <v>51</v>
      </c>
      <c r="B767" t="s">
        <v>5</v>
      </c>
      <c r="C767">
        <v>22</v>
      </c>
      <c r="D767">
        <v>0</v>
      </c>
    </row>
    <row r="768" spans="1:4" x14ac:dyDescent="0.25">
      <c r="A768" t="s">
        <v>51</v>
      </c>
      <c r="B768" t="s">
        <v>5</v>
      </c>
      <c r="C768">
        <v>23</v>
      </c>
      <c r="D768">
        <v>0</v>
      </c>
    </row>
    <row r="769" spans="1:4" x14ac:dyDescent="0.25">
      <c r="A769" t="s">
        <v>51</v>
      </c>
      <c r="B769" t="s">
        <v>5</v>
      </c>
      <c r="C769">
        <v>24</v>
      </c>
      <c r="D769">
        <v>0</v>
      </c>
    </row>
    <row r="770" spans="1:4" x14ac:dyDescent="0.25">
      <c r="A770" t="s">
        <v>52</v>
      </c>
      <c r="B770" t="s">
        <v>5</v>
      </c>
      <c r="C770">
        <v>1</v>
      </c>
      <c r="D770">
        <v>0</v>
      </c>
    </row>
    <row r="771" spans="1:4" x14ac:dyDescent="0.25">
      <c r="A771" t="s">
        <v>52</v>
      </c>
      <c r="B771" t="s">
        <v>5</v>
      </c>
      <c r="C771">
        <v>2</v>
      </c>
      <c r="D771">
        <v>0</v>
      </c>
    </row>
    <row r="772" spans="1:4" x14ac:dyDescent="0.25">
      <c r="A772" t="s">
        <v>52</v>
      </c>
      <c r="B772" t="s">
        <v>5</v>
      </c>
      <c r="C772">
        <v>3</v>
      </c>
      <c r="D772">
        <v>0</v>
      </c>
    </row>
    <row r="773" spans="1:4" x14ac:dyDescent="0.25">
      <c r="A773" t="s">
        <v>52</v>
      </c>
      <c r="B773" t="s">
        <v>5</v>
      </c>
      <c r="C773">
        <v>4</v>
      </c>
      <c r="D773">
        <v>0</v>
      </c>
    </row>
    <row r="774" spans="1:4" x14ac:dyDescent="0.25">
      <c r="A774" t="s">
        <v>52</v>
      </c>
      <c r="B774" t="s">
        <v>5</v>
      </c>
      <c r="C774">
        <v>5</v>
      </c>
      <c r="D774">
        <v>0</v>
      </c>
    </row>
    <row r="775" spans="1:4" x14ac:dyDescent="0.25">
      <c r="A775" t="s">
        <v>52</v>
      </c>
      <c r="B775" t="s">
        <v>5</v>
      </c>
      <c r="C775">
        <v>6</v>
      </c>
      <c r="D775">
        <v>9.8224998483315007E-3</v>
      </c>
    </row>
    <row r="776" spans="1:4" x14ac:dyDescent="0.25">
      <c r="A776" t="s">
        <v>52</v>
      </c>
      <c r="B776" t="s">
        <v>5</v>
      </c>
      <c r="C776">
        <v>7</v>
      </c>
      <c r="D776">
        <v>9.9382047885549787E-2</v>
      </c>
    </row>
    <row r="777" spans="1:4" x14ac:dyDescent="0.25">
      <c r="A777" t="s">
        <v>52</v>
      </c>
      <c r="B777" t="s">
        <v>5</v>
      </c>
      <c r="C777">
        <v>8</v>
      </c>
      <c r="D777">
        <v>0.24781615854240743</v>
      </c>
    </row>
    <row r="778" spans="1:4" x14ac:dyDescent="0.25">
      <c r="A778" t="s">
        <v>52</v>
      </c>
      <c r="B778" t="s">
        <v>5</v>
      </c>
      <c r="C778">
        <v>9</v>
      </c>
      <c r="D778">
        <v>0.39855933712576525</v>
      </c>
    </row>
    <row r="779" spans="1:4" x14ac:dyDescent="0.25">
      <c r="A779" t="s">
        <v>52</v>
      </c>
      <c r="B779" t="s">
        <v>5</v>
      </c>
      <c r="C779">
        <v>10</v>
      </c>
      <c r="D779">
        <v>0.50954654826685042</v>
      </c>
    </row>
    <row r="780" spans="1:4" x14ac:dyDescent="0.25">
      <c r="A780" t="s">
        <v>52</v>
      </c>
      <c r="B780" t="s">
        <v>5</v>
      </c>
      <c r="C780">
        <v>11</v>
      </c>
      <c r="D780">
        <v>0.57322696018416197</v>
      </c>
    </row>
    <row r="781" spans="1:4" x14ac:dyDescent="0.25">
      <c r="A781" t="s">
        <v>52</v>
      </c>
      <c r="B781" t="s">
        <v>5</v>
      </c>
      <c r="C781">
        <v>12</v>
      </c>
      <c r="D781">
        <v>0.59224411418296541</v>
      </c>
    </row>
    <row r="782" spans="1:4" x14ac:dyDescent="0.25">
      <c r="A782" t="s">
        <v>52</v>
      </c>
      <c r="B782" t="s">
        <v>5</v>
      </c>
      <c r="C782">
        <v>13</v>
      </c>
      <c r="D782">
        <v>0.57036819949535078</v>
      </c>
    </row>
    <row r="783" spans="1:4" x14ac:dyDescent="0.25">
      <c r="A783" t="s">
        <v>52</v>
      </c>
      <c r="B783" t="s">
        <v>5</v>
      </c>
      <c r="C783">
        <v>14</v>
      </c>
      <c r="D783">
        <v>0.50876446405601528</v>
      </c>
    </row>
    <row r="784" spans="1:4" x14ac:dyDescent="0.25">
      <c r="A784" t="s">
        <v>52</v>
      </c>
      <c r="B784" t="s">
        <v>5</v>
      </c>
      <c r="C784">
        <v>15</v>
      </c>
      <c r="D784">
        <v>0.40477998581490032</v>
      </c>
    </row>
    <row r="785" spans="1:4" x14ac:dyDescent="0.25">
      <c r="A785" t="s">
        <v>52</v>
      </c>
      <c r="B785" t="s">
        <v>5</v>
      </c>
      <c r="C785">
        <v>16</v>
      </c>
      <c r="D785">
        <v>0.26777833834332748</v>
      </c>
    </row>
    <row r="786" spans="1:4" x14ac:dyDescent="0.25">
      <c r="A786" t="s">
        <v>52</v>
      </c>
      <c r="B786" t="s">
        <v>5</v>
      </c>
      <c r="C786">
        <v>17</v>
      </c>
      <c r="D786">
        <v>0.12588228009879976</v>
      </c>
    </row>
    <row r="787" spans="1:4" x14ac:dyDescent="0.25">
      <c r="A787" t="s">
        <v>52</v>
      </c>
      <c r="B787" t="s">
        <v>5</v>
      </c>
      <c r="C787">
        <v>18</v>
      </c>
      <c r="D787">
        <v>2.0659066155574415E-2</v>
      </c>
    </row>
    <row r="788" spans="1:4" x14ac:dyDescent="0.25">
      <c r="A788" t="s">
        <v>52</v>
      </c>
      <c r="B788" t="s">
        <v>5</v>
      </c>
      <c r="C788">
        <v>19</v>
      </c>
      <c r="D788">
        <v>0</v>
      </c>
    </row>
    <row r="789" spans="1:4" x14ac:dyDescent="0.25">
      <c r="A789" t="s">
        <v>52</v>
      </c>
      <c r="B789" t="s">
        <v>5</v>
      </c>
      <c r="C789">
        <v>20</v>
      </c>
      <c r="D789">
        <v>0</v>
      </c>
    </row>
    <row r="790" spans="1:4" x14ac:dyDescent="0.25">
      <c r="A790" t="s">
        <v>52</v>
      </c>
      <c r="B790" t="s">
        <v>5</v>
      </c>
      <c r="C790">
        <v>21</v>
      </c>
      <c r="D790">
        <v>0</v>
      </c>
    </row>
    <row r="791" spans="1:4" x14ac:dyDescent="0.25">
      <c r="A791" t="s">
        <v>52</v>
      </c>
      <c r="B791" t="s">
        <v>5</v>
      </c>
      <c r="C791">
        <v>22</v>
      </c>
      <c r="D791">
        <v>0</v>
      </c>
    </row>
    <row r="792" spans="1:4" x14ac:dyDescent="0.25">
      <c r="A792" t="s">
        <v>52</v>
      </c>
      <c r="B792" t="s">
        <v>5</v>
      </c>
      <c r="C792">
        <v>23</v>
      </c>
      <c r="D792">
        <v>0</v>
      </c>
    </row>
    <row r="793" spans="1:4" x14ac:dyDescent="0.25">
      <c r="A793" t="s">
        <v>52</v>
      </c>
      <c r="B793" t="s">
        <v>5</v>
      </c>
      <c r="C793">
        <v>24</v>
      </c>
      <c r="D793">
        <v>0</v>
      </c>
    </row>
    <row r="794" spans="1:4" x14ac:dyDescent="0.25">
      <c r="A794" t="s">
        <v>30</v>
      </c>
      <c r="B794" t="s">
        <v>7</v>
      </c>
      <c r="C794">
        <v>1</v>
      </c>
      <c r="D794">
        <v>0</v>
      </c>
    </row>
    <row r="795" spans="1:4" x14ac:dyDescent="0.25">
      <c r="A795" t="s">
        <v>30</v>
      </c>
      <c r="B795" t="s">
        <v>7</v>
      </c>
      <c r="C795">
        <v>2</v>
      </c>
      <c r="D795">
        <v>0</v>
      </c>
    </row>
    <row r="796" spans="1:4" x14ac:dyDescent="0.25">
      <c r="A796" t="s">
        <v>30</v>
      </c>
      <c r="B796" t="s">
        <v>7</v>
      </c>
      <c r="C796">
        <v>3</v>
      </c>
      <c r="D796">
        <v>0</v>
      </c>
    </row>
    <row r="797" spans="1:4" x14ac:dyDescent="0.25">
      <c r="A797" t="s">
        <v>30</v>
      </c>
      <c r="B797" t="s">
        <v>7</v>
      </c>
      <c r="C797">
        <v>4</v>
      </c>
      <c r="D797">
        <v>0</v>
      </c>
    </row>
    <row r="798" spans="1:4" x14ac:dyDescent="0.25">
      <c r="A798" t="s">
        <v>30</v>
      </c>
      <c r="B798" t="s">
        <v>7</v>
      </c>
      <c r="C798">
        <v>5</v>
      </c>
      <c r="D798">
        <v>0</v>
      </c>
    </row>
    <row r="799" spans="1:4" x14ac:dyDescent="0.25">
      <c r="A799" t="s">
        <v>30</v>
      </c>
      <c r="B799" t="s">
        <v>7</v>
      </c>
      <c r="C799">
        <v>6</v>
      </c>
      <c r="D799">
        <v>0</v>
      </c>
    </row>
    <row r="800" spans="1:4" x14ac:dyDescent="0.25">
      <c r="A800" t="s">
        <v>30</v>
      </c>
      <c r="B800" t="s">
        <v>7</v>
      </c>
      <c r="C800">
        <v>7</v>
      </c>
      <c r="D800">
        <v>2.6130986660052185E-2</v>
      </c>
    </row>
    <row r="801" spans="1:4" x14ac:dyDescent="0.25">
      <c r="A801" t="s">
        <v>30</v>
      </c>
      <c r="B801" t="s">
        <v>7</v>
      </c>
      <c r="C801">
        <v>8</v>
      </c>
      <c r="D801">
        <v>0.12131045397734107</v>
      </c>
    </row>
    <row r="802" spans="1:4" x14ac:dyDescent="0.25">
      <c r="A802" t="s">
        <v>30</v>
      </c>
      <c r="B802" t="s">
        <v>7</v>
      </c>
      <c r="C802">
        <v>9</v>
      </c>
      <c r="D802">
        <v>0.24583820245185209</v>
      </c>
    </row>
    <row r="803" spans="1:4" x14ac:dyDescent="0.25">
      <c r="A803" t="s">
        <v>30</v>
      </c>
      <c r="B803" t="s">
        <v>7</v>
      </c>
      <c r="C803">
        <v>10</v>
      </c>
      <c r="D803">
        <v>0.34718878009877568</v>
      </c>
    </row>
    <row r="804" spans="1:4" x14ac:dyDescent="0.25">
      <c r="A804" t="s">
        <v>30</v>
      </c>
      <c r="B804" t="s">
        <v>7</v>
      </c>
      <c r="C804">
        <v>11</v>
      </c>
      <c r="D804">
        <v>0.41229996063424879</v>
      </c>
    </row>
    <row r="805" spans="1:4" x14ac:dyDescent="0.25">
      <c r="A805" t="s">
        <v>30</v>
      </c>
      <c r="B805" t="s">
        <v>7</v>
      </c>
      <c r="C805">
        <v>12</v>
      </c>
      <c r="D805">
        <v>0.44032776364527937</v>
      </c>
    </row>
    <row r="806" spans="1:4" x14ac:dyDescent="0.25">
      <c r="A806" t="s">
        <v>30</v>
      </c>
      <c r="B806" t="s">
        <v>7</v>
      </c>
      <c r="C806">
        <v>13</v>
      </c>
      <c r="D806">
        <v>0.43418944217319749</v>
      </c>
    </row>
    <row r="807" spans="1:4" x14ac:dyDescent="0.25">
      <c r="A807" t="s">
        <v>30</v>
      </c>
      <c r="B807" t="s">
        <v>7</v>
      </c>
      <c r="C807">
        <v>14</v>
      </c>
      <c r="D807">
        <v>0.39914108047190394</v>
      </c>
    </row>
    <row r="808" spans="1:4" x14ac:dyDescent="0.25">
      <c r="A808" t="s">
        <v>30</v>
      </c>
      <c r="B808" t="s">
        <v>7</v>
      </c>
      <c r="C808">
        <v>15</v>
      </c>
      <c r="D808">
        <v>0.33311166969509648</v>
      </c>
    </row>
    <row r="809" spans="1:4" x14ac:dyDescent="0.25">
      <c r="A809" t="s">
        <v>30</v>
      </c>
      <c r="B809" t="s">
        <v>7</v>
      </c>
      <c r="C809">
        <v>16</v>
      </c>
      <c r="D809">
        <v>0.24226182001086574</v>
      </c>
    </row>
    <row r="810" spans="1:4" x14ac:dyDescent="0.25">
      <c r="A810" t="s">
        <v>30</v>
      </c>
      <c r="B810" t="s">
        <v>7</v>
      </c>
      <c r="C810">
        <v>17</v>
      </c>
      <c r="D810">
        <v>0.13760345888360656</v>
      </c>
    </row>
    <row r="811" spans="1:4" x14ac:dyDescent="0.25">
      <c r="A811" t="s">
        <v>30</v>
      </c>
      <c r="B811" t="s">
        <v>7</v>
      </c>
      <c r="C811">
        <v>18</v>
      </c>
      <c r="D811">
        <v>4.4412352419159952E-2</v>
      </c>
    </row>
    <row r="812" spans="1:4" x14ac:dyDescent="0.25">
      <c r="A812" t="s">
        <v>30</v>
      </c>
      <c r="B812" t="s">
        <v>7</v>
      </c>
      <c r="C812">
        <v>19</v>
      </c>
      <c r="D812">
        <v>2.5931197877144081E-3</v>
      </c>
    </row>
    <row r="813" spans="1:4" x14ac:dyDescent="0.25">
      <c r="A813" t="s">
        <v>30</v>
      </c>
      <c r="B813" t="s">
        <v>7</v>
      </c>
      <c r="C813">
        <v>20</v>
      </c>
      <c r="D813">
        <v>0</v>
      </c>
    </row>
    <row r="814" spans="1:4" x14ac:dyDescent="0.25">
      <c r="A814" t="s">
        <v>30</v>
      </c>
      <c r="B814" t="s">
        <v>7</v>
      </c>
      <c r="C814">
        <v>21</v>
      </c>
      <c r="D814">
        <v>0</v>
      </c>
    </row>
    <row r="815" spans="1:4" x14ac:dyDescent="0.25">
      <c r="A815" t="s">
        <v>30</v>
      </c>
      <c r="B815" t="s">
        <v>7</v>
      </c>
      <c r="C815">
        <v>22</v>
      </c>
      <c r="D815">
        <v>0</v>
      </c>
    </row>
    <row r="816" spans="1:4" x14ac:dyDescent="0.25">
      <c r="A816" t="s">
        <v>30</v>
      </c>
      <c r="B816" t="s">
        <v>7</v>
      </c>
      <c r="C816">
        <v>23</v>
      </c>
      <c r="D816">
        <v>0</v>
      </c>
    </row>
    <row r="817" spans="1:4" x14ac:dyDescent="0.25">
      <c r="A817" t="s">
        <v>30</v>
      </c>
      <c r="B817" t="s">
        <v>7</v>
      </c>
      <c r="C817">
        <v>24</v>
      </c>
      <c r="D817">
        <v>0</v>
      </c>
    </row>
    <row r="818" spans="1:4" x14ac:dyDescent="0.25">
      <c r="A818" t="s">
        <v>31</v>
      </c>
      <c r="B818" t="s">
        <v>7</v>
      </c>
      <c r="C818">
        <v>1</v>
      </c>
      <c r="D818">
        <v>0</v>
      </c>
    </row>
    <row r="819" spans="1:4" x14ac:dyDescent="0.25">
      <c r="A819" t="s">
        <v>31</v>
      </c>
      <c r="B819" t="s">
        <v>7</v>
      </c>
      <c r="C819">
        <v>2</v>
      </c>
      <c r="D819">
        <v>0</v>
      </c>
    </row>
    <row r="820" spans="1:4" x14ac:dyDescent="0.25">
      <c r="A820" t="s">
        <v>31</v>
      </c>
      <c r="B820" t="s">
        <v>7</v>
      </c>
      <c r="C820">
        <v>3</v>
      </c>
      <c r="D820">
        <v>0</v>
      </c>
    </row>
    <row r="821" spans="1:4" x14ac:dyDescent="0.25">
      <c r="A821" t="s">
        <v>31</v>
      </c>
      <c r="B821" t="s">
        <v>7</v>
      </c>
      <c r="C821">
        <v>4</v>
      </c>
      <c r="D821">
        <v>0</v>
      </c>
    </row>
    <row r="822" spans="1:4" x14ac:dyDescent="0.25">
      <c r="A822" t="s">
        <v>31</v>
      </c>
      <c r="B822" t="s">
        <v>7</v>
      </c>
      <c r="C822">
        <v>5</v>
      </c>
      <c r="D822">
        <v>0</v>
      </c>
    </row>
    <row r="823" spans="1:4" x14ac:dyDescent="0.25">
      <c r="A823" t="s">
        <v>31</v>
      </c>
      <c r="B823" t="s">
        <v>7</v>
      </c>
      <c r="C823">
        <v>6</v>
      </c>
      <c r="D823">
        <v>0</v>
      </c>
    </row>
    <row r="824" spans="1:4" x14ac:dyDescent="0.25">
      <c r="A824" t="s">
        <v>31</v>
      </c>
      <c r="B824" t="s">
        <v>7</v>
      </c>
      <c r="C824">
        <v>7</v>
      </c>
      <c r="D824">
        <v>3.1171101218055147E-2</v>
      </c>
    </row>
    <row r="825" spans="1:4" x14ac:dyDescent="0.25">
      <c r="A825" t="s">
        <v>31</v>
      </c>
      <c r="B825" t="s">
        <v>7</v>
      </c>
      <c r="C825">
        <v>8</v>
      </c>
      <c r="D825">
        <v>0.14470867437687357</v>
      </c>
    </row>
    <row r="826" spans="1:4" x14ac:dyDescent="0.25">
      <c r="A826" t="s">
        <v>31</v>
      </c>
      <c r="B826" t="s">
        <v>7</v>
      </c>
      <c r="C826">
        <v>9</v>
      </c>
      <c r="D826">
        <v>0.29325519130153316</v>
      </c>
    </row>
    <row r="827" spans="1:4" x14ac:dyDescent="0.25">
      <c r="A827" t="s">
        <v>31</v>
      </c>
      <c r="B827" t="s">
        <v>7</v>
      </c>
      <c r="C827">
        <v>10</v>
      </c>
      <c r="D827">
        <v>0.41415415143036216</v>
      </c>
    </row>
    <row r="828" spans="1:4" x14ac:dyDescent="0.25">
      <c r="A828" t="s">
        <v>31</v>
      </c>
      <c r="B828" t="s">
        <v>7</v>
      </c>
      <c r="C828">
        <v>11</v>
      </c>
      <c r="D828">
        <v>0.4918239013445907</v>
      </c>
    </row>
    <row r="829" spans="1:4" x14ac:dyDescent="0.25">
      <c r="A829" t="s">
        <v>31</v>
      </c>
      <c r="B829" t="s">
        <v>7</v>
      </c>
      <c r="C829">
        <v>12</v>
      </c>
      <c r="D829">
        <v>0.52525767466292272</v>
      </c>
    </row>
    <row r="830" spans="1:4" x14ac:dyDescent="0.25">
      <c r="A830" t="s">
        <v>31</v>
      </c>
      <c r="B830" t="s">
        <v>7</v>
      </c>
      <c r="C830">
        <v>13</v>
      </c>
      <c r="D830">
        <v>0.51793540082747913</v>
      </c>
    </row>
    <row r="831" spans="1:4" x14ac:dyDescent="0.25">
      <c r="A831" t="s">
        <v>31</v>
      </c>
      <c r="B831" t="s">
        <v>7</v>
      </c>
      <c r="C831">
        <v>14</v>
      </c>
      <c r="D831">
        <v>0.4761269515587731</v>
      </c>
    </row>
    <row r="832" spans="1:4" x14ac:dyDescent="0.25">
      <c r="A832" t="s">
        <v>31</v>
      </c>
      <c r="B832" t="s">
        <v>7</v>
      </c>
      <c r="C832">
        <v>15</v>
      </c>
      <c r="D832">
        <v>0.39736186421368247</v>
      </c>
    </row>
    <row r="833" spans="1:4" x14ac:dyDescent="0.25">
      <c r="A833" t="s">
        <v>31</v>
      </c>
      <c r="B833" t="s">
        <v>7</v>
      </c>
      <c r="C833">
        <v>16</v>
      </c>
      <c r="D833">
        <v>0.28898900034163011</v>
      </c>
    </row>
    <row r="834" spans="1:4" x14ac:dyDescent="0.25">
      <c r="A834" t="s">
        <v>31</v>
      </c>
      <c r="B834" t="s">
        <v>7</v>
      </c>
      <c r="C834">
        <v>17</v>
      </c>
      <c r="D834">
        <v>0.1641442552711794</v>
      </c>
    </row>
    <row r="835" spans="1:4" x14ac:dyDescent="0.25">
      <c r="A835" t="s">
        <v>31</v>
      </c>
      <c r="B835" t="s">
        <v>7</v>
      </c>
      <c r="C835">
        <v>18</v>
      </c>
      <c r="D835">
        <v>5.2978555712400587E-2</v>
      </c>
    </row>
    <row r="836" spans="1:4" x14ac:dyDescent="0.25">
      <c r="A836" t="s">
        <v>31</v>
      </c>
      <c r="B836" t="s">
        <v>7</v>
      </c>
      <c r="C836">
        <v>19</v>
      </c>
      <c r="D836">
        <v>3.0932777405208805E-3</v>
      </c>
    </row>
    <row r="837" spans="1:4" x14ac:dyDescent="0.25">
      <c r="A837" t="s">
        <v>31</v>
      </c>
      <c r="B837" t="s">
        <v>7</v>
      </c>
      <c r="C837">
        <v>20</v>
      </c>
      <c r="D837">
        <v>0</v>
      </c>
    </row>
    <row r="838" spans="1:4" x14ac:dyDescent="0.25">
      <c r="A838" t="s">
        <v>31</v>
      </c>
      <c r="B838" t="s">
        <v>7</v>
      </c>
      <c r="C838">
        <v>21</v>
      </c>
      <c r="D838">
        <v>0</v>
      </c>
    </row>
    <row r="839" spans="1:4" x14ac:dyDescent="0.25">
      <c r="A839" t="s">
        <v>31</v>
      </c>
      <c r="B839" t="s">
        <v>7</v>
      </c>
      <c r="C839">
        <v>22</v>
      </c>
      <c r="D839">
        <v>0</v>
      </c>
    </row>
    <row r="840" spans="1:4" x14ac:dyDescent="0.25">
      <c r="A840" t="s">
        <v>31</v>
      </c>
      <c r="B840" t="s">
        <v>7</v>
      </c>
      <c r="C840">
        <v>23</v>
      </c>
      <c r="D840">
        <v>0</v>
      </c>
    </row>
    <row r="841" spans="1:4" x14ac:dyDescent="0.25">
      <c r="A841" t="s">
        <v>31</v>
      </c>
      <c r="B841" t="s">
        <v>7</v>
      </c>
      <c r="C841">
        <v>24</v>
      </c>
      <c r="D841">
        <v>0</v>
      </c>
    </row>
    <row r="842" spans="1:4" x14ac:dyDescent="0.25">
      <c r="A842" t="s">
        <v>32</v>
      </c>
      <c r="B842" t="s">
        <v>7</v>
      </c>
      <c r="C842">
        <v>1</v>
      </c>
      <c r="D842">
        <v>0</v>
      </c>
    </row>
    <row r="843" spans="1:4" x14ac:dyDescent="0.25">
      <c r="A843" t="s">
        <v>32</v>
      </c>
      <c r="B843" t="s">
        <v>7</v>
      </c>
      <c r="C843">
        <v>2</v>
      </c>
      <c r="D843">
        <v>0</v>
      </c>
    </row>
    <row r="844" spans="1:4" x14ac:dyDescent="0.25">
      <c r="A844" t="s">
        <v>32</v>
      </c>
      <c r="B844" t="s">
        <v>7</v>
      </c>
      <c r="C844">
        <v>3</v>
      </c>
      <c r="D844">
        <v>0</v>
      </c>
    </row>
    <row r="845" spans="1:4" x14ac:dyDescent="0.25">
      <c r="A845" t="s">
        <v>32</v>
      </c>
      <c r="B845" t="s">
        <v>7</v>
      </c>
      <c r="C845">
        <v>4</v>
      </c>
      <c r="D845">
        <v>0</v>
      </c>
    </row>
    <row r="846" spans="1:4" x14ac:dyDescent="0.25">
      <c r="A846" t="s">
        <v>32</v>
      </c>
      <c r="B846" t="s">
        <v>7</v>
      </c>
      <c r="C846">
        <v>5</v>
      </c>
      <c r="D846">
        <v>0</v>
      </c>
    </row>
    <row r="847" spans="1:4" x14ac:dyDescent="0.25">
      <c r="A847" t="s">
        <v>32</v>
      </c>
      <c r="B847" t="s">
        <v>7</v>
      </c>
      <c r="C847">
        <v>6</v>
      </c>
      <c r="D847">
        <v>0</v>
      </c>
    </row>
    <row r="848" spans="1:4" x14ac:dyDescent="0.25">
      <c r="A848" t="s">
        <v>32</v>
      </c>
      <c r="B848" t="s">
        <v>7</v>
      </c>
      <c r="C848">
        <v>7</v>
      </c>
      <c r="D848">
        <v>3.2868659216512768E-2</v>
      </c>
    </row>
    <row r="849" spans="1:4" x14ac:dyDescent="0.25">
      <c r="A849" t="s">
        <v>32</v>
      </c>
      <c r="B849" t="s">
        <v>7</v>
      </c>
      <c r="C849">
        <v>8</v>
      </c>
      <c r="D849">
        <v>0.15258941512825819</v>
      </c>
    </row>
    <row r="850" spans="1:4" x14ac:dyDescent="0.25">
      <c r="A850" t="s">
        <v>32</v>
      </c>
      <c r="B850" t="s">
        <v>7</v>
      </c>
      <c r="C850">
        <v>9</v>
      </c>
      <c r="D850">
        <v>0.30922567922561034</v>
      </c>
    </row>
    <row r="851" spans="1:4" x14ac:dyDescent="0.25">
      <c r="A851" t="s">
        <v>32</v>
      </c>
      <c r="B851" t="s">
        <v>7</v>
      </c>
      <c r="C851">
        <v>10</v>
      </c>
      <c r="D851">
        <v>0.43670871847747744</v>
      </c>
    </row>
    <row r="852" spans="1:4" x14ac:dyDescent="0.25">
      <c r="A852" t="s">
        <v>32</v>
      </c>
      <c r="B852" t="s">
        <v>7</v>
      </c>
      <c r="C852">
        <v>11</v>
      </c>
      <c r="D852">
        <v>0.51860831270431984</v>
      </c>
    </row>
    <row r="853" spans="1:4" x14ac:dyDescent="0.25">
      <c r="A853" t="s">
        <v>32</v>
      </c>
      <c r="B853" t="s">
        <v>7</v>
      </c>
      <c r="C853">
        <v>12</v>
      </c>
      <c r="D853">
        <v>0.55386286767929349</v>
      </c>
    </row>
    <row r="854" spans="1:4" x14ac:dyDescent="0.25">
      <c r="A854" t="s">
        <v>32</v>
      </c>
      <c r="B854" t="s">
        <v>7</v>
      </c>
      <c r="C854">
        <v>13</v>
      </c>
      <c r="D854">
        <v>0.54614182754973339</v>
      </c>
    </row>
    <row r="855" spans="1:4" x14ac:dyDescent="0.25">
      <c r="A855" t="s">
        <v>32</v>
      </c>
      <c r="B855" t="s">
        <v>7</v>
      </c>
      <c r="C855">
        <v>14</v>
      </c>
      <c r="D855">
        <v>0.50205651719220268</v>
      </c>
    </row>
    <row r="856" spans="1:4" x14ac:dyDescent="0.25">
      <c r="A856" t="s">
        <v>32</v>
      </c>
      <c r="B856" t="s">
        <v>7</v>
      </c>
      <c r="C856">
        <v>15</v>
      </c>
      <c r="D856">
        <v>0.41900193416691384</v>
      </c>
    </row>
    <row r="857" spans="1:4" x14ac:dyDescent="0.25">
      <c r="A857" t="s">
        <v>32</v>
      </c>
      <c r="B857" t="s">
        <v>7</v>
      </c>
      <c r="C857">
        <v>16</v>
      </c>
      <c r="D857">
        <v>0.30472715426710173</v>
      </c>
    </row>
    <row r="858" spans="1:4" x14ac:dyDescent="0.25">
      <c r="A858" t="s">
        <v>32</v>
      </c>
      <c r="B858" t="s">
        <v>7</v>
      </c>
      <c r="C858">
        <v>17</v>
      </c>
      <c r="D858">
        <v>0.17308344517939678</v>
      </c>
    </row>
    <row r="859" spans="1:4" x14ac:dyDescent="0.25">
      <c r="A859" t="s">
        <v>32</v>
      </c>
      <c r="B859" t="s">
        <v>7</v>
      </c>
      <c r="C859">
        <v>18</v>
      </c>
      <c r="D859">
        <v>5.5863733568877021E-2</v>
      </c>
    </row>
    <row r="860" spans="1:4" x14ac:dyDescent="0.25">
      <c r="A860" t="s">
        <v>32</v>
      </c>
      <c r="B860" t="s">
        <v>7</v>
      </c>
      <c r="C860">
        <v>19</v>
      </c>
      <c r="D860">
        <v>3.2617356443061531E-3</v>
      </c>
    </row>
    <row r="861" spans="1:4" x14ac:dyDescent="0.25">
      <c r="A861" t="s">
        <v>32</v>
      </c>
      <c r="B861" t="s">
        <v>7</v>
      </c>
      <c r="C861">
        <v>20</v>
      </c>
      <c r="D861">
        <v>0</v>
      </c>
    </row>
    <row r="862" spans="1:4" x14ac:dyDescent="0.25">
      <c r="A862" t="s">
        <v>32</v>
      </c>
      <c r="B862" t="s">
        <v>7</v>
      </c>
      <c r="C862">
        <v>21</v>
      </c>
      <c r="D862">
        <v>0</v>
      </c>
    </row>
    <row r="863" spans="1:4" x14ac:dyDescent="0.25">
      <c r="A863" t="s">
        <v>32</v>
      </c>
      <c r="B863" t="s">
        <v>7</v>
      </c>
      <c r="C863">
        <v>22</v>
      </c>
      <c r="D863">
        <v>0</v>
      </c>
    </row>
    <row r="864" spans="1:4" x14ac:dyDescent="0.25">
      <c r="A864" t="s">
        <v>32</v>
      </c>
      <c r="B864" t="s">
        <v>7</v>
      </c>
      <c r="C864">
        <v>23</v>
      </c>
      <c r="D864">
        <v>0</v>
      </c>
    </row>
    <row r="865" spans="1:4" x14ac:dyDescent="0.25">
      <c r="A865" t="s">
        <v>32</v>
      </c>
      <c r="B865" t="s">
        <v>7</v>
      </c>
      <c r="C865">
        <v>24</v>
      </c>
      <c r="D865">
        <v>0</v>
      </c>
    </row>
    <row r="866" spans="1:4" x14ac:dyDescent="0.25">
      <c r="A866" t="s">
        <v>33</v>
      </c>
      <c r="B866" t="s">
        <v>7</v>
      </c>
      <c r="C866">
        <v>1</v>
      </c>
      <c r="D866">
        <v>0</v>
      </c>
    </row>
    <row r="867" spans="1:4" x14ac:dyDescent="0.25">
      <c r="A867" t="s">
        <v>33</v>
      </c>
      <c r="B867" t="s">
        <v>7</v>
      </c>
      <c r="C867">
        <v>2</v>
      </c>
      <c r="D867">
        <v>0</v>
      </c>
    </row>
    <row r="868" spans="1:4" x14ac:dyDescent="0.25">
      <c r="A868" t="s">
        <v>33</v>
      </c>
      <c r="B868" t="s">
        <v>7</v>
      </c>
      <c r="C868">
        <v>3</v>
      </c>
      <c r="D868">
        <v>0</v>
      </c>
    </row>
    <row r="869" spans="1:4" x14ac:dyDescent="0.25">
      <c r="A869" t="s">
        <v>33</v>
      </c>
      <c r="B869" t="s">
        <v>7</v>
      </c>
      <c r="C869">
        <v>4</v>
      </c>
      <c r="D869">
        <v>0</v>
      </c>
    </row>
    <row r="870" spans="1:4" x14ac:dyDescent="0.25">
      <c r="A870" t="s">
        <v>33</v>
      </c>
      <c r="B870" t="s">
        <v>7</v>
      </c>
      <c r="C870">
        <v>5</v>
      </c>
      <c r="D870">
        <v>0</v>
      </c>
    </row>
    <row r="871" spans="1:4" x14ac:dyDescent="0.25">
      <c r="A871" t="s">
        <v>33</v>
      </c>
      <c r="B871" t="s">
        <v>7</v>
      </c>
      <c r="C871">
        <v>6</v>
      </c>
      <c r="D871">
        <v>0</v>
      </c>
    </row>
    <row r="872" spans="1:4" x14ac:dyDescent="0.25">
      <c r="A872" t="s">
        <v>33</v>
      </c>
      <c r="B872" t="s">
        <v>7</v>
      </c>
      <c r="C872">
        <v>7</v>
      </c>
      <c r="D872">
        <v>3.2734346715515443E-2</v>
      </c>
    </row>
    <row r="873" spans="1:4" x14ac:dyDescent="0.25">
      <c r="A873" t="s">
        <v>33</v>
      </c>
      <c r="B873" t="s">
        <v>7</v>
      </c>
      <c r="C873">
        <v>8</v>
      </c>
      <c r="D873">
        <v>0.15196588297148256</v>
      </c>
    </row>
    <row r="874" spans="1:4" x14ac:dyDescent="0.25">
      <c r="A874" t="s">
        <v>33</v>
      </c>
      <c r="B874" t="s">
        <v>7</v>
      </c>
      <c r="C874">
        <v>9</v>
      </c>
      <c r="D874">
        <v>0.30796207811320103</v>
      </c>
    </row>
    <row r="875" spans="1:4" x14ac:dyDescent="0.25">
      <c r="A875" t="s">
        <v>33</v>
      </c>
      <c r="B875" t="s">
        <v>7</v>
      </c>
      <c r="C875">
        <v>10</v>
      </c>
      <c r="D875">
        <v>0.43492417838414194</v>
      </c>
    </row>
    <row r="876" spans="1:4" x14ac:dyDescent="0.25">
      <c r="A876" t="s">
        <v>33</v>
      </c>
      <c r="B876" t="s">
        <v>7</v>
      </c>
      <c r="C876">
        <v>11</v>
      </c>
      <c r="D876">
        <v>0.51648910306274354</v>
      </c>
    </row>
    <row r="877" spans="1:4" x14ac:dyDescent="0.25">
      <c r="A877" t="s">
        <v>33</v>
      </c>
      <c r="B877" t="s">
        <v>7</v>
      </c>
      <c r="C877">
        <v>12</v>
      </c>
      <c r="D877">
        <v>0.5515995959566008</v>
      </c>
    </row>
    <row r="878" spans="1:4" x14ac:dyDescent="0.25">
      <c r="A878" t="s">
        <v>33</v>
      </c>
      <c r="B878" t="s">
        <v>7</v>
      </c>
      <c r="C878">
        <v>13</v>
      </c>
      <c r="D878">
        <v>0.54391010661842742</v>
      </c>
    </row>
    <row r="879" spans="1:4" x14ac:dyDescent="0.25">
      <c r="A879" t="s">
        <v>33</v>
      </c>
      <c r="B879" t="s">
        <v>7</v>
      </c>
      <c r="C879">
        <v>14</v>
      </c>
      <c r="D879">
        <v>0.50000494380668981</v>
      </c>
    </row>
    <row r="880" spans="1:4" x14ac:dyDescent="0.25">
      <c r="A880" t="s">
        <v>33</v>
      </c>
      <c r="B880" t="s">
        <v>7</v>
      </c>
      <c r="C880">
        <v>15</v>
      </c>
      <c r="D880">
        <v>0.41728975000600954</v>
      </c>
    </row>
    <row r="881" spans="1:4" x14ac:dyDescent="0.25">
      <c r="A881" t="s">
        <v>33</v>
      </c>
      <c r="B881" t="s">
        <v>7</v>
      </c>
      <c r="C881">
        <v>16</v>
      </c>
      <c r="D881">
        <v>0.30348193565499448</v>
      </c>
    </row>
    <row r="882" spans="1:4" x14ac:dyDescent="0.25">
      <c r="A882" t="s">
        <v>33</v>
      </c>
      <c r="B882" t="s">
        <v>7</v>
      </c>
      <c r="C882">
        <v>17</v>
      </c>
      <c r="D882">
        <v>0.1723761674577792</v>
      </c>
    </row>
    <row r="883" spans="1:4" x14ac:dyDescent="0.25">
      <c r="A883" t="s">
        <v>33</v>
      </c>
      <c r="B883" t="s">
        <v>7</v>
      </c>
      <c r="C883">
        <v>18</v>
      </c>
      <c r="D883">
        <v>5.5635455386878203E-2</v>
      </c>
    </row>
    <row r="884" spans="1:4" x14ac:dyDescent="0.25">
      <c r="A884" t="s">
        <v>33</v>
      </c>
      <c r="B884" t="s">
        <v>7</v>
      </c>
      <c r="C884">
        <v>19</v>
      </c>
      <c r="D884">
        <v>3.2484070850517864E-3</v>
      </c>
    </row>
    <row r="885" spans="1:4" x14ac:dyDescent="0.25">
      <c r="A885" t="s">
        <v>33</v>
      </c>
      <c r="B885" t="s">
        <v>7</v>
      </c>
      <c r="C885">
        <v>20</v>
      </c>
      <c r="D885">
        <v>0</v>
      </c>
    </row>
    <row r="886" spans="1:4" x14ac:dyDescent="0.25">
      <c r="A886" t="s">
        <v>33</v>
      </c>
      <c r="B886" t="s">
        <v>7</v>
      </c>
      <c r="C886">
        <v>21</v>
      </c>
      <c r="D886">
        <v>0</v>
      </c>
    </row>
    <row r="887" spans="1:4" x14ac:dyDescent="0.25">
      <c r="A887" t="s">
        <v>33</v>
      </c>
      <c r="B887" t="s">
        <v>7</v>
      </c>
      <c r="C887">
        <v>22</v>
      </c>
      <c r="D887">
        <v>0</v>
      </c>
    </row>
    <row r="888" spans="1:4" x14ac:dyDescent="0.25">
      <c r="A888" t="s">
        <v>33</v>
      </c>
      <c r="B888" t="s">
        <v>7</v>
      </c>
      <c r="C888">
        <v>23</v>
      </c>
      <c r="D888">
        <v>0</v>
      </c>
    </row>
    <row r="889" spans="1:4" x14ac:dyDescent="0.25">
      <c r="A889" t="s">
        <v>33</v>
      </c>
      <c r="B889" t="s">
        <v>7</v>
      </c>
      <c r="C889">
        <v>24</v>
      </c>
      <c r="D889">
        <v>0</v>
      </c>
    </row>
    <row r="890" spans="1:4" x14ac:dyDescent="0.25">
      <c r="A890" t="s">
        <v>34</v>
      </c>
      <c r="B890" t="s">
        <v>7</v>
      </c>
      <c r="C890">
        <v>1</v>
      </c>
      <c r="D890">
        <v>0</v>
      </c>
    </row>
    <row r="891" spans="1:4" x14ac:dyDescent="0.25">
      <c r="A891" t="s">
        <v>34</v>
      </c>
      <c r="B891" t="s">
        <v>7</v>
      </c>
      <c r="C891">
        <v>2</v>
      </c>
      <c r="D891">
        <v>0</v>
      </c>
    </row>
    <row r="892" spans="1:4" x14ac:dyDescent="0.25">
      <c r="A892" t="s">
        <v>34</v>
      </c>
      <c r="B892" t="s">
        <v>7</v>
      </c>
      <c r="C892">
        <v>3</v>
      </c>
      <c r="D892">
        <v>0</v>
      </c>
    </row>
    <row r="893" spans="1:4" x14ac:dyDescent="0.25">
      <c r="A893" t="s">
        <v>34</v>
      </c>
      <c r="B893" t="s">
        <v>7</v>
      </c>
      <c r="C893">
        <v>4</v>
      </c>
      <c r="D893">
        <v>0</v>
      </c>
    </row>
    <row r="894" spans="1:4" x14ac:dyDescent="0.25">
      <c r="A894" t="s">
        <v>34</v>
      </c>
      <c r="B894" t="s">
        <v>7</v>
      </c>
      <c r="C894">
        <v>5</v>
      </c>
      <c r="D894">
        <v>0</v>
      </c>
    </row>
    <row r="895" spans="1:4" x14ac:dyDescent="0.25">
      <c r="A895" t="s">
        <v>34</v>
      </c>
      <c r="B895" t="s">
        <v>7</v>
      </c>
      <c r="C895">
        <v>6</v>
      </c>
      <c r="D895">
        <v>0</v>
      </c>
    </row>
    <row r="896" spans="1:4" x14ac:dyDescent="0.25">
      <c r="A896" t="s">
        <v>34</v>
      </c>
      <c r="B896" t="s">
        <v>7</v>
      </c>
      <c r="C896">
        <v>7</v>
      </c>
      <c r="D896">
        <v>3.0740822872470142E-2</v>
      </c>
    </row>
    <row r="897" spans="1:4" x14ac:dyDescent="0.25">
      <c r="A897" t="s">
        <v>34</v>
      </c>
      <c r="B897" t="s">
        <v>7</v>
      </c>
      <c r="C897">
        <v>8</v>
      </c>
      <c r="D897">
        <v>0.14271115081916835</v>
      </c>
    </row>
    <row r="898" spans="1:4" x14ac:dyDescent="0.25">
      <c r="A898" t="s">
        <v>34</v>
      </c>
      <c r="B898" t="s">
        <v>7</v>
      </c>
      <c r="C898">
        <v>9</v>
      </c>
      <c r="D898">
        <v>0.28920716753539338</v>
      </c>
    </row>
    <row r="899" spans="1:4" x14ac:dyDescent="0.25">
      <c r="A899" t="s">
        <v>34</v>
      </c>
      <c r="B899" t="s">
        <v>7</v>
      </c>
      <c r="C899">
        <v>10</v>
      </c>
      <c r="D899">
        <v>0.40843726764598703</v>
      </c>
    </row>
    <row r="900" spans="1:4" x14ac:dyDescent="0.25">
      <c r="A900" t="s">
        <v>34</v>
      </c>
      <c r="B900" t="s">
        <v>7</v>
      </c>
      <c r="C900">
        <v>11</v>
      </c>
      <c r="D900">
        <v>0.48503488310909976</v>
      </c>
    </row>
    <row r="901" spans="1:4" x14ac:dyDescent="0.25">
      <c r="A901" t="s">
        <v>34</v>
      </c>
      <c r="B901" t="s">
        <v>7</v>
      </c>
      <c r="C901">
        <v>12</v>
      </c>
      <c r="D901">
        <v>0.51800714470317666</v>
      </c>
    </row>
    <row r="902" spans="1:4" x14ac:dyDescent="0.25">
      <c r="A902" t="s">
        <v>34</v>
      </c>
      <c r="B902" t="s">
        <v>7</v>
      </c>
      <c r="C902">
        <v>13</v>
      </c>
      <c r="D902">
        <v>0.51078594576559422</v>
      </c>
    </row>
    <row r="903" spans="1:4" x14ac:dyDescent="0.25">
      <c r="A903" t="s">
        <v>34</v>
      </c>
      <c r="B903" t="s">
        <v>7</v>
      </c>
      <c r="C903">
        <v>14</v>
      </c>
      <c r="D903">
        <v>0.46955461022338013</v>
      </c>
    </row>
    <row r="904" spans="1:4" x14ac:dyDescent="0.25">
      <c r="A904" t="s">
        <v>34</v>
      </c>
      <c r="B904" t="s">
        <v>7</v>
      </c>
      <c r="C904">
        <v>15</v>
      </c>
      <c r="D904">
        <v>0.39187677710250274</v>
      </c>
    </row>
    <row r="905" spans="1:4" x14ac:dyDescent="0.25">
      <c r="A905" t="s">
        <v>34</v>
      </c>
      <c r="B905" t="s">
        <v>7</v>
      </c>
      <c r="C905">
        <v>16</v>
      </c>
      <c r="D905">
        <v>0.28499986604414707</v>
      </c>
    </row>
    <row r="906" spans="1:4" x14ac:dyDescent="0.25">
      <c r="A906" t="s">
        <v>34</v>
      </c>
      <c r="B906" t="s">
        <v>7</v>
      </c>
      <c r="C906">
        <v>17</v>
      </c>
      <c r="D906">
        <v>0.16187844765337039</v>
      </c>
    </row>
    <row r="907" spans="1:4" x14ac:dyDescent="0.25">
      <c r="A907" t="s">
        <v>34</v>
      </c>
      <c r="B907" t="s">
        <v>7</v>
      </c>
      <c r="C907">
        <v>18</v>
      </c>
      <c r="D907">
        <v>5.2247252536938481E-2</v>
      </c>
    </row>
    <row r="908" spans="1:4" x14ac:dyDescent="0.25">
      <c r="A908" t="s">
        <v>34</v>
      </c>
      <c r="B908" t="s">
        <v>7</v>
      </c>
      <c r="C908">
        <v>19</v>
      </c>
      <c r="D908">
        <v>3.0505788823921433E-3</v>
      </c>
    </row>
    <row r="909" spans="1:4" x14ac:dyDescent="0.25">
      <c r="A909" t="s">
        <v>34</v>
      </c>
      <c r="B909" t="s">
        <v>7</v>
      </c>
      <c r="C909">
        <v>20</v>
      </c>
      <c r="D909">
        <v>0</v>
      </c>
    </row>
    <row r="910" spans="1:4" x14ac:dyDescent="0.25">
      <c r="A910" t="s">
        <v>34</v>
      </c>
      <c r="B910" t="s">
        <v>7</v>
      </c>
      <c r="C910">
        <v>21</v>
      </c>
      <c r="D910">
        <v>0</v>
      </c>
    </row>
    <row r="911" spans="1:4" x14ac:dyDescent="0.25">
      <c r="A911" t="s">
        <v>34</v>
      </c>
      <c r="B911" t="s">
        <v>7</v>
      </c>
      <c r="C911">
        <v>22</v>
      </c>
      <c r="D911">
        <v>0</v>
      </c>
    </row>
    <row r="912" spans="1:4" x14ac:dyDescent="0.25">
      <c r="A912" t="s">
        <v>34</v>
      </c>
      <c r="B912" t="s">
        <v>7</v>
      </c>
      <c r="C912">
        <v>23</v>
      </c>
      <c r="D912">
        <v>0</v>
      </c>
    </row>
    <row r="913" spans="1:4" x14ac:dyDescent="0.25">
      <c r="A913" t="s">
        <v>34</v>
      </c>
      <c r="B913" t="s">
        <v>7</v>
      </c>
      <c r="C913">
        <v>24</v>
      </c>
      <c r="D913">
        <v>0</v>
      </c>
    </row>
    <row r="914" spans="1:4" x14ac:dyDescent="0.25">
      <c r="A914" t="s">
        <v>35</v>
      </c>
      <c r="B914" t="s">
        <v>7</v>
      </c>
      <c r="C914">
        <v>1</v>
      </c>
      <c r="D914">
        <v>0</v>
      </c>
    </row>
    <row r="915" spans="1:4" x14ac:dyDescent="0.25">
      <c r="A915" t="s">
        <v>35</v>
      </c>
      <c r="B915" t="s">
        <v>7</v>
      </c>
      <c r="C915">
        <v>2</v>
      </c>
      <c r="D915">
        <v>0</v>
      </c>
    </row>
    <row r="916" spans="1:4" x14ac:dyDescent="0.25">
      <c r="A916" t="s">
        <v>35</v>
      </c>
      <c r="B916" t="s">
        <v>7</v>
      </c>
      <c r="C916">
        <v>3</v>
      </c>
      <c r="D916">
        <v>0</v>
      </c>
    </row>
    <row r="917" spans="1:4" x14ac:dyDescent="0.25">
      <c r="A917" t="s">
        <v>35</v>
      </c>
      <c r="B917" t="s">
        <v>7</v>
      </c>
      <c r="C917">
        <v>4</v>
      </c>
      <c r="D917">
        <v>0</v>
      </c>
    </row>
    <row r="918" spans="1:4" x14ac:dyDescent="0.25">
      <c r="A918" t="s">
        <v>35</v>
      </c>
      <c r="B918" t="s">
        <v>7</v>
      </c>
      <c r="C918">
        <v>5</v>
      </c>
      <c r="D918">
        <v>0</v>
      </c>
    </row>
    <row r="919" spans="1:4" x14ac:dyDescent="0.25">
      <c r="A919" t="s">
        <v>35</v>
      </c>
      <c r="B919" t="s">
        <v>7</v>
      </c>
      <c r="C919">
        <v>6</v>
      </c>
      <c r="D919">
        <v>0</v>
      </c>
    </row>
    <row r="920" spans="1:4" x14ac:dyDescent="0.25">
      <c r="A920" t="s">
        <v>35</v>
      </c>
      <c r="B920" t="s">
        <v>7</v>
      </c>
      <c r="C920">
        <v>7</v>
      </c>
      <c r="D920">
        <v>3.4047389178751268E-2</v>
      </c>
    </row>
    <row r="921" spans="1:4" x14ac:dyDescent="0.25">
      <c r="A921" t="s">
        <v>35</v>
      </c>
      <c r="B921" t="s">
        <v>7</v>
      </c>
      <c r="C921">
        <v>8</v>
      </c>
      <c r="D921">
        <v>0.15806154936857933</v>
      </c>
    </row>
    <row r="922" spans="1:4" x14ac:dyDescent="0.25">
      <c r="A922" t="s">
        <v>35</v>
      </c>
      <c r="B922" t="s">
        <v>7</v>
      </c>
      <c r="C922">
        <v>9</v>
      </c>
      <c r="D922">
        <v>0.32031507507823043</v>
      </c>
    </row>
    <row r="923" spans="1:4" x14ac:dyDescent="0.25">
      <c r="A923" t="s">
        <v>35</v>
      </c>
      <c r="B923" t="s">
        <v>7</v>
      </c>
      <c r="C923">
        <v>10</v>
      </c>
      <c r="D923">
        <v>0.45236988822125496</v>
      </c>
    </row>
    <row r="924" spans="1:4" x14ac:dyDescent="0.25">
      <c r="A924" t="s">
        <v>35</v>
      </c>
      <c r="B924" t="s">
        <v>7</v>
      </c>
      <c r="C924">
        <v>11</v>
      </c>
      <c r="D924">
        <v>0.53720655100858961</v>
      </c>
    </row>
    <row r="925" spans="1:4" x14ac:dyDescent="0.25">
      <c r="A925" t="s">
        <v>35</v>
      </c>
      <c r="B925" t="s">
        <v>7</v>
      </c>
      <c r="C925">
        <v>12</v>
      </c>
      <c r="D925">
        <v>0.57372539851161097</v>
      </c>
    </row>
    <row r="926" spans="1:4" x14ac:dyDescent="0.25">
      <c r="A926" t="s">
        <v>35</v>
      </c>
      <c r="B926" t="s">
        <v>7</v>
      </c>
      <c r="C926">
        <v>13</v>
      </c>
      <c r="D926">
        <v>0.56572746782559691</v>
      </c>
    </row>
    <row r="927" spans="1:4" x14ac:dyDescent="0.25">
      <c r="A927" t="s">
        <v>35</v>
      </c>
      <c r="B927" t="s">
        <v>7</v>
      </c>
      <c r="C927">
        <v>14</v>
      </c>
      <c r="D927">
        <v>0.52006117797417495</v>
      </c>
    </row>
    <row r="928" spans="1:4" x14ac:dyDescent="0.25">
      <c r="A928" t="s">
        <v>35</v>
      </c>
      <c r="B928" t="s">
        <v>7</v>
      </c>
      <c r="C928">
        <v>15</v>
      </c>
      <c r="D928">
        <v>0.43402810638723671</v>
      </c>
    </row>
    <row r="929" spans="1:4" x14ac:dyDescent="0.25">
      <c r="A929" t="s">
        <v>35</v>
      </c>
      <c r="B929" t="s">
        <v>7</v>
      </c>
      <c r="C929">
        <v>16</v>
      </c>
      <c r="D929">
        <v>0.3156552248244141</v>
      </c>
    </row>
    <row r="930" spans="1:4" x14ac:dyDescent="0.25">
      <c r="A930" t="s">
        <v>35</v>
      </c>
      <c r="B930" t="s">
        <v>7</v>
      </c>
      <c r="C930">
        <v>17</v>
      </c>
      <c r="D930">
        <v>0.1792905326500632</v>
      </c>
    </row>
    <row r="931" spans="1:4" x14ac:dyDescent="0.25">
      <c r="A931" t="s">
        <v>35</v>
      </c>
      <c r="B931" t="s">
        <v>7</v>
      </c>
      <c r="C931">
        <v>18</v>
      </c>
      <c r="D931">
        <v>5.7867108763660226E-2</v>
      </c>
    </row>
    <row r="932" spans="1:4" x14ac:dyDescent="0.25">
      <c r="A932" t="s">
        <v>35</v>
      </c>
      <c r="B932" t="s">
        <v>7</v>
      </c>
      <c r="C932">
        <v>19</v>
      </c>
      <c r="D932">
        <v>3.3787074230306551E-3</v>
      </c>
    </row>
    <row r="933" spans="1:4" x14ac:dyDescent="0.25">
      <c r="A933" t="s">
        <v>35</v>
      </c>
      <c r="B933" t="s">
        <v>7</v>
      </c>
      <c r="C933">
        <v>20</v>
      </c>
      <c r="D933">
        <v>0</v>
      </c>
    </row>
    <row r="934" spans="1:4" x14ac:dyDescent="0.25">
      <c r="A934" t="s">
        <v>35</v>
      </c>
      <c r="B934" t="s">
        <v>7</v>
      </c>
      <c r="C934">
        <v>21</v>
      </c>
      <c r="D934">
        <v>0</v>
      </c>
    </row>
    <row r="935" spans="1:4" x14ac:dyDescent="0.25">
      <c r="A935" t="s">
        <v>35</v>
      </c>
      <c r="B935" t="s">
        <v>7</v>
      </c>
      <c r="C935">
        <v>22</v>
      </c>
      <c r="D935">
        <v>0</v>
      </c>
    </row>
    <row r="936" spans="1:4" x14ac:dyDescent="0.25">
      <c r="A936" t="s">
        <v>35</v>
      </c>
      <c r="B936" t="s">
        <v>7</v>
      </c>
      <c r="C936">
        <v>23</v>
      </c>
      <c r="D936">
        <v>0</v>
      </c>
    </row>
    <row r="937" spans="1:4" x14ac:dyDescent="0.25">
      <c r="A937" t="s">
        <v>35</v>
      </c>
      <c r="B937" t="s">
        <v>7</v>
      </c>
      <c r="C937">
        <v>24</v>
      </c>
      <c r="D937">
        <v>0</v>
      </c>
    </row>
    <row r="938" spans="1:4" x14ac:dyDescent="0.25">
      <c r="A938" t="s">
        <v>36</v>
      </c>
      <c r="B938" t="s">
        <v>7</v>
      </c>
      <c r="C938">
        <v>1</v>
      </c>
      <c r="D938">
        <v>0</v>
      </c>
    </row>
    <row r="939" spans="1:4" x14ac:dyDescent="0.25">
      <c r="A939" t="s">
        <v>36</v>
      </c>
      <c r="B939" t="s">
        <v>7</v>
      </c>
      <c r="C939">
        <v>2</v>
      </c>
      <c r="D939">
        <v>0</v>
      </c>
    </row>
    <row r="940" spans="1:4" x14ac:dyDescent="0.25">
      <c r="A940" t="s">
        <v>36</v>
      </c>
      <c r="B940" t="s">
        <v>7</v>
      </c>
      <c r="C940">
        <v>3</v>
      </c>
      <c r="D940">
        <v>0</v>
      </c>
    </row>
    <row r="941" spans="1:4" x14ac:dyDescent="0.25">
      <c r="A941" t="s">
        <v>36</v>
      </c>
      <c r="B941" t="s">
        <v>7</v>
      </c>
      <c r="C941">
        <v>4</v>
      </c>
      <c r="D941">
        <v>0</v>
      </c>
    </row>
    <row r="942" spans="1:4" x14ac:dyDescent="0.25">
      <c r="A942" t="s">
        <v>36</v>
      </c>
      <c r="B942" t="s">
        <v>7</v>
      </c>
      <c r="C942">
        <v>5</v>
      </c>
      <c r="D942">
        <v>0</v>
      </c>
    </row>
    <row r="943" spans="1:4" x14ac:dyDescent="0.25">
      <c r="A943" t="s">
        <v>36</v>
      </c>
      <c r="B943" t="s">
        <v>7</v>
      </c>
      <c r="C943">
        <v>6</v>
      </c>
      <c r="D943">
        <v>0</v>
      </c>
    </row>
    <row r="944" spans="1:4" x14ac:dyDescent="0.25">
      <c r="A944" t="s">
        <v>36</v>
      </c>
      <c r="B944" t="s">
        <v>7</v>
      </c>
      <c r="C944">
        <v>7</v>
      </c>
      <c r="D944">
        <v>3.2226483209832867E-2</v>
      </c>
    </row>
    <row r="945" spans="1:4" x14ac:dyDescent="0.25">
      <c r="A945" t="s">
        <v>36</v>
      </c>
      <c r="B945" t="s">
        <v>7</v>
      </c>
      <c r="C945">
        <v>8</v>
      </c>
      <c r="D945">
        <v>0.14960817818083025</v>
      </c>
    </row>
    <row r="946" spans="1:4" x14ac:dyDescent="0.25">
      <c r="A946" t="s">
        <v>36</v>
      </c>
      <c r="B946" t="s">
        <v>7</v>
      </c>
      <c r="C946">
        <v>9</v>
      </c>
      <c r="D946">
        <v>0.30318413945546302</v>
      </c>
    </row>
    <row r="947" spans="1:4" x14ac:dyDescent="0.25">
      <c r="A947" t="s">
        <v>36</v>
      </c>
      <c r="B947" t="s">
        <v>7</v>
      </c>
      <c r="C947">
        <v>10</v>
      </c>
      <c r="D947">
        <v>0.42817646107486124</v>
      </c>
    </row>
    <row r="948" spans="1:4" x14ac:dyDescent="0.25">
      <c r="A948" t="s">
        <v>36</v>
      </c>
      <c r="B948" t="s">
        <v>7</v>
      </c>
      <c r="C948">
        <v>11</v>
      </c>
      <c r="D948">
        <v>0.50847593057428919</v>
      </c>
    </row>
    <row r="949" spans="1:4" x14ac:dyDescent="0.25">
      <c r="A949" t="s">
        <v>36</v>
      </c>
      <c r="B949" t="s">
        <v>7</v>
      </c>
      <c r="C949">
        <v>12</v>
      </c>
      <c r="D949">
        <v>0.54304169477194597</v>
      </c>
    </row>
    <row r="950" spans="1:4" x14ac:dyDescent="0.25">
      <c r="A950" t="s">
        <v>36</v>
      </c>
      <c r="B950" t="s">
        <v>7</v>
      </c>
      <c r="C950">
        <v>13</v>
      </c>
      <c r="D950">
        <v>0.53547150553913703</v>
      </c>
    </row>
    <row r="951" spans="1:4" x14ac:dyDescent="0.25">
      <c r="A951" t="s">
        <v>36</v>
      </c>
      <c r="B951" t="s">
        <v>7</v>
      </c>
      <c r="C951">
        <v>14</v>
      </c>
      <c r="D951">
        <v>0.49224751807196682</v>
      </c>
    </row>
    <row r="952" spans="1:4" x14ac:dyDescent="0.25">
      <c r="A952" t="s">
        <v>36</v>
      </c>
      <c r="B952" t="s">
        <v>7</v>
      </c>
      <c r="C952">
        <v>15</v>
      </c>
      <c r="D952">
        <v>0.41081562552858392</v>
      </c>
    </row>
    <row r="953" spans="1:4" x14ac:dyDescent="0.25">
      <c r="A953" t="s">
        <v>36</v>
      </c>
      <c r="B953" t="s">
        <v>7</v>
      </c>
      <c r="C953">
        <v>16</v>
      </c>
      <c r="D953">
        <v>0.29877350505478867</v>
      </c>
    </row>
    <row r="954" spans="1:4" x14ac:dyDescent="0.25">
      <c r="A954" t="s">
        <v>36</v>
      </c>
      <c r="B954" t="s">
        <v>7</v>
      </c>
      <c r="C954">
        <v>17</v>
      </c>
      <c r="D954">
        <v>0.16970180326587861</v>
      </c>
    </row>
    <row r="955" spans="1:4" x14ac:dyDescent="0.25">
      <c r="A955" t="s">
        <v>36</v>
      </c>
      <c r="B955" t="s">
        <v>7</v>
      </c>
      <c r="C955">
        <v>18</v>
      </c>
      <c r="D955">
        <v>5.4772288094780269E-2</v>
      </c>
    </row>
    <row r="956" spans="1:4" x14ac:dyDescent="0.25">
      <c r="A956" t="s">
        <v>36</v>
      </c>
      <c r="B956" t="s">
        <v>7</v>
      </c>
      <c r="C956">
        <v>19</v>
      </c>
      <c r="D956">
        <v>3.1980090299313963E-3</v>
      </c>
    </row>
    <row r="957" spans="1:4" x14ac:dyDescent="0.25">
      <c r="A957" t="s">
        <v>36</v>
      </c>
      <c r="B957" t="s">
        <v>7</v>
      </c>
      <c r="C957">
        <v>20</v>
      </c>
      <c r="D957">
        <v>0</v>
      </c>
    </row>
    <row r="958" spans="1:4" x14ac:dyDescent="0.25">
      <c r="A958" t="s">
        <v>36</v>
      </c>
      <c r="B958" t="s">
        <v>7</v>
      </c>
      <c r="C958">
        <v>21</v>
      </c>
      <c r="D958">
        <v>0</v>
      </c>
    </row>
    <row r="959" spans="1:4" x14ac:dyDescent="0.25">
      <c r="A959" t="s">
        <v>36</v>
      </c>
      <c r="B959" t="s">
        <v>7</v>
      </c>
      <c r="C959">
        <v>22</v>
      </c>
      <c r="D959">
        <v>0</v>
      </c>
    </row>
    <row r="960" spans="1:4" x14ac:dyDescent="0.25">
      <c r="A960" t="s">
        <v>36</v>
      </c>
      <c r="B960" t="s">
        <v>7</v>
      </c>
      <c r="C960">
        <v>23</v>
      </c>
      <c r="D960">
        <v>0</v>
      </c>
    </row>
    <row r="961" spans="1:4" x14ac:dyDescent="0.25">
      <c r="A961" t="s">
        <v>36</v>
      </c>
      <c r="B961" t="s">
        <v>7</v>
      </c>
      <c r="C961">
        <v>24</v>
      </c>
      <c r="D961">
        <v>0</v>
      </c>
    </row>
    <row r="962" spans="1:4" x14ac:dyDescent="0.25">
      <c r="A962" t="s">
        <v>37</v>
      </c>
      <c r="B962" t="s">
        <v>7</v>
      </c>
      <c r="C962">
        <v>1</v>
      </c>
      <c r="D962">
        <v>0</v>
      </c>
    </row>
    <row r="963" spans="1:4" x14ac:dyDescent="0.25">
      <c r="A963" t="s">
        <v>37</v>
      </c>
      <c r="B963" t="s">
        <v>7</v>
      </c>
      <c r="C963">
        <v>2</v>
      </c>
      <c r="D963">
        <v>0</v>
      </c>
    </row>
    <row r="964" spans="1:4" x14ac:dyDescent="0.25">
      <c r="A964" t="s">
        <v>37</v>
      </c>
      <c r="B964" t="s">
        <v>7</v>
      </c>
      <c r="C964">
        <v>3</v>
      </c>
      <c r="D964">
        <v>0</v>
      </c>
    </row>
    <row r="965" spans="1:4" x14ac:dyDescent="0.25">
      <c r="A965" t="s">
        <v>37</v>
      </c>
      <c r="B965" t="s">
        <v>7</v>
      </c>
      <c r="C965">
        <v>4</v>
      </c>
      <c r="D965">
        <v>0</v>
      </c>
    </row>
    <row r="966" spans="1:4" x14ac:dyDescent="0.25">
      <c r="A966" t="s">
        <v>37</v>
      </c>
      <c r="B966" t="s">
        <v>7</v>
      </c>
      <c r="C966">
        <v>5</v>
      </c>
      <c r="D966">
        <v>0</v>
      </c>
    </row>
    <row r="967" spans="1:4" x14ac:dyDescent="0.25">
      <c r="A967" t="s">
        <v>37</v>
      </c>
      <c r="B967" t="s">
        <v>7</v>
      </c>
      <c r="C967">
        <v>6</v>
      </c>
      <c r="D967">
        <v>0</v>
      </c>
    </row>
    <row r="968" spans="1:4" x14ac:dyDescent="0.25">
      <c r="A968" t="s">
        <v>37</v>
      </c>
      <c r="B968" t="s">
        <v>7</v>
      </c>
      <c r="C968">
        <v>7</v>
      </c>
      <c r="D968">
        <v>3.2030576865037318E-2</v>
      </c>
    </row>
    <row r="969" spans="1:4" x14ac:dyDescent="0.25">
      <c r="A969" t="s">
        <v>37</v>
      </c>
      <c r="B969" t="s">
        <v>7</v>
      </c>
      <c r="C969">
        <v>8</v>
      </c>
      <c r="D969">
        <v>0.14869870285433895</v>
      </c>
    </row>
    <row r="970" spans="1:4" x14ac:dyDescent="0.25">
      <c r="A970" t="s">
        <v>37</v>
      </c>
      <c r="B970" t="s">
        <v>7</v>
      </c>
      <c r="C970">
        <v>9</v>
      </c>
      <c r="D970">
        <v>0.30134106845780034</v>
      </c>
    </row>
    <row r="971" spans="1:4" x14ac:dyDescent="0.25">
      <c r="A971" t="s">
        <v>37</v>
      </c>
      <c r="B971" t="s">
        <v>7</v>
      </c>
      <c r="C971">
        <v>10</v>
      </c>
      <c r="D971">
        <v>0.42557355572926397</v>
      </c>
    </row>
    <row r="972" spans="1:4" x14ac:dyDescent="0.25">
      <c r="A972" t="s">
        <v>37</v>
      </c>
      <c r="B972" t="s">
        <v>7</v>
      </c>
      <c r="C972">
        <v>11</v>
      </c>
      <c r="D972">
        <v>0.50538488088305478</v>
      </c>
    </row>
    <row r="973" spans="1:4" x14ac:dyDescent="0.25">
      <c r="A973" t="s">
        <v>37</v>
      </c>
      <c r="B973" t="s">
        <v>7</v>
      </c>
      <c r="C973">
        <v>12</v>
      </c>
      <c r="D973">
        <v>0.53974051813403423</v>
      </c>
    </row>
    <row r="974" spans="1:4" x14ac:dyDescent="0.25">
      <c r="A974" t="s">
        <v>37</v>
      </c>
      <c r="B974" t="s">
        <v>7</v>
      </c>
      <c r="C974">
        <v>13</v>
      </c>
      <c r="D974">
        <v>0.53221634844646548</v>
      </c>
    </row>
    <row r="975" spans="1:4" x14ac:dyDescent="0.25">
      <c r="A975" t="s">
        <v>37</v>
      </c>
      <c r="B975" t="s">
        <v>7</v>
      </c>
      <c r="C975">
        <v>14</v>
      </c>
      <c r="D975">
        <v>0.48925512168256685</v>
      </c>
    </row>
    <row r="976" spans="1:4" x14ac:dyDescent="0.25">
      <c r="A976" t="s">
        <v>37</v>
      </c>
      <c r="B976" t="s">
        <v>7</v>
      </c>
      <c r="C976">
        <v>15</v>
      </c>
      <c r="D976">
        <v>0.40831825753908985</v>
      </c>
    </row>
    <row r="977" spans="1:4" x14ac:dyDescent="0.25">
      <c r="A977" t="s">
        <v>37</v>
      </c>
      <c r="B977" t="s">
        <v>7</v>
      </c>
      <c r="C977">
        <v>16</v>
      </c>
      <c r="D977">
        <v>0.29695724651624666</v>
      </c>
    </row>
    <row r="978" spans="1:4" x14ac:dyDescent="0.25">
      <c r="A978" t="s">
        <v>37</v>
      </c>
      <c r="B978" t="s">
        <v>7</v>
      </c>
      <c r="C978">
        <v>17</v>
      </c>
      <c r="D978">
        <v>0.16867017782395358</v>
      </c>
    </row>
    <row r="979" spans="1:4" x14ac:dyDescent="0.25">
      <c r="A979" t="s">
        <v>37</v>
      </c>
      <c r="B979" t="s">
        <v>7</v>
      </c>
      <c r="C979">
        <v>18</v>
      </c>
      <c r="D979">
        <v>5.4439324715348798E-2</v>
      </c>
    </row>
    <row r="980" spans="1:4" x14ac:dyDescent="0.25">
      <c r="A980" t="s">
        <v>37</v>
      </c>
      <c r="B980" t="s">
        <v>7</v>
      </c>
      <c r="C980">
        <v>19</v>
      </c>
      <c r="D980">
        <v>3.1785681788897946E-3</v>
      </c>
    </row>
    <row r="981" spans="1:4" x14ac:dyDescent="0.25">
      <c r="A981" t="s">
        <v>37</v>
      </c>
      <c r="B981" t="s">
        <v>7</v>
      </c>
      <c r="C981">
        <v>20</v>
      </c>
      <c r="D981">
        <v>0</v>
      </c>
    </row>
    <row r="982" spans="1:4" x14ac:dyDescent="0.25">
      <c r="A982" t="s">
        <v>37</v>
      </c>
      <c r="B982" t="s">
        <v>7</v>
      </c>
      <c r="C982">
        <v>21</v>
      </c>
      <c r="D982">
        <v>0</v>
      </c>
    </row>
    <row r="983" spans="1:4" x14ac:dyDescent="0.25">
      <c r="A983" t="s">
        <v>37</v>
      </c>
      <c r="B983" t="s">
        <v>7</v>
      </c>
      <c r="C983">
        <v>22</v>
      </c>
      <c r="D983">
        <v>0</v>
      </c>
    </row>
    <row r="984" spans="1:4" x14ac:dyDescent="0.25">
      <c r="A984" t="s">
        <v>37</v>
      </c>
      <c r="B984" t="s">
        <v>7</v>
      </c>
      <c r="C984">
        <v>23</v>
      </c>
      <c r="D984">
        <v>0</v>
      </c>
    </row>
    <row r="985" spans="1:4" x14ac:dyDescent="0.25">
      <c r="A985" t="s">
        <v>37</v>
      </c>
      <c r="B985" t="s">
        <v>7</v>
      </c>
      <c r="C985">
        <v>24</v>
      </c>
      <c r="D985">
        <v>0</v>
      </c>
    </row>
    <row r="986" spans="1:4" x14ac:dyDescent="0.25">
      <c r="A986" t="s">
        <v>38</v>
      </c>
      <c r="B986" t="s">
        <v>7</v>
      </c>
      <c r="C986">
        <v>1</v>
      </c>
      <c r="D986">
        <v>0</v>
      </c>
    </row>
    <row r="987" spans="1:4" x14ac:dyDescent="0.25">
      <c r="A987" t="s">
        <v>38</v>
      </c>
      <c r="B987" t="s">
        <v>7</v>
      </c>
      <c r="C987">
        <v>2</v>
      </c>
      <c r="D987">
        <v>0</v>
      </c>
    </row>
    <row r="988" spans="1:4" x14ac:dyDescent="0.25">
      <c r="A988" t="s">
        <v>38</v>
      </c>
      <c r="B988" t="s">
        <v>7</v>
      </c>
      <c r="C988">
        <v>3</v>
      </c>
      <c r="D988">
        <v>0</v>
      </c>
    </row>
    <row r="989" spans="1:4" x14ac:dyDescent="0.25">
      <c r="A989" t="s">
        <v>38</v>
      </c>
      <c r="B989" t="s">
        <v>7</v>
      </c>
      <c r="C989">
        <v>4</v>
      </c>
      <c r="D989">
        <v>0</v>
      </c>
    </row>
    <row r="990" spans="1:4" x14ac:dyDescent="0.25">
      <c r="A990" t="s">
        <v>38</v>
      </c>
      <c r="B990" t="s">
        <v>7</v>
      </c>
      <c r="C990">
        <v>5</v>
      </c>
      <c r="D990">
        <v>0</v>
      </c>
    </row>
    <row r="991" spans="1:4" x14ac:dyDescent="0.25">
      <c r="A991" t="s">
        <v>38</v>
      </c>
      <c r="B991" t="s">
        <v>7</v>
      </c>
      <c r="C991">
        <v>6</v>
      </c>
      <c r="D991">
        <v>0</v>
      </c>
    </row>
    <row r="992" spans="1:4" x14ac:dyDescent="0.25">
      <c r="A992" t="s">
        <v>38</v>
      </c>
      <c r="B992" t="s">
        <v>7</v>
      </c>
      <c r="C992">
        <v>7</v>
      </c>
      <c r="D992">
        <v>2.7435101570669248E-2</v>
      </c>
    </row>
    <row r="993" spans="1:4" x14ac:dyDescent="0.25">
      <c r="A993" t="s">
        <v>38</v>
      </c>
      <c r="B993" t="s">
        <v>7</v>
      </c>
      <c r="C993">
        <v>8</v>
      </c>
      <c r="D993">
        <v>0.12736467511731159</v>
      </c>
    </row>
    <row r="994" spans="1:4" x14ac:dyDescent="0.25">
      <c r="A994" t="s">
        <v>38</v>
      </c>
      <c r="B994" t="s">
        <v>7</v>
      </c>
      <c r="C994">
        <v>9</v>
      </c>
      <c r="D994">
        <v>0.25810720972614981</v>
      </c>
    </row>
    <row r="995" spans="1:4" x14ac:dyDescent="0.25">
      <c r="A995" t="s">
        <v>38</v>
      </c>
      <c r="B995" t="s">
        <v>7</v>
      </c>
      <c r="C995">
        <v>10</v>
      </c>
      <c r="D995">
        <v>0.36451587420417897</v>
      </c>
    </row>
    <row r="996" spans="1:4" x14ac:dyDescent="0.25">
      <c r="A996" t="s">
        <v>38</v>
      </c>
      <c r="B996" t="s">
        <v>7</v>
      </c>
      <c r="C996">
        <v>11</v>
      </c>
      <c r="D996">
        <v>0.43287654786017021</v>
      </c>
    </row>
    <row r="997" spans="1:4" x14ac:dyDescent="0.25">
      <c r="A997" t="s">
        <v>38</v>
      </c>
      <c r="B997" t="s">
        <v>7</v>
      </c>
      <c r="C997">
        <v>12</v>
      </c>
      <c r="D997">
        <v>0.46230312988762429</v>
      </c>
    </row>
    <row r="998" spans="1:4" x14ac:dyDescent="0.25">
      <c r="A998" t="s">
        <v>38</v>
      </c>
      <c r="B998" t="s">
        <v>7</v>
      </c>
      <c r="C998">
        <v>13</v>
      </c>
      <c r="D998">
        <v>0.455858464201983</v>
      </c>
    </row>
    <row r="999" spans="1:4" x14ac:dyDescent="0.25">
      <c r="A999" t="s">
        <v>38</v>
      </c>
      <c r="B999" t="s">
        <v>7</v>
      </c>
      <c r="C999">
        <v>14</v>
      </c>
      <c r="D999">
        <v>0.41906094960103141</v>
      </c>
    </row>
    <row r="1000" spans="1:4" x14ac:dyDescent="0.25">
      <c r="A1000" t="s">
        <v>38</v>
      </c>
      <c r="B1000" t="s">
        <v>7</v>
      </c>
      <c r="C1000">
        <v>15</v>
      </c>
      <c r="D1000">
        <v>0.34973621973606511</v>
      </c>
    </row>
    <row r="1001" spans="1:4" x14ac:dyDescent="0.25">
      <c r="A1001" t="s">
        <v>38</v>
      </c>
      <c r="B1001" t="s">
        <v>7</v>
      </c>
      <c r="C1001">
        <v>16</v>
      </c>
      <c r="D1001">
        <v>0.25435234134706874</v>
      </c>
    </row>
    <row r="1002" spans="1:4" x14ac:dyDescent="0.25">
      <c r="A1002" t="s">
        <v>38</v>
      </c>
      <c r="B1002" t="s">
        <v>7</v>
      </c>
      <c r="C1002">
        <v>17</v>
      </c>
      <c r="D1002">
        <v>0.14447081237534934</v>
      </c>
    </row>
    <row r="1003" spans="1:4" x14ac:dyDescent="0.25">
      <c r="A1003" t="s">
        <v>38</v>
      </c>
      <c r="B1003" t="s">
        <v>7</v>
      </c>
      <c r="C1003">
        <v>18</v>
      </c>
      <c r="D1003">
        <v>4.6628832483954052E-2</v>
      </c>
    </row>
    <row r="1004" spans="1:4" x14ac:dyDescent="0.25">
      <c r="A1004" t="s">
        <v>38</v>
      </c>
      <c r="B1004" t="s">
        <v>7</v>
      </c>
      <c r="C1004">
        <v>19</v>
      </c>
      <c r="D1004">
        <v>2.7225341961394957E-3</v>
      </c>
    </row>
    <row r="1005" spans="1:4" x14ac:dyDescent="0.25">
      <c r="A1005" t="s">
        <v>38</v>
      </c>
      <c r="B1005" t="s">
        <v>7</v>
      </c>
      <c r="C1005">
        <v>20</v>
      </c>
      <c r="D1005">
        <v>0</v>
      </c>
    </row>
    <row r="1006" spans="1:4" x14ac:dyDescent="0.25">
      <c r="A1006" t="s">
        <v>38</v>
      </c>
      <c r="B1006" t="s">
        <v>7</v>
      </c>
      <c r="C1006">
        <v>21</v>
      </c>
      <c r="D1006">
        <v>0</v>
      </c>
    </row>
    <row r="1007" spans="1:4" x14ac:dyDescent="0.25">
      <c r="A1007" t="s">
        <v>38</v>
      </c>
      <c r="B1007" t="s">
        <v>7</v>
      </c>
      <c r="C1007">
        <v>22</v>
      </c>
      <c r="D1007">
        <v>0</v>
      </c>
    </row>
    <row r="1008" spans="1:4" x14ac:dyDescent="0.25">
      <c r="A1008" t="s">
        <v>38</v>
      </c>
      <c r="B1008" t="s">
        <v>7</v>
      </c>
      <c r="C1008">
        <v>23</v>
      </c>
      <c r="D1008">
        <v>0</v>
      </c>
    </row>
    <row r="1009" spans="1:4" x14ac:dyDescent="0.25">
      <c r="A1009" t="s">
        <v>38</v>
      </c>
      <c r="B1009" t="s">
        <v>7</v>
      </c>
      <c r="C1009">
        <v>24</v>
      </c>
      <c r="D1009">
        <v>0</v>
      </c>
    </row>
    <row r="1010" spans="1:4" x14ac:dyDescent="0.25">
      <c r="A1010" t="s">
        <v>39</v>
      </c>
      <c r="B1010" t="s">
        <v>7</v>
      </c>
      <c r="C1010">
        <v>1</v>
      </c>
      <c r="D1010">
        <v>0</v>
      </c>
    </row>
    <row r="1011" spans="1:4" x14ac:dyDescent="0.25">
      <c r="A1011" t="s">
        <v>39</v>
      </c>
      <c r="B1011" t="s">
        <v>7</v>
      </c>
      <c r="C1011">
        <v>2</v>
      </c>
      <c r="D1011">
        <v>0</v>
      </c>
    </row>
    <row r="1012" spans="1:4" x14ac:dyDescent="0.25">
      <c r="A1012" t="s">
        <v>39</v>
      </c>
      <c r="B1012" t="s">
        <v>7</v>
      </c>
      <c r="C1012">
        <v>3</v>
      </c>
      <c r="D1012">
        <v>0</v>
      </c>
    </row>
    <row r="1013" spans="1:4" x14ac:dyDescent="0.25">
      <c r="A1013" t="s">
        <v>39</v>
      </c>
      <c r="B1013" t="s">
        <v>7</v>
      </c>
      <c r="C1013">
        <v>4</v>
      </c>
      <c r="D1013">
        <v>0</v>
      </c>
    </row>
    <row r="1014" spans="1:4" x14ac:dyDescent="0.25">
      <c r="A1014" t="s">
        <v>39</v>
      </c>
      <c r="B1014" t="s">
        <v>7</v>
      </c>
      <c r="C1014">
        <v>5</v>
      </c>
      <c r="D1014">
        <v>0</v>
      </c>
    </row>
    <row r="1015" spans="1:4" x14ac:dyDescent="0.25">
      <c r="A1015" t="s">
        <v>39</v>
      </c>
      <c r="B1015" t="s">
        <v>7</v>
      </c>
      <c r="C1015">
        <v>6</v>
      </c>
      <c r="D1015">
        <v>0</v>
      </c>
    </row>
    <row r="1016" spans="1:4" x14ac:dyDescent="0.25">
      <c r="A1016" t="s">
        <v>39</v>
      </c>
      <c r="B1016" t="s">
        <v>7</v>
      </c>
      <c r="C1016">
        <v>7</v>
      </c>
      <c r="D1016">
        <v>3.2677228608608958E-2</v>
      </c>
    </row>
    <row r="1017" spans="1:4" x14ac:dyDescent="0.25">
      <c r="A1017" t="s">
        <v>39</v>
      </c>
      <c r="B1017" t="s">
        <v>7</v>
      </c>
      <c r="C1017">
        <v>8</v>
      </c>
      <c r="D1017">
        <v>0.15170071795612</v>
      </c>
    </row>
    <row r="1018" spans="1:4" x14ac:dyDescent="0.25">
      <c r="A1018" t="s">
        <v>39</v>
      </c>
      <c r="B1018" t="s">
        <v>7</v>
      </c>
      <c r="C1018">
        <v>9</v>
      </c>
      <c r="D1018">
        <v>0.30742471559750206</v>
      </c>
    </row>
    <row r="1019" spans="1:4" x14ac:dyDescent="0.25">
      <c r="A1019" t="s">
        <v>39</v>
      </c>
      <c r="B1019" t="s">
        <v>7</v>
      </c>
      <c r="C1019">
        <v>10</v>
      </c>
      <c r="D1019">
        <v>0.43416527991174986</v>
      </c>
    </row>
    <row r="1020" spans="1:4" x14ac:dyDescent="0.25">
      <c r="A1020" t="s">
        <v>39</v>
      </c>
      <c r="B1020" t="s">
        <v>7</v>
      </c>
      <c r="C1020">
        <v>11</v>
      </c>
      <c r="D1020">
        <v>0.51558788208952067</v>
      </c>
    </row>
    <row r="1021" spans="1:4" x14ac:dyDescent="0.25">
      <c r="A1021" t="s">
        <v>39</v>
      </c>
      <c r="B1021" t="s">
        <v>7</v>
      </c>
      <c r="C1021">
        <v>12</v>
      </c>
      <c r="D1021">
        <v>0.55063711074297383</v>
      </c>
    </row>
    <row r="1022" spans="1:4" x14ac:dyDescent="0.25">
      <c r="A1022" t="s">
        <v>39</v>
      </c>
      <c r="B1022" t="s">
        <v>7</v>
      </c>
      <c r="C1022">
        <v>13</v>
      </c>
      <c r="D1022">
        <v>0.54296103878190261</v>
      </c>
    </row>
    <row r="1023" spans="1:4" x14ac:dyDescent="0.25">
      <c r="A1023" t="s">
        <v>39</v>
      </c>
      <c r="B1023" t="s">
        <v>7</v>
      </c>
      <c r="C1023">
        <v>14</v>
      </c>
      <c r="D1023">
        <v>0.49913248601541871</v>
      </c>
    </row>
    <row r="1024" spans="1:4" x14ac:dyDescent="0.25">
      <c r="A1024" t="s">
        <v>39</v>
      </c>
      <c r="B1024" t="s">
        <v>7</v>
      </c>
      <c r="C1024">
        <v>15</v>
      </c>
      <c r="D1024">
        <v>0.41656162181823891</v>
      </c>
    </row>
    <row r="1025" spans="1:4" x14ac:dyDescent="0.25">
      <c r="A1025" t="s">
        <v>39</v>
      </c>
      <c r="B1025" t="s">
        <v>7</v>
      </c>
      <c r="C1025">
        <v>16</v>
      </c>
      <c r="D1025">
        <v>0.30295239053238743</v>
      </c>
    </row>
    <row r="1026" spans="1:4" x14ac:dyDescent="0.25">
      <c r="A1026" t="s">
        <v>39</v>
      </c>
      <c r="B1026" t="s">
        <v>7</v>
      </c>
      <c r="C1026">
        <v>17</v>
      </c>
      <c r="D1026">
        <v>0.1720753885711086</v>
      </c>
    </row>
    <row r="1027" spans="1:4" x14ac:dyDescent="0.25">
      <c r="A1027" t="s">
        <v>39</v>
      </c>
      <c r="B1027" t="s">
        <v>7</v>
      </c>
      <c r="C1027">
        <v>18</v>
      </c>
      <c r="D1027">
        <v>5.5538377173703656E-2</v>
      </c>
    </row>
    <row r="1028" spans="1:4" x14ac:dyDescent="0.25">
      <c r="A1028" t="s">
        <v>39</v>
      </c>
      <c r="B1028" t="s">
        <v>7</v>
      </c>
      <c r="C1028">
        <v>19</v>
      </c>
      <c r="D1028">
        <v>3.2427389449550172E-3</v>
      </c>
    </row>
    <row r="1029" spans="1:4" x14ac:dyDescent="0.25">
      <c r="A1029" t="s">
        <v>39</v>
      </c>
      <c r="B1029" t="s">
        <v>7</v>
      </c>
      <c r="C1029">
        <v>20</v>
      </c>
      <c r="D1029">
        <v>0</v>
      </c>
    </row>
    <row r="1030" spans="1:4" x14ac:dyDescent="0.25">
      <c r="A1030" t="s">
        <v>39</v>
      </c>
      <c r="B1030" t="s">
        <v>7</v>
      </c>
      <c r="C1030">
        <v>21</v>
      </c>
      <c r="D1030">
        <v>0</v>
      </c>
    </row>
    <row r="1031" spans="1:4" x14ac:dyDescent="0.25">
      <c r="A1031" t="s">
        <v>39</v>
      </c>
      <c r="B1031" t="s">
        <v>7</v>
      </c>
      <c r="C1031">
        <v>22</v>
      </c>
      <c r="D1031">
        <v>0</v>
      </c>
    </row>
    <row r="1032" spans="1:4" x14ac:dyDescent="0.25">
      <c r="A1032" t="s">
        <v>39</v>
      </c>
      <c r="B1032" t="s">
        <v>7</v>
      </c>
      <c r="C1032">
        <v>23</v>
      </c>
      <c r="D1032">
        <v>0</v>
      </c>
    </row>
    <row r="1033" spans="1:4" x14ac:dyDescent="0.25">
      <c r="A1033" t="s">
        <v>39</v>
      </c>
      <c r="B1033" t="s">
        <v>7</v>
      </c>
      <c r="C1033">
        <v>24</v>
      </c>
      <c r="D1033">
        <v>0</v>
      </c>
    </row>
    <row r="1034" spans="1:4" x14ac:dyDescent="0.25">
      <c r="A1034" t="s">
        <v>53</v>
      </c>
      <c r="B1034" t="s">
        <v>5</v>
      </c>
      <c r="C1034">
        <v>1</v>
      </c>
      <c r="D1034">
        <v>0</v>
      </c>
    </row>
    <row r="1035" spans="1:4" x14ac:dyDescent="0.25">
      <c r="A1035" t="s">
        <v>53</v>
      </c>
      <c r="B1035" t="s">
        <v>5</v>
      </c>
      <c r="C1035">
        <v>2</v>
      </c>
      <c r="D1035">
        <v>0</v>
      </c>
    </row>
    <row r="1036" spans="1:4" x14ac:dyDescent="0.25">
      <c r="A1036" t="s">
        <v>53</v>
      </c>
      <c r="B1036" t="s">
        <v>5</v>
      </c>
      <c r="C1036">
        <v>3</v>
      </c>
      <c r="D1036">
        <v>0</v>
      </c>
    </row>
    <row r="1037" spans="1:4" x14ac:dyDescent="0.25">
      <c r="A1037" t="s">
        <v>53</v>
      </c>
      <c r="B1037" t="s">
        <v>5</v>
      </c>
      <c r="C1037">
        <v>4</v>
      </c>
      <c r="D1037">
        <v>0</v>
      </c>
    </row>
    <row r="1038" spans="1:4" x14ac:dyDescent="0.25">
      <c r="A1038" t="s">
        <v>53</v>
      </c>
      <c r="B1038" t="s">
        <v>5</v>
      </c>
      <c r="C1038">
        <v>5</v>
      </c>
      <c r="D1038">
        <v>0</v>
      </c>
    </row>
    <row r="1039" spans="1:4" x14ac:dyDescent="0.25">
      <c r="A1039" t="s">
        <v>53</v>
      </c>
      <c r="B1039" t="s">
        <v>5</v>
      </c>
      <c r="C1039">
        <v>6</v>
      </c>
      <c r="D1039">
        <v>1.1484852371779861E-3</v>
      </c>
    </row>
    <row r="1040" spans="1:4" x14ac:dyDescent="0.25">
      <c r="A1040" t="s">
        <v>53</v>
      </c>
      <c r="B1040" t="s">
        <v>5</v>
      </c>
      <c r="C1040">
        <v>7</v>
      </c>
      <c r="D1040">
        <v>4.2020749391272795E-2</v>
      </c>
    </row>
    <row r="1041" spans="1:4" x14ac:dyDescent="0.25">
      <c r="A1041" t="s">
        <v>53</v>
      </c>
      <c r="B1041" t="s">
        <v>5</v>
      </c>
      <c r="C1041">
        <v>8</v>
      </c>
      <c r="D1041">
        <v>0.14531635025031375</v>
      </c>
    </row>
    <row r="1042" spans="1:4" x14ac:dyDescent="0.25">
      <c r="A1042" t="s">
        <v>53</v>
      </c>
      <c r="B1042" t="s">
        <v>5</v>
      </c>
      <c r="C1042">
        <v>9</v>
      </c>
      <c r="D1042">
        <v>0.27905348532755159</v>
      </c>
    </row>
    <row r="1043" spans="1:4" x14ac:dyDescent="0.25">
      <c r="A1043" t="s">
        <v>53</v>
      </c>
      <c r="B1043" t="s">
        <v>5</v>
      </c>
      <c r="C1043">
        <v>10</v>
      </c>
      <c r="D1043">
        <v>0.38957622663006292</v>
      </c>
    </row>
    <row r="1044" spans="1:4" x14ac:dyDescent="0.25">
      <c r="A1044" t="s">
        <v>53</v>
      </c>
      <c r="B1044" t="s">
        <v>5</v>
      </c>
      <c r="C1044">
        <v>11</v>
      </c>
      <c r="D1044">
        <v>0.46379473418909128</v>
      </c>
    </row>
    <row r="1045" spans="1:4" x14ac:dyDescent="0.25">
      <c r="A1045" t="s">
        <v>53</v>
      </c>
      <c r="B1045" t="s">
        <v>5</v>
      </c>
      <c r="C1045">
        <v>12</v>
      </c>
      <c r="D1045">
        <v>0.50186081201579469</v>
      </c>
    </row>
    <row r="1046" spans="1:4" x14ac:dyDescent="0.25">
      <c r="A1046" t="s">
        <v>53</v>
      </c>
      <c r="B1046" t="s">
        <v>5</v>
      </c>
      <c r="C1046">
        <v>13</v>
      </c>
      <c r="D1046">
        <v>0.5056874016610009</v>
      </c>
    </row>
    <row r="1047" spans="1:4" x14ac:dyDescent="0.25">
      <c r="A1047" t="s">
        <v>53</v>
      </c>
      <c r="B1047" t="s">
        <v>5</v>
      </c>
      <c r="C1047">
        <v>14</v>
      </c>
      <c r="D1047">
        <v>0.4797666709283131</v>
      </c>
    </row>
    <row r="1048" spans="1:4" x14ac:dyDescent="0.25">
      <c r="A1048" t="s">
        <v>53</v>
      </c>
      <c r="B1048" t="s">
        <v>5</v>
      </c>
      <c r="C1048">
        <v>15</v>
      </c>
      <c r="D1048">
        <v>0.42443737810588189</v>
      </c>
    </row>
    <row r="1049" spans="1:4" x14ac:dyDescent="0.25">
      <c r="A1049" t="s">
        <v>53</v>
      </c>
      <c r="B1049" t="s">
        <v>5</v>
      </c>
      <c r="C1049">
        <v>16</v>
      </c>
      <c r="D1049">
        <v>0.33950671518411585</v>
      </c>
    </row>
    <row r="1050" spans="1:4" x14ac:dyDescent="0.25">
      <c r="A1050" t="s">
        <v>53</v>
      </c>
      <c r="B1050" t="s">
        <v>5</v>
      </c>
      <c r="C1050">
        <v>17</v>
      </c>
      <c r="D1050">
        <v>0.23641731670475277</v>
      </c>
    </row>
    <row r="1051" spans="1:4" x14ac:dyDescent="0.25">
      <c r="A1051" t="s">
        <v>53</v>
      </c>
      <c r="B1051" t="s">
        <v>5</v>
      </c>
      <c r="C1051">
        <v>18</v>
      </c>
      <c r="D1051">
        <v>0.12889077531067794</v>
      </c>
    </row>
    <row r="1052" spans="1:4" x14ac:dyDescent="0.25">
      <c r="A1052" t="s">
        <v>53</v>
      </c>
      <c r="B1052" t="s">
        <v>5</v>
      </c>
      <c r="C1052">
        <v>19</v>
      </c>
      <c r="D1052">
        <v>4.1359706668085944E-2</v>
      </c>
    </row>
    <row r="1053" spans="1:4" x14ac:dyDescent="0.25">
      <c r="A1053" t="s">
        <v>53</v>
      </c>
      <c r="B1053" t="s">
        <v>5</v>
      </c>
      <c r="C1053">
        <v>20</v>
      </c>
      <c r="D1053">
        <v>2.7409465154701606E-4</v>
      </c>
    </row>
    <row r="1054" spans="1:4" x14ac:dyDescent="0.25">
      <c r="A1054" t="s">
        <v>53</v>
      </c>
      <c r="B1054" t="s">
        <v>5</v>
      </c>
      <c r="C1054">
        <v>21</v>
      </c>
      <c r="D1054">
        <v>0</v>
      </c>
    </row>
    <row r="1055" spans="1:4" x14ac:dyDescent="0.25">
      <c r="A1055" t="s">
        <v>53</v>
      </c>
      <c r="B1055" t="s">
        <v>5</v>
      </c>
      <c r="C1055">
        <v>22</v>
      </c>
      <c r="D1055">
        <v>0</v>
      </c>
    </row>
    <row r="1056" spans="1:4" x14ac:dyDescent="0.25">
      <c r="A1056" t="s">
        <v>53</v>
      </c>
      <c r="B1056" t="s">
        <v>5</v>
      </c>
      <c r="C1056">
        <v>23</v>
      </c>
      <c r="D1056">
        <v>0</v>
      </c>
    </row>
    <row r="1057" spans="1:4" x14ac:dyDescent="0.25">
      <c r="A1057" t="s">
        <v>53</v>
      </c>
      <c r="B1057" t="s">
        <v>5</v>
      </c>
      <c r="C1057">
        <v>24</v>
      </c>
      <c r="D1057">
        <v>0</v>
      </c>
    </row>
    <row r="1058" spans="1:4" x14ac:dyDescent="0.25">
      <c r="A1058" t="s">
        <v>54</v>
      </c>
      <c r="B1058" t="s">
        <v>5</v>
      </c>
      <c r="C1058">
        <v>1</v>
      </c>
      <c r="D1058">
        <v>0</v>
      </c>
    </row>
    <row r="1059" spans="1:4" x14ac:dyDescent="0.25">
      <c r="A1059" t="s">
        <v>54</v>
      </c>
      <c r="B1059" t="s">
        <v>5</v>
      </c>
      <c r="C1059">
        <v>2</v>
      </c>
      <c r="D1059">
        <v>0</v>
      </c>
    </row>
    <row r="1060" spans="1:4" x14ac:dyDescent="0.25">
      <c r="A1060" t="s">
        <v>54</v>
      </c>
      <c r="B1060" t="s">
        <v>5</v>
      </c>
      <c r="C1060">
        <v>3</v>
      </c>
      <c r="D1060">
        <v>0</v>
      </c>
    </row>
    <row r="1061" spans="1:4" x14ac:dyDescent="0.25">
      <c r="A1061" t="s">
        <v>54</v>
      </c>
      <c r="B1061" t="s">
        <v>5</v>
      </c>
      <c r="C1061">
        <v>4</v>
      </c>
      <c r="D1061">
        <v>0</v>
      </c>
    </row>
    <row r="1062" spans="1:4" x14ac:dyDescent="0.25">
      <c r="A1062" t="s">
        <v>54</v>
      </c>
      <c r="B1062" t="s">
        <v>5</v>
      </c>
      <c r="C1062">
        <v>5</v>
      </c>
      <c r="D1062">
        <v>0</v>
      </c>
    </row>
    <row r="1063" spans="1:4" x14ac:dyDescent="0.25">
      <c r="A1063" t="s">
        <v>54</v>
      </c>
      <c r="B1063" t="s">
        <v>5</v>
      </c>
      <c r="C1063">
        <v>6</v>
      </c>
      <c r="D1063">
        <v>1.2004507477199825E-3</v>
      </c>
    </row>
    <row r="1064" spans="1:4" x14ac:dyDescent="0.25">
      <c r="A1064" t="s">
        <v>54</v>
      </c>
      <c r="B1064" t="s">
        <v>5</v>
      </c>
      <c r="C1064">
        <v>7</v>
      </c>
      <c r="D1064">
        <v>4.3922062202955352E-2</v>
      </c>
    </row>
    <row r="1065" spans="1:4" x14ac:dyDescent="0.25">
      <c r="A1065" t="s">
        <v>54</v>
      </c>
      <c r="B1065" t="s">
        <v>5</v>
      </c>
      <c r="C1065">
        <v>8</v>
      </c>
      <c r="D1065">
        <v>0.15189147902551006</v>
      </c>
    </row>
    <row r="1066" spans="1:4" x14ac:dyDescent="0.25">
      <c r="A1066" t="s">
        <v>54</v>
      </c>
      <c r="B1066" t="s">
        <v>5</v>
      </c>
      <c r="C1066">
        <v>9</v>
      </c>
      <c r="D1066">
        <v>0.2916798181389349</v>
      </c>
    </row>
    <row r="1067" spans="1:4" x14ac:dyDescent="0.25">
      <c r="A1067" t="s">
        <v>54</v>
      </c>
      <c r="B1067" t="s">
        <v>5</v>
      </c>
      <c r="C1067">
        <v>10</v>
      </c>
      <c r="D1067">
        <v>0.40720338182240989</v>
      </c>
    </row>
    <row r="1068" spans="1:4" x14ac:dyDescent="0.25">
      <c r="A1068" t="s">
        <v>54</v>
      </c>
      <c r="B1068" t="s">
        <v>5</v>
      </c>
      <c r="C1068">
        <v>11</v>
      </c>
      <c r="D1068">
        <v>0.48478005412933406</v>
      </c>
    </row>
    <row r="1069" spans="1:4" x14ac:dyDescent="0.25">
      <c r="A1069" t="s">
        <v>54</v>
      </c>
      <c r="B1069" t="s">
        <v>5</v>
      </c>
      <c r="C1069">
        <v>12</v>
      </c>
      <c r="D1069">
        <v>0.52456850774682828</v>
      </c>
    </row>
    <row r="1070" spans="1:4" x14ac:dyDescent="0.25">
      <c r="A1070" t="s">
        <v>54</v>
      </c>
      <c r="B1070" t="s">
        <v>5</v>
      </c>
      <c r="C1070">
        <v>13</v>
      </c>
      <c r="D1070">
        <v>0.5285682390904306</v>
      </c>
    </row>
    <row r="1071" spans="1:4" x14ac:dyDescent="0.25">
      <c r="A1071" t="s">
        <v>54</v>
      </c>
      <c r="B1071" t="s">
        <v>5</v>
      </c>
      <c r="C1071">
        <v>14</v>
      </c>
      <c r="D1071">
        <v>0.50147467307650273</v>
      </c>
    </row>
    <row r="1072" spans="1:4" x14ac:dyDescent="0.25">
      <c r="A1072" t="s">
        <v>54</v>
      </c>
      <c r="B1072" t="s">
        <v>5</v>
      </c>
      <c r="C1072">
        <v>15</v>
      </c>
      <c r="D1072">
        <v>0.44364189578916874</v>
      </c>
    </row>
    <row r="1073" spans="1:4" x14ac:dyDescent="0.25">
      <c r="A1073" t="s">
        <v>54</v>
      </c>
      <c r="B1073" t="s">
        <v>5</v>
      </c>
      <c r="C1073">
        <v>16</v>
      </c>
      <c r="D1073">
        <v>0.35486837523499259</v>
      </c>
    </row>
    <row r="1074" spans="1:4" x14ac:dyDescent="0.25">
      <c r="A1074" t="s">
        <v>54</v>
      </c>
      <c r="B1074" t="s">
        <v>5</v>
      </c>
      <c r="C1074">
        <v>17</v>
      </c>
      <c r="D1074">
        <v>0.24711449083101225</v>
      </c>
    </row>
    <row r="1075" spans="1:4" x14ac:dyDescent="0.25">
      <c r="A1075" t="s">
        <v>54</v>
      </c>
      <c r="B1075" t="s">
        <v>5</v>
      </c>
      <c r="C1075">
        <v>18</v>
      </c>
      <c r="D1075">
        <v>0.13472269611066218</v>
      </c>
    </row>
    <row r="1076" spans="1:4" x14ac:dyDescent="0.25">
      <c r="A1076" t="s">
        <v>54</v>
      </c>
      <c r="B1076" t="s">
        <v>5</v>
      </c>
      <c r="C1076">
        <v>19</v>
      </c>
      <c r="D1076">
        <v>4.3231109280239176E-2</v>
      </c>
    </row>
    <row r="1077" spans="1:4" x14ac:dyDescent="0.25">
      <c r="A1077" t="s">
        <v>54</v>
      </c>
      <c r="B1077" t="s">
        <v>5</v>
      </c>
      <c r="C1077">
        <v>20</v>
      </c>
      <c r="D1077">
        <v>2.8649661201058269E-4</v>
      </c>
    </row>
    <row r="1078" spans="1:4" x14ac:dyDescent="0.25">
      <c r="A1078" t="s">
        <v>54</v>
      </c>
      <c r="B1078" t="s">
        <v>5</v>
      </c>
      <c r="C1078">
        <v>21</v>
      </c>
      <c r="D1078">
        <v>0</v>
      </c>
    </row>
    <row r="1079" spans="1:4" x14ac:dyDescent="0.25">
      <c r="A1079" t="s">
        <v>54</v>
      </c>
      <c r="B1079" t="s">
        <v>5</v>
      </c>
      <c r="C1079">
        <v>22</v>
      </c>
      <c r="D1079">
        <v>0</v>
      </c>
    </row>
    <row r="1080" spans="1:4" x14ac:dyDescent="0.25">
      <c r="A1080" t="s">
        <v>54</v>
      </c>
      <c r="B1080" t="s">
        <v>5</v>
      </c>
      <c r="C1080">
        <v>23</v>
      </c>
      <c r="D1080">
        <v>0</v>
      </c>
    </row>
    <row r="1081" spans="1:4" x14ac:dyDescent="0.25">
      <c r="A1081" t="s">
        <v>54</v>
      </c>
      <c r="B1081" t="s">
        <v>5</v>
      </c>
      <c r="C1081">
        <v>24</v>
      </c>
      <c r="D1081">
        <v>0</v>
      </c>
    </row>
    <row r="1082" spans="1:4" x14ac:dyDescent="0.25">
      <c r="A1082" t="s">
        <v>55</v>
      </c>
      <c r="B1082" t="s">
        <v>5</v>
      </c>
      <c r="C1082">
        <v>1</v>
      </c>
      <c r="D1082">
        <v>0</v>
      </c>
    </row>
    <row r="1083" spans="1:4" x14ac:dyDescent="0.25">
      <c r="A1083" t="s">
        <v>55</v>
      </c>
      <c r="B1083" t="s">
        <v>5</v>
      </c>
      <c r="C1083">
        <v>2</v>
      </c>
      <c r="D1083">
        <v>0</v>
      </c>
    </row>
    <row r="1084" spans="1:4" x14ac:dyDescent="0.25">
      <c r="A1084" t="s">
        <v>55</v>
      </c>
      <c r="B1084" t="s">
        <v>5</v>
      </c>
      <c r="C1084">
        <v>3</v>
      </c>
      <c r="D1084">
        <v>0</v>
      </c>
    </row>
    <row r="1085" spans="1:4" x14ac:dyDescent="0.25">
      <c r="A1085" t="s">
        <v>55</v>
      </c>
      <c r="B1085" t="s">
        <v>5</v>
      </c>
      <c r="C1085">
        <v>4</v>
      </c>
      <c r="D1085">
        <v>0</v>
      </c>
    </row>
    <row r="1086" spans="1:4" x14ac:dyDescent="0.25">
      <c r="A1086" t="s">
        <v>55</v>
      </c>
      <c r="B1086" t="s">
        <v>5</v>
      </c>
      <c r="C1086">
        <v>5</v>
      </c>
      <c r="D1086">
        <v>0</v>
      </c>
    </row>
    <row r="1087" spans="1:4" x14ac:dyDescent="0.25">
      <c r="A1087" t="s">
        <v>55</v>
      </c>
      <c r="B1087" t="s">
        <v>5</v>
      </c>
      <c r="C1087">
        <v>6</v>
      </c>
      <c r="D1087">
        <v>1.1120057941522224E-3</v>
      </c>
    </row>
    <row r="1088" spans="1:4" x14ac:dyDescent="0.25">
      <c r="A1088" t="s">
        <v>55</v>
      </c>
      <c r="B1088" t="s">
        <v>5</v>
      </c>
      <c r="C1088">
        <v>7</v>
      </c>
      <c r="D1088">
        <v>4.0686040434033267E-2</v>
      </c>
    </row>
    <row r="1089" spans="1:4" x14ac:dyDescent="0.25">
      <c r="A1089" t="s">
        <v>55</v>
      </c>
      <c r="B1089" t="s">
        <v>5</v>
      </c>
      <c r="C1089">
        <v>8</v>
      </c>
      <c r="D1089">
        <v>0.14070065354994188</v>
      </c>
    </row>
    <row r="1090" spans="1:4" x14ac:dyDescent="0.25">
      <c r="A1090" t="s">
        <v>55</v>
      </c>
      <c r="B1090" t="s">
        <v>5</v>
      </c>
      <c r="C1090">
        <v>9</v>
      </c>
      <c r="D1090">
        <v>0.27018988361146823</v>
      </c>
    </row>
    <row r="1091" spans="1:4" x14ac:dyDescent="0.25">
      <c r="A1091" t="s">
        <v>55</v>
      </c>
      <c r="B1091" t="s">
        <v>5</v>
      </c>
      <c r="C1091">
        <v>10</v>
      </c>
      <c r="D1091">
        <v>0.37720208083915718</v>
      </c>
    </row>
    <row r="1092" spans="1:4" x14ac:dyDescent="0.25">
      <c r="A1092" t="s">
        <v>55</v>
      </c>
      <c r="B1092" t="s">
        <v>5</v>
      </c>
      <c r="C1092">
        <v>11</v>
      </c>
      <c r="D1092">
        <v>0.44906317906429677</v>
      </c>
    </row>
    <row r="1093" spans="1:4" x14ac:dyDescent="0.25">
      <c r="A1093" t="s">
        <v>55</v>
      </c>
      <c r="B1093" t="s">
        <v>5</v>
      </c>
      <c r="C1093">
        <v>12</v>
      </c>
      <c r="D1093">
        <v>0.48592016053317016</v>
      </c>
    </row>
    <row r="1094" spans="1:4" x14ac:dyDescent="0.25">
      <c r="A1094" t="s">
        <v>55</v>
      </c>
      <c r="B1094" t="s">
        <v>5</v>
      </c>
      <c r="C1094">
        <v>13</v>
      </c>
      <c r="D1094">
        <v>0.48962520585684177</v>
      </c>
    </row>
    <row r="1095" spans="1:4" x14ac:dyDescent="0.25">
      <c r="A1095" t="s">
        <v>55</v>
      </c>
      <c r="B1095" t="s">
        <v>5</v>
      </c>
      <c r="C1095">
        <v>14</v>
      </c>
      <c r="D1095">
        <v>0.46452779769665192</v>
      </c>
    </row>
    <row r="1096" spans="1:4" x14ac:dyDescent="0.25">
      <c r="A1096" t="s">
        <v>55</v>
      </c>
      <c r="B1096" t="s">
        <v>5</v>
      </c>
      <c r="C1096">
        <v>15</v>
      </c>
      <c r="D1096">
        <v>0.41095593432984967</v>
      </c>
    </row>
    <row r="1097" spans="1:4" x14ac:dyDescent="0.25">
      <c r="A1097" t="s">
        <v>55</v>
      </c>
      <c r="B1097" t="s">
        <v>5</v>
      </c>
      <c r="C1097">
        <v>16</v>
      </c>
      <c r="D1097">
        <v>0.32872293192552116</v>
      </c>
    </row>
    <row r="1098" spans="1:4" x14ac:dyDescent="0.25">
      <c r="A1098" t="s">
        <v>55</v>
      </c>
      <c r="B1098" t="s">
        <v>5</v>
      </c>
      <c r="C1098">
        <v>17</v>
      </c>
      <c r="D1098">
        <v>0.22890797156399464</v>
      </c>
    </row>
    <row r="1099" spans="1:4" x14ac:dyDescent="0.25">
      <c r="A1099" t="s">
        <v>55</v>
      </c>
      <c r="B1099" t="s">
        <v>5</v>
      </c>
      <c r="C1099">
        <v>18</v>
      </c>
      <c r="D1099">
        <v>0.12479680566937405</v>
      </c>
    </row>
    <row r="1100" spans="1:4" x14ac:dyDescent="0.25">
      <c r="A1100" t="s">
        <v>55</v>
      </c>
      <c r="B1100" t="s">
        <v>5</v>
      </c>
      <c r="C1100">
        <v>19</v>
      </c>
      <c r="D1100">
        <v>4.0045994472125937E-2</v>
      </c>
    </row>
    <row r="1101" spans="1:4" x14ac:dyDescent="0.25">
      <c r="A1101" t="s">
        <v>55</v>
      </c>
      <c r="B1101" t="s">
        <v>5</v>
      </c>
      <c r="C1101">
        <v>20</v>
      </c>
      <c r="D1101">
        <v>2.6538855772786988E-4</v>
      </c>
    </row>
    <row r="1102" spans="1:4" x14ac:dyDescent="0.25">
      <c r="A1102" t="s">
        <v>55</v>
      </c>
      <c r="B1102" t="s">
        <v>5</v>
      </c>
      <c r="C1102">
        <v>21</v>
      </c>
      <c r="D1102">
        <v>0</v>
      </c>
    </row>
    <row r="1103" spans="1:4" x14ac:dyDescent="0.25">
      <c r="A1103" t="s">
        <v>55</v>
      </c>
      <c r="B1103" t="s">
        <v>5</v>
      </c>
      <c r="C1103">
        <v>22</v>
      </c>
      <c r="D1103">
        <v>0</v>
      </c>
    </row>
    <row r="1104" spans="1:4" x14ac:dyDescent="0.25">
      <c r="A1104" t="s">
        <v>55</v>
      </c>
      <c r="B1104" t="s">
        <v>5</v>
      </c>
      <c r="C1104">
        <v>23</v>
      </c>
      <c r="D1104">
        <v>0</v>
      </c>
    </row>
    <row r="1105" spans="1:4" x14ac:dyDescent="0.25">
      <c r="A1105" t="s">
        <v>55</v>
      </c>
      <c r="B1105" t="s">
        <v>5</v>
      </c>
      <c r="C1105">
        <v>24</v>
      </c>
      <c r="D1105">
        <v>0</v>
      </c>
    </row>
    <row r="1106" spans="1:4" x14ac:dyDescent="0.25">
      <c r="A1106" t="s">
        <v>30</v>
      </c>
      <c r="B1106" t="s">
        <v>8</v>
      </c>
      <c r="C1106">
        <v>1</v>
      </c>
      <c r="D1106">
        <v>0</v>
      </c>
    </row>
    <row r="1107" spans="1:4" x14ac:dyDescent="0.25">
      <c r="A1107" t="s">
        <v>30</v>
      </c>
      <c r="B1107" t="s">
        <v>8</v>
      </c>
      <c r="C1107">
        <v>2</v>
      </c>
      <c r="D1107">
        <v>0</v>
      </c>
    </row>
    <row r="1108" spans="1:4" x14ac:dyDescent="0.25">
      <c r="A1108" t="s">
        <v>30</v>
      </c>
      <c r="B1108" t="s">
        <v>8</v>
      </c>
      <c r="C1108">
        <v>3</v>
      </c>
      <c r="D1108">
        <v>0</v>
      </c>
    </row>
    <row r="1109" spans="1:4" x14ac:dyDescent="0.25">
      <c r="A1109" t="s">
        <v>30</v>
      </c>
      <c r="B1109" t="s">
        <v>8</v>
      </c>
      <c r="C1109">
        <v>4</v>
      </c>
      <c r="D1109">
        <v>0</v>
      </c>
    </row>
    <row r="1110" spans="1:4" x14ac:dyDescent="0.25">
      <c r="A1110" t="s">
        <v>30</v>
      </c>
      <c r="B1110" t="s">
        <v>8</v>
      </c>
      <c r="C1110">
        <v>5</v>
      </c>
      <c r="D1110">
        <v>0</v>
      </c>
    </row>
    <row r="1111" spans="1:4" x14ac:dyDescent="0.25">
      <c r="A1111" t="s">
        <v>30</v>
      </c>
      <c r="B1111" t="s">
        <v>8</v>
      </c>
      <c r="C1111">
        <v>6</v>
      </c>
      <c r="D1111">
        <v>0</v>
      </c>
    </row>
    <row r="1112" spans="1:4" x14ac:dyDescent="0.25">
      <c r="A1112" t="s">
        <v>30</v>
      </c>
      <c r="B1112" t="s">
        <v>8</v>
      </c>
      <c r="C1112">
        <v>7</v>
      </c>
      <c r="D1112">
        <v>1.7148266679515863E-2</v>
      </c>
    </row>
    <row r="1113" spans="1:4" x14ac:dyDescent="0.25">
      <c r="A1113" t="s">
        <v>30</v>
      </c>
      <c r="B1113" t="s">
        <v>8</v>
      </c>
      <c r="C1113">
        <v>8</v>
      </c>
      <c r="D1113">
        <v>0.11800194422540522</v>
      </c>
    </row>
    <row r="1114" spans="1:4" x14ac:dyDescent="0.25">
      <c r="A1114" t="s">
        <v>30</v>
      </c>
      <c r="B1114" t="s">
        <v>8</v>
      </c>
      <c r="C1114">
        <v>9</v>
      </c>
      <c r="D1114">
        <v>0.26106626382450077</v>
      </c>
    </row>
    <row r="1115" spans="1:4" x14ac:dyDescent="0.25">
      <c r="A1115" t="s">
        <v>31</v>
      </c>
      <c r="B1115" t="s">
        <v>8</v>
      </c>
      <c r="C1115">
        <v>1</v>
      </c>
      <c r="D1115">
        <v>0</v>
      </c>
    </row>
    <row r="1116" spans="1:4" x14ac:dyDescent="0.25">
      <c r="A1116" t="s">
        <v>31</v>
      </c>
      <c r="B1116" t="s">
        <v>8</v>
      </c>
      <c r="C1116">
        <v>2</v>
      </c>
      <c r="D1116">
        <v>0</v>
      </c>
    </row>
    <row r="1117" spans="1:4" x14ac:dyDescent="0.25">
      <c r="A1117" t="s">
        <v>31</v>
      </c>
      <c r="B1117" t="s">
        <v>8</v>
      </c>
      <c r="C1117">
        <v>3</v>
      </c>
      <c r="D1117">
        <v>0</v>
      </c>
    </row>
    <row r="1118" spans="1:4" x14ac:dyDescent="0.25">
      <c r="A1118" t="s">
        <v>31</v>
      </c>
      <c r="B1118" t="s">
        <v>8</v>
      </c>
      <c r="C1118">
        <v>4</v>
      </c>
      <c r="D1118">
        <v>0</v>
      </c>
    </row>
    <row r="1119" spans="1:4" x14ac:dyDescent="0.25">
      <c r="A1119" t="s">
        <v>31</v>
      </c>
      <c r="B1119" t="s">
        <v>8</v>
      </c>
      <c r="C1119">
        <v>5</v>
      </c>
      <c r="D1119">
        <v>0</v>
      </c>
    </row>
    <row r="1120" spans="1:4" x14ac:dyDescent="0.25">
      <c r="A1120" t="s">
        <v>31</v>
      </c>
      <c r="B1120" t="s">
        <v>8</v>
      </c>
      <c r="C1120">
        <v>6</v>
      </c>
      <c r="D1120">
        <v>0</v>
      </c>
    </row>
    <row r="1121" spans="1:4" x14ac:dyDescent="0.25">
      <c r="A1121" t="s">
        <v>31</v>
      </c>
      <c r="B1121" t="s">
        <v>8</v>
      </c>
      <c r="C1121">
        <v>7</v>
      </c>
      <c r="D1121">
        <v>1.9994244033602452E-2</v>
      </c>
    </row>
    <row r="1122" spans="1:4" x14ac:dyDescent="0.25">
      <c r="A1122" t="s">
        <v>31</v>
      </c>
      <c r="B1122" t="s">
        <v>8</v>
      </c>
      <c r="C1122">
        <v>8</v>
      </c>
      <c r="D1122">
        <v>0.1375858979438794</v>
      </c>
    </row>
    <row r="1123" spans="1:4" x14ac:dyDescent="0.25">
      <c r="A1123" t="s">
        <v>31</v>
      </c>
      <c r="B1123" t="s">
        <v>8</v>
      </c>
      <c r="C1123">
        <v>9</v>
      </c>
      <c r="D1123">
        <v>0.30439359763883006</v>
      </c>
    </row>
    <row r="1124" spans="1:4" x14ac:dyDescent="0.25">
      <c r="A1124" t="s">
        <v>32</v>
      </c>
      <c r="B1124" t="s">
        <v>8</v>
      </c>
      <c r="C1124">
        <v>1</v>
      </c>
      <c r="D1124">
        <v>0</v>
      </c>
    </row>
    <row r="1125" spans="1:4" x14ac:dyDescent="0.25">
      <c r="A1125" t="s">
        <v>32</v>
      </c>
      <c r="B1125" t="s">
        <v>8</v>
      </c>
      <c r="C1125">
        <v>2</v>
      </c>
      <c r="D1125">
        <v>0</v>
      </c>
    </row>
    <row r="1126" spans="1:4" x14ac:dyDescent="0.25">
      <c r="A1126" t="s">
        <v>32</v>
      </c>
      <c r="B1126" t="s">
        <v>8</v>
      </c>
      <c r="C1126">
        <v>3</v>
      </c>
      <c r="D1126">
        <v>0</v>
      </c>
    </row>
    <row r="1127" spans="1:4" x14ac:dyDescent="0.25">
      <c r="A1127" t="s">
        <v>32</v>
      </c>
      <c r="B1127" t="s">
        <v>8</v>
      </c>
      <c r="C1127">
        <v>4</v>
      </c>
      <c r="D1127">
        <v>0</v>
      </c>
    </row>
    <row r="1128" spans="1:4" x14ac:dyDescent="0.25">
      <c r="A1128" t="s">
        <v>32</v>
      </c>
      <c r="B1128" t="s">
        <v>8</v>
      </c>
      <c r="C1128">
        <v>5</v>
      </c>
      <c r="D1128">
        <v>0</v>
      </c>
    </row>
    <row r="1129" spans="1:4" x14ac:dyDescent="0.25">
      <c r="A1129" t="s">
        <v>32</v>
      </c>
      <c r="B1129" t="s">
        <v>8</v>
      </c>
      <c r="C1129">
        <v>6</v>
      </c>
      <c r="D1129">
        <v>0</v>
      </c>
    </row>
    <row r="1130" spans="1:4" x14ac:dyDescent="0.25">
      <c r="A1130" t="s">
        <v>32</v>
      </c>
      <c r="B1130" t="s">
        <v>8</v>
      </c>
      <c r="C1130">
        <v>7</v>
      </c>
      <c r="D1130">
        <v>1.8615644168218645E-2</v>
      </c>
    </row>
    <row r="1131" spans="1:4" x14ac:dyDescent="0.25">
      <c r="A1131" t="s">
        <v>32</v>
      </c>
      <c r="B1131" t="s">
        <v>8</v>
      </c>
      <c r="C1131">
        <v>8</v>
      </c>
      <c r="D1131">
        <v>0.12809937271865099</v>
      </c>
    </row>
    <row r="1132" spans="1:4" x14ac:dyDescent="0.25">
      <c r="A1132" t="s">
        <v>32</v>
      </c>
      <c r="B1132" t="s">
        <v>8</v>
      </c>
      <c r="C1132">
        <v>9</v>
      </c>
      <c r="D1132">
        <v>0.28340570872323317</v>
      </c>
    </row>
    <row r="1133" spans="1:4" x14ac:dyDescent="0.25">
      <c r="A1133" t="s">
        <v>33</v>
      </c>
      <c r="B1133" t="s">
        <v>8</v>
      </c>
      <c r="C1133">
        <v>1</v>
      </c>
      <c r="D1133">
        <v>0</v>
      </c>
    </row>
    <row r="1134" spans="1:4" x14ac:dyDescent="0.25">
      <c r="A1134" t="s">
        <v>33</v>
      </c>
      <c r="B1134" t="s">
        <v>8</v>
      </c>
      <c r="C1134">
        <v>2</v>
      </c>
      <c r="D1134">
        <v>0</v>
      </c>
    </row>
    <row r="1135" spans="1:4" x14ac:dyDescent="0.25">
      <c r="A1135" t="s">
        <v>33</v>
      </c>
      <c r="B1135" t="s">
        <v>8</v>
      </c>
      <c r="C1135">
        <v>3</v>
      </c>
      <c r="D1135">
        <v>0</v>
      </c>
    </row>
    <row r="1136" spans="1:4" x14ac:dyDescent="0.25">
      <c r="A1136" t="s">
        <v>33</v>
      </c>
      <c r="B1136" t="s">
        <v>8</v>
      </c>
      <c r="C1136">
        <v>4</v>
      </c>
      <c r="D1136">
        <v>0</v>
      </c>
    </row>
    <row r="1137" spans="1:4" x14ac:dyDescent="0.25">
      <c r="A1137" t="s">
        <v>33</v>
      </c>
      <c r="B1137" t="s">
        <v>8</v>
      </c>
      <c r="C1137">
        <v>5</v>
      </c>
      <c r="D1137">
        <v>0</v>
      </c>
    </row>
    <row r="1138" spans="1:4" x14ac:dyDescent="0.25">
      <c r="A1138" t="s">
        <v>33</v>
      </c>
      <c r="B1138" t="s">
        <v>8</v>
      </c>
      <c r="C1138">
        <v>6</v>
      </c>
      <c r="D1138">
        <v>0</v>
      </c>
    </row>
    <row r="1139" spans="1:4" x14ac:dyDescent="0.25">
      <c r="A1139" t="s">
        <v>33</v>
      </c>
      <c r="B1139" t="s">
        <v>8</v>
      </c>
      <c r="C1139">
        <v>7</v>
      </c>
      <c r="D1139">
        <v>2.0920610349102736E-2</v>
      </c>
    </row>
    <row r="1140" spans="1:4" x14ac:dyDescent="0.25">
      <c r="A1140" t="s">
        <v>33</v>
      </c>
      <c r="B1140" t="s">
        <v>8</v>
      </c>
      <c r="C1140">
        <v>8</v>
      </c>
      <c r="D1140">
        <v>0.14396047960492489</v>
      </c>
    </row>
    <row r="1141" spans="1:4" x14ac:dyDescent="0.25">
      <c r="A1141" t="s">
        <v>33</v>
      </c>
      <c r="B1141" t="s">
        <v>8</v>
      </c>
      <c r="C1141">
        <v>9</v>
      </c>
      <c r="D1141">
        <v>0.31849665525044379</v>
      </c>
    </row>
    <row r="1142" spans="1:4" x14ac:dyDescent="0.25">
      <c r="A1142" t="s">
        <v>34</v>
      </c>
      <c r="B1142" t="s">
        <v>8</v>
      </c>
      <c r="C1142">
        <v>1</v>
      </c>
      <c r="D1142">
        <v>0</v>
      </c>
    </row>
    <row r="1143" spans="1:4" x14ac:dyDescent="0.25">
      <c r="A1143" t="s">
        <v>34</v>
      </c>
      <c r="B1143" t="s">
        <v>8</v>
      </c>
      <c r="C1143">
        <v>2</v>
      </c>
      <c r="D1143">
        <v>0</v>
      </c>
    </row>
    <row r="1144" spans="1:4" x14ac:dyDescent="0.25">
      <c r="A1144" t="s">
        <v>34</v>
      </c>
      <c r="B1144" t="s">
        <v>8</v>
      </c>
      <c r="C1144">
        <v>3</v>
      </c>
      <c r="D1144">
        <v>0</v>
      </c>
    </row>
    <row r="1145" spans="1:4" x14ac:dyDescent="0.25">
      <c r="A1145" t="s">
        <v>34</v>
      </c>
      <c r="B1145" t="s">
        <v>8</v>
      </c>
      <c r="C1145">
        <v>4</v>
      </c>
      <c r="D1145">
        <v>0</v>
      </c>
    </row>
    <row r="1146" spans="1:4" x14ac:dyDescent="0.25">
      <c r="A1146" t="s">
        <v>34</v>
      </c>
      <c r="B1146" t="s">
        <v>8</v>
      </c>
      <c r="C1146">
        <v>5</v>
      </c>
      <c r="D1146">
        <v>0</v>
      </c>
    </row>
    <row r="1147" spans="1:4" x14ac:dyDescent="0.25">
      <c r="A1147" t="s">
        <v>34</v>
      </c>
      <c r="B1147" t="s">
        <v>8</v>
      </c>
      <c r="C1147">
        <v>6</v>
      </c>
      <c r="D1147">
        <v>0</v>
      </c>
    </row>
    <row r="1148" spans="1:4" x14ac:dyDescent="0.25">
      <c r="A1148" t="s">
        <v>34</v>
      </c>
      <c r="B1148" t="s">
        <v>8</v>
      </c>
      <c r="C1148">
        <v>7</v>
      </c>
      <c r="D1148">
        <v>1.927329944342621E-2</v>
      </c>
    </row>
    <row r="1149" spans="1:4" x14ac:dyDescent="0.25">
      <c r="A1149" t="s">
        <v>34</v>
      </c>
      <c r="B1149" t="s">
        <v>8</v>
      </c>
      <c r="C1149">
        <v>8</v>
      </c>
      <c r="D1149">
        <v>0.1326248797308138</v>
      </c>
    </row>
    <row r="1150" spans="1:4" x14ac:dyDescent="0.25">
      <c r="A1150" t="s">
        <v>34</v>
      </c>
      <c r="B1150" t="s">
        <v>8</v>
      </c>
      <c r="C1150">
        <v>9</v>
      </c>
      <c r="D1150">
        <v>0.29341789297436821</v>
      </c>
    </row>
    <row r="1151" spans="1:4" x14ac:dyDescent="0.25">
      <c r="A1151" t="s">
        <v>35</v>
      </c>
      <c r="B1151" t="s">
        <v>8</v>
      </c>
      <c r="C1151">
        <v>1</v>
      </c>
      <c r="D1151">
        <v>0</v>
      </c>
    </row>
    <row r="1152" spans="1:4" x14ac:dyDescent="0.25">
      <c r="A1152" t="s">
        <v>35</v>
      </c>
      <c r="B1152" t="s">
        <v>8</v>
      </c>
      <c r="C1152">
        <v>2</v>
      </c>
      <c r="D1152">
        <v>0</v>
      </c>
    </row>
    <row r="1153" spans="1:4" x14ac:dyDescent="0.25">
      <c r="A1153" t="s">
        <v>35</v>
      </c>
      <c r="B1153" t="s">
        <v>8</v>
      </c>
      <c r="C1153">
        <v>3</v>
      </c>
      <c r="D1153">
        <v>0</v>
      </c>
    </row>
    <row r="1154" spans="1:4" x14ac:dyDescent="0.25">
      <c r="A1154" t="s">
        <v>35</v>
      </c>
      <c r="B1154" t="s">
        <v>8</v>
      </c>
      <c r="C1154">
        <v>4</v>
      </c>
      <c r="D1154">
        <v>0</v>
      </c>
    </row>
    <row r="1155" spans="1:4" x14ac:dyDescent="0.25">
      <c r="A1155" t="s">
        <v>35</v>
      </c>
      <c r="B1155" t="s">
        <v>8</v>
      </c>
      <c r="C1155">
        <v>5</v>
      </c>
      <c r="D1155">
        <v>0</v>
      </c>
    </row>
    <row r="1156" spans="1:4" x14ac:dyDescent="0.25">
      <c r="A1156" t="s">
        <v>35</v>
      </c>
      <c r="B1156" t="s">
        <v>8</v>
      </c>
      <c r="C1156">
        <v>6</v>
      </c>
      <c r="D1156">
        <v>0</v>
      </c>
    </row>
    <row r="1157" spans="1:4" x14ac:dyDescent="0.25">
      <c r="A1157" t="s">
        <v>35</v>
      </c>
      <c r="B1157" t="s">
        <v>8</v>
      </c>
      <c r="C1157">
        <v>7</v>
      </c>
      <c r="D1157">
        <v>1.9797739598393323E-2</v>
      </c>
    </row>
    <row r="1158" spans="1:4" x14ac:dyDescent="0.25">
      <c r="A1158" t="s">
        <v>35</v>
      </c>
      <c r="B1158" t="s">
        <v>8</v>
      </c>
      <c r="C1158">
        <v>8</v>
      </c>
      <c r="D1158">
        <v>0.1362336968242589</v>
      </c>
    </row>
    <row r="1159" spans="1:4" x14ac:dyDescent="0.25">
      <c r="A1159" t="s">
        <v>35</v>
      </c>
      <c r="B1159" t="s">
        <v>8</v>
      </c>
      <c r="C1159">
        <v>9</v>
      </c>
      <c r="D1159">
        <v>0.30140200206338502</v>
      </c>
    </row>
    <row r="1160" spans="1:4" x14ac:dyDescent="0.25">
      <c r="A1160" t="s">
        <v>36</v>
      </c>
      <c r="B1160" t="s">
        <v>8</v>
      </c>
      <c r="C1160">
        <v>1</v>
      </c>
      <c r="D1160">
        <v>0</v>
      </c>
    </row>
    <row r="1161" spans="1:4" x14ac:dyDescent="0.25">
      <c r="A1161" t="s">
        <v>36</v>
      </c>
      <c r="B1161" t="s">
        <v>8</v>
      </c>
      <c r="C1161">
        <v>2</v>
      </c>
      <c r="D1161">
        <v>0</v>
      </c>
    </row>
    <row r="1162" spans="1:4" x14ac:dyDescent="0.25">
      <c r="A1162" t="s">
        <v>36</v>
      </c>
      <c r="B1162" t="s">
        <v>8</v>
      </c>
      <c r="C1162">
        <v>3</v>
      </c>
      <c r="D1162">
        <v>0</v>
      </c>
    </row>
    <row r="1163" spans="1:4" x14ac:dyDescent="0.25">
      <c r="A1163" t="s">
        <v>36</v>
      </c>
      <c r="B1163" t="s">
        <v>8</v>
      </c>
      <c r="C1163">
        <v>4</v>
      </c>
      <c r="D1163">
        <v>0</v>
      </c>
    </row>
    <row r="1164" spans="1:4" x14ac:dyDescent="0.25">
      <c r="A1164" t="s">
        <v>36</v>
      </c>
      <c r="B1164" t="s">
        <v>8</v>
      </c>
      <c r="C1164">
        <v>5</v>
      </c>
      <c r="D1164">
        <v>0</v>
      </c>
    </row>
    <row r="1165" spans="1:4" x14ac:dyDescent="0.25">
      <c r="A1165" t="s">
        <v>36</v>
      </c>
      <c r="B1165" t="s">
        <v>8</v>
      </c>
      <c r="C1165">
        <v>6</v>
      </c>
      <c r="D1165">
        <v>0</v>
      </c>
    </row>
    <row r="1166" spans="1:4" x14ac:dyDescent="0.25">
      <c r="A1166" t="s">
        <v>36</v>
      </c>
      <c r="B1166" t="s">
        <v>8</v>
      </c>
      <c r="C1166">
        <v>7</v>
      </c>
      <c r="D1166">
        <v>1.9463614071969129E-2</v>
      </c>
    </row>
    <row r="1167" spans="1:4" x14ac:dyDescent="0.25">
      <c r="A1167" t="s">
        <v>36</v>
      </c>
      <c r="B1167" t="s">
        <v>8</v>
      </c>
      <c r="C1167">
        <v>8</v>
      </c>
      <c r="D1167">
        <v>0.13393448708660716</v>
      </c>
    </row>
    <row r="1168" spans="1:4" x14ac:dyDescent="0.25">
      <c r="A1168" t="s">
        <v>36</v>
      </c>
      <c r="B1168" t="s">
        <v>8</v>
      </c>
      <c r="C1168">
        <v>9</v>
      </c>
      <c r="D1168">
        <v>0.2963152545534366</v>
      </c>
    </row>
    <row r="1169" spans="1:4" x14ac:dyDescent="0.25">
      <c r="A1169" t="s">
        <v>37</v>
      </c>
      <c r="B1169" t="s">
        <v>8</v>
      </c>
      <c r="C1169">
        <v>1</v>
      </c>
      <c r="D1169">
        <v>0</v>
      </c>
    </row>
    <row r="1170" spans="1:4" x14ac:dyDescent="0.25">
      <c r="A1170" t="s">
        <v>37</v>
      </c>
      <c r="B1170" t="s">
        <v>8</v>
      </c>
      <c r="C1170">
        <v>2</v>
      </c>
      <c r="D1170">
        <v>0</v>
      </c>
    </row>
    <row r="1171" spans="1:4" x14ac:dyDescent="0.25">
      <c r="A1171" t="s">
        <v>37</v>
      </c>
      <c r="B1171" t="s">
        <v>8</v>
      </c>
      <c r="C1171">
        <v>3</v>
      </c>
      <c r="D1171">
        <v>0</v>
      </c>
    </row>
    <row r="1172" spans="1:4" x14ac:dyDescent="0.25">
      <c r="A1172" t="s">
        <v>37</v>
      </c>
      <c r="B1172" t="s">
        <v>8</v>
      </c>
      <c r="C1172">
        <v>4</v>
      </c>
      <c r="D1172">
        <v>0</v>
      </c>
    </row>
    <row r="1173" spans="1:4" x14ac:dyDescent="0.25">
      <c r="A1173" t="s">
        <v>37</v>
      </c>
      <c r="B1173" t="s">
        <v>8</v>
      </c>
      <c r="C1173">
        <v>5</v>
      </c>
      <c r="D1173">
        <v>0</v>
      </c>
    </row>
    <row r="1174" spans="1:4" x14ac:dyDescent="0.25">
      <c r="A1174" t="s">
        <v>37</v>
      </c>
      <c r="B1174" t="s">
        <v>8</v>
      </c>
      <c r="C1174">
        <v>6</v>
      </c>
      <c r="D1174">
        <v>0</v>
      </c>
    </row>
    <row r="1175" spans="1:4" x14ac:dyDescent="0.25">
      <c r="A1175" t="s">
        <v>37</v>
      </c>
      <c r="B1175" t="s">
        <v>8</v>
      </c>
      <c r="C1175">
        <v>7</v>
      </c>
      <c r="D1175">
        <v>1.8588246145663647E-2</v>
      </c>
    </row>
    <row r="1176" spans="1:4" x14ac:dyDescent="0.25">
      <c r="A1176" t="s">
        <v>37</v>
      </c>
      <c r="B1176" t="s">
        <v>8</v>
      </c>
      <c r="C1176">
        <v>8</v>
      </c>
      <c r="D1176">
        <v>0.12791083938231776</v>
      </c>
    </row>
    <row r="1177" spans="1:4" x14ac:dyDescent="0.25">
      <c r="A1177" t="s">
        <v>37</v>
      </c>
      <c r="B1177" t="s">
        <v>8</v>
      </c>
      <c r="C1177">
        <v>9</v>
      </c>
      <c r="D1177">
        <v>0.28298859954722783</v>
      </c>
    </row>
    <row r="1178" spans="1:4" x14ac:dyDescent="0.25">
      <c r="A1178" t="s">
        <v>38</v>
      </c>
      <c r="B1178" t="s">
        <v>8</v>
      </c>
      <c r="C1178">
        <v>1</v>
      </c>
      <c r="D1178">
        <v>0</v>
      </c>
    </row>
    <row r="1179" spans="1:4" x14ac:dyDescent="0.25">
      <c r="A1179" t="s">
        <v>38</v>
      </c>
      <c r="B1179" t="s">
        <v>8</v>
      </c>
      <c r="C1179">
        <v>2</v>
      </c>
      <c r="D1179">
        <v>0</v>
      </c>
    </row>
    <row r="1180" spans="1:4" x14ac:dyDescent="0.25">
      <c r="A1180" t="s">
        <v>38</v>
      </c>
      <c r="B1180" t="s">
        <v>8</v>
      </c>
      <c r="C1180">
        <v>3</v>
      </c>
      <c r="D1180">
        <v>0</v>
      </c>
    </row>
    <row r="1181" spans="1:4" x14ac:dyDescent="0.25">
      <c r="A1181" t="s">
        <v>38</v>
      </c>
      <c r="B1181" t="s">
        <v>8</v>
      </c>
      <c r="C1181">
        <v>4</v>
      </c>
      <c r="D1181">
        <v>0</v>
      </c>
    </row>
    <row r="1182" spans="1:4" x14ac:dyDescent="0.25">
      <c r="A1182" t="s">
        <v>38</v>
      </c>
      <c r="B1182" t="s">
        <v>8</v>
      </c>
      <c r="C1182">
        <v>5</v>
      </c>
      <c r="D1182">
        <v>0</v>
      </c>
    </row>
    <row r="1183" spans="1:4" x14ac:dyDescent="0.25">
      <c r="A1183" t="s">
        <v>38</v>
      </c>
      <c r="B1183" t="s">
        <v>8</v>
      </c>
      <c r="C1183">
        <v>6</v>
      </c>
      <c r="D1183">
        <v>0</v>
      </c>
    </row>
    <row r="1184" spans="1:4" x14ac:dyDescent="0.25">
      <c r="A1184" t="s">
        <v>38</v>
      </c>
      <c r="B1184" t="s">
        <v>8</v>
      </c>
      <c r="C1184">
        <v>7</v>
      </c>
      <c r="D1184">
        <v>1.7484645808300597E-2</v>
      </c>
    </row>
    <row r="1185" spans="1:4" x14ac:dyDescent="0.25">
      <c r="A1185" t="s">
        <v>38</v>
      </c>
      <c r="B1185" t="s">
        <v>8</v>
      </c>
      <c r="C1185">
        <v>8</v>
      </c>
      <c r="D1185">
        <v>0.12031666162135414</v>
      </c>
    </row>
    <row r="1186" spans="1:4" x14ac:dyDescent="0.25">
      <c r="A1186" t="s">
        <v>38</v>
      </c>
      <c r="B1186" t="s">
        <v>8</v>
      </c>
      <c r="C1186">
        <v>9</v>
      </c>
      <c r="D1186">
        <v>0.26618732031502479</v>
      </c>
    </row>
    <row r="1187" spans="1:4" x14ac:dyDescent="0.25">
      <c r="A1187" t="s">
        <v>39</v>
      </c>
      <c r="B1187" t="s">
        <v>8</v>
      </c>
      <c r="C1187">
        <v>1</v>
      </c>
      <c r="D1187">
        <v>0</v>
      </c>
    </row>
    <row r="1188" spans="1:4" x14ac:dyDescent="0.25">
      <c r="A1188" t="s">
        <v>39</v>
      </c>
      <c r="B1188" t="s">
        <v>8</v>
      </c>
      <c r="C1188">
        <v>2</v>
      </c>
      <c r="D1188">
        <v>0</v>
      </c>
    </row>
    <row r="1189" spans="1:4" x14ac:dyDescent="0.25">
      <c r="A1189" t="s">
        <v>39</v>
      </c>
      <c r="B1189" t="s">
        <v>8</v>
      </c>
      <c r="C1189">
        <v>3</v>
      </c>
      <c r="D1189">
        <v>0</v>
      </c>
    </row>
    <row r="1190" spans="1:4" x14ac:dyDescent="0.25">
      <c r="A1190" t="s">
        <v>39</v>
      </c>
      <c r="B1190" t="s">
        <v>8</v>
      </c>
      <c r="C1190">
        <v>4</v>
      </c>
      <c r="D1190">
        <v>0</v>
      </c>
    </row>
    <row r="1191" spans="1:4" x14ac:dyDescent="0.25">
      <c r="A1191" t="s">
        <v>39</v>
      </c>
      <c r="B1191" t="s">
        <v>8</v>
      </c>
      <c r="C1191">
        <v>5</v>
      </c>
      <c r="D1191">
        <v>0</v>
      </c>
    </row>
    <row r="1192" spans="1:4" x14ac:dyDescent="0.25">
      <c r="A1192" t="s">
        <v>39</v>
      </c>
      <c r="B1192" t="s">
        <v>8</v>
      </c>
      <c r="C1192">
        <v>6</v>
      </c>
      <c r="D1192">
        <v>0</v>
      </c>
    </row>
    <row r="1193" spans="1:4" x14ac:dyDescent="0.25">
      <c r="A1193" t="s">
        <v>39</v>
      </c>
      <c r="B1193" t="s">
        <v>8</v>
      </c>
      <c r="C1193">
        <v>7</v>
      </c>
      <c r="D1193">
        <v>1.9698048361586451E-2</v>
      </c>
    </row>
    <row r="1194" spans="1:4" x14ac:dyDescent="0.25">
      <c r="A1194" t="s">
        <v>39</v>
      </c>
      <c r="B1194" t="s">
        <v>8</v>
      </c>
      <c r="C1194">
        <v>8</v>
      </c>
      <c r="D1194">
        <v>0.13554769397713159</v>
      </c>
    </row>
    <row r="1195" spans="1:4" x14ac:dyDescent="0.25">
      <c r="A1195" t="s">
        <v>39</v>
      </c>
      <c r="B1195" t="s">
        <v>8</v>
      </c>
      <c r="C1195">
        <v>9</v>
      </c>
      <c r="D1195">
        <v>0.29988429655905541</v>
      </c>
    </row>
    <row r="1196" spans="1:4" x14ac:dyDescent="0.25">
      <c r="A1196" t="s">
        <v>45</v>
      </c>
      <c r="B1196" t="s">
        <v>6</v>
      </c>
      <c r="C1196">
        <v>1</v>
      </c>
      <c r="D1196">
        <v>0</v>
      </c>
    </row>
    <row r="1197" spans="1:4" x14ac:dyDescent="0.25">
      <c r="A1197" t="s">
        <v>45</v>
      </c>
      <c r="B1197" t="s">
        <v>6</v>
      </c>
      <c r="C1197">
        <v>2</v>
      </c>
      <c r="D1197">
        <v>0</v>
      </c>
    </row>
    <row r="1198" spans="1:4" x14ac:dyDescent="0.25">
      <c r="A1198" t="s">
        <v>45</v>
      </c>
      <c r="B1198" t="s">
        <v>6</v>
      </c>
      <c r="C1198">
        <v>3</v>
      </c>
      <c r="D1198">
        <v>0</v>
      </c>
    </row>
    <row r="1199" spans="1:4" x14ac:dyDescent="0.25">
      <c r="A1199" t="s">
        <v>45</v>
      </c>
      <c r="B1199" t="s">
        <v>6</v>
      </c>
      <c r="C1199">
        <v>4</v>
      </c>
      <c r="D1199">
        <v>0</v>
      </c>
    </row>
    <row r="1200" spans="1:4" x14ac:dyDescent="0.25">
      <c r="A1200" t="s">
        <v>45</v>
      </c>
      <c r="B1200" t="s">
        <v>6</v>
      </c>
      <c r="C1200">
        <v>5</v>
      </c>
      <c r="D1200">
        <v>0</v>
      </c>
    </row>
    <row r="1201" spans="1:4" x14ac:dyDescent="0.25">
      <c r="A1201" t="s">
        <v>45</v>
      </c>
      <c r="B1201" t="s">
        <v>6</v>
      </c>
      <c r="C1201">
        <v>6</v>
      </c>
      <c r="D1201">
        <v>7.142482796871772E-3</v>
      </c>
    </row>
    <row r="1202" spans="1:4" x14ac:dyDescent="0.25">
      <c r="A1202" t="s">
        <v>45</v>
      </c>
      <c r="B1202" t="s">
        <v>6</v>
      </c>
      <c r="C1202">
        <v>7</v>
      </c>
      <c r="D1202">
        <v>9.3112255446949607E-2</v>
      </c>
    </row>
    <row r="1203" spans="1:4" x14ac:dyDescent="0.25">
      <c r="A1203" t="s">
        <v>45</v>
      </c>
      <c r="B1203" t="s">
        <v>6</v>
      </c>
      <c r="C1203">
        <v>8</v>
      </c>
      <c r="D1203">
        <v>0.24546856644501189</v>
      </c>
    </row>
    <row r="1204" spans="1:4" x14ac:dyDescent="0.25">
      <c r="A1204" t="s">
        <v>45</v>
      </c>
      <c r="B1204" t="s">
        <v>6</v>
      </c>
      <c r="C1204">
        <v>9</v>
      </c>
      <c r="D1204">
        <v>0.39699720941684385</v>
      </c>
    </row>
    <row r="1205" spans="1:4" x14ac:dyDescent="0.25">
      <c r="A1205" t="s">
        <v>45</v>
      </c>
      <c r="B1205" t="s">
        <v>6</v>
      </c>
      <c r="C1205">
        <v>10</v>
      </c>
      <c r="D1205">
        <v>0.50693790209842171</v>
      </c>
    </row>
    <row r="1206" spans="1:4" x14ac:dyDescent="0.25">
      <c r="A1206" t="s">
        <v>45</v>
      </c>
      <c r="B1206" t="s">
        <v>6</v>
      </c>
      <c r="C1206">
        <v>11</v>
      </c>
      <c r="D1206">
        <v>0.56961266954393996</v>
      </c>
    </row>
    <row r="1207" spans="1:4" x14ac:dyDescent="0.25">
      <c r="A1207" t="s">
        <v>45</v>
      </c>
      <c r="B1207" t="s">
        <v>6</v>
      </c>
      <c r="C1207">
        <v>12</v>
      </c>
      <c r="D1207">
        <v>0.58726382448637671</v>
      </c>
    </row>
    <row r="1208" spans="1:4" x14ac:dyDescent="0.25">
      <c r="A1208" t="s">
        <v>45</v>
      </c>
      <c r="B1208" t="s">
        <v>6</v>
      </c>
      <c r="C1208">
        <v>13</v>
      </c>
      <c r="D1208">
        <v>0.56484601520231603</v>
      </c>
    </row>
    <row r="1209" spans="1:4" x14ac:dyDescent="0.25">
      <c r="A1209" t="s">
        <v>45</v>
      </c>
      <c r="B1209" t="s">
        <v>6</v>
      </c>
      <c r="C1209">
        <v>14</v>
      </c>
      <c r="D1209">
        <v>0.50330983536223284</v>
      </c>
    </row>
    <row r="1210" spans="1:4" x14ac:dyDescent="0.25">
      <c r="A1210" t="s">
        <v>45</v>
      </c>
      <c r="B1210" t="s">
        <v>6</v>
      </c>
      <c r="C1210">
        <v>15</v>
      </c>
      <c r="D1210">
        <v>0.40082833673790219</v>
      </c>
    </row>
    <row r="1211" spans="1:4" x14ac:dyDescent="0.25">
      <c r="A1211" t="s">
        <v>45</v>
      </c>
      <c r="B1211" t="s">
        <v>6</v>
      </c>
      <c r="C1211">
        <v>16</v>
      </c>
      <c r="D1211">
        <v>0.26596629160723606</v>
      </c>
    </row>
    <row r="1212" spans="1:4" x14ac:dyDescent="0.25">
      <c r="A1212" t="s">
        <v>45</v>
      </c>
      <c r="B1212" t="s">
        <v>6</v>
      </c>
      <c r="C1212">
        <v>17</v>
      </c>
      <c r="D1212">
        <v>0.12338467586583934</v>
      </c>
    </row>
    <row r="1213" spans="1:4" x14ac:dyDescent="0.25">
      <c r="A1213" t="s">
        <v>45</v>
      </c>
      <c r="B1213" t="s">
        <v>6</v>
      </c>
      <c r="C1213">
        <v>18</v>
      </c>
      <c r="D1213">
        <v>1.6534346754763948E-2</v>
      </c>
    </row>
    <row r="1214" spans="1:4" x14ac:dyDescent="0.25">
      <c r="A1214" t="s">
        <v>45</v>
      </c>
      <c r="B1214" t="s">
        <v>6</v>
      </c>
      <c r="C1214">
        <v>19</v>
      </c>
      <c r="D1214">
        <v>0</v>
      </c>
    </row>
    <row r="1215" spans="1:4" x14ac:dyDescent="0.25">
      <c r="A1215" t="s">
        <v>45</v>
      </c>
      <c r="B1215" t="s">
        <v>6</v>
      </c>
      <c r="C1215">
        <v>20</v>
      </c>
      <c r="D1215">
        <v>0</v>
      </c>
    </row>
    <row r="1216" spans="1:4" x14ac:dyDescent="0.25">
      <c r="A1216" t="s">
        <v>45</v>
      </c>
      <c r="B1216" t="s">
        <v>6</v>
      </c>
      <c r="C1216">
        <v>21</v>
      </c>
      <c r="D1216">
        <v>0</v>
      </c>
    </row>
    <row r="1217" spans="1:4" x14ac:dyDescent="0.25">
      <c r="A1217" t="s">
        <v>45</v>
      </c>
      <c r="B1217" t="s">
        <v>6</v>
      </c>
      <c r="C1217">
        <v>22</v>
      </c>
      <c r="D1217">
        <v>0</v>
      </c>
    </row>
    <row r="1218" spans="1:4" x14ac:dyDescent="0.25">
      <c r="A1218" t="s">
        <v>45</v>
      </c>
      <c r="B1218" t="s">
        <v>6</v>
      </c>
      <c r="C1218">
        <v>23</v>
      </c>
      <c r="D1218">
        <v>0</v>
      </c>
    </row>
    <row r="1219" spans="1:4" x14ac:dyDescent="0.25">
      <c r="A1219" t="s">
        <v>45</v>
      </c>
      <c r="B1219" t="s">
        <v>6</v>
      </c>
      <c r="C1219">
        <v>24</v>
      </c>
      <c r="D1219">
        <v>0</v>
      </c>
    </row>
    <row r="1220" spans="1:4" x14ac:dyDescent="0.25">
      <c r="A1220" t="s">
        <v>46</v>
      </c>
      <c r="B1220" t="s">
        <v>6</v>
      </c>
      <c r="C1220">
        <v>1</v>
      </c>
      <c r="D1220">
        <v>0</v>
      </c>
    </row>
    <row r="1221" spans="1:4" x14ac:dyDescent="0.25">
      <c r="A1221" t="s">
        <v>46</v>
      </c>
      <c r="B1221" t="s">
        <v>6</v>
      </c>
      <c r="C1221">
        <v>2</v>
      </c>
      <c r="D1221">
        <v>0</v>
      </c>
    </row>
    <row r="1222" spans="1:4" x14ac:dyDescent="0.25">
      <c r="A1222" t="s">
        <v>46</v>
      </c>
      <c r="B1222" t="s">
        <v>6</v>
      </c>
      <c r="C1222">
        <v>3</v>
      </c>
      <c r="D1222">
        <v>0</v>
      </c>
    </row>
    <row r="1223" spans="1:4" x14ac:dyDescent="0.25">
      <c r="A1223" t="s">
        <v>46</v>
      </c>
      <c r="B1223" t="s">
        <v>6</v>
      </c>
      <c r="C1223">
        <v>4</v>
      </c>
      <c r="D1223">
        <v>0</v>
      </c>
    </row>
    <row r="1224" spans="1:4" x14ac:dyDescent="0.25">
      <c r="A1224" t="s">
        <v>46</v>
      </c>
      <c r="B1224" t="s">
        <v>6</v>
      </c>
      <c r="C1224">
        <v>5</v>
      </c>
      <c r="D1224">
        <v>0</v>
      </c>
    </row>
    <row r="1225" spans="1:4" x14ac:dyDescent="0.25">
      <c r="A1225" t="s">
        <v>46</v>
      </c>
      <c r="B1225" t="s">
        <v>6</v>
      </c>
      <c r="C1225">
        <v>6</v>
      </c>
      <c r="D1225">
        <v>7.2759047905589192E-3</v>
      </c>
    </row>
    <row r="1226" spans="1:4" x14ac:dyDescent="0.25">
      <c r="A1226" t="s">
        <v>46</v>
      </c>
      <c r="B1226" t="s">
        <v>6</v>
      </c>
      <c r="C1226">
        <v>7</v>
      </c>
      <c r="D1226">
        <v>9.4851597789346279E-2</v>
      </c>
    </row>
    <row r="1227" spans="1:4" x14ac:dyDescent="0.25">
      <c r="A1227" t="s">
        <v>46</v>
      </c>
      <c r="B1227" t="s">
        <v>6</v>
      </c>
      <c r="C1227">
        <v>8</v>
      </c>
      <c r="D1227">
        <v>0.25005393353010491</v>
      </c>
    </row>
    <row r="1228" spans="1:4" x14ac:dyDescent="0.25">
      <c r="A1228" t="s">
        <v>46</v>
      </c>
      <c r="B1228" t="s">
        <v>6</v>
      </c>
      <c r="C1228">
        <v>9</v>
      </c>
      <c r="D1228">
        <v>0.4044131403578084</v>
      </c>
    </row>
    <row r="1229" spans="1:4" x14ac:dyDescent="0.25">
      <c r="A1229" t="s">
        <v>46</v>
      </c>
      <c r="B1229" t="s">
        <v>6</v>
      </c>
      <c r="C1229">
        <v>10</v>
      </c>
      <c r="D1229">
        <v>0.51640753156720731</v>
      </c>
    </row>
    <row r="1230" spans="1:4" x14ac:dyDescent="0.25">
      <c r="A1230" t="s">
        <v>46</v>
      </c>
      <c r="B1230" t="s">
        <v>6</v>
      </c>
      <c r="C1230">
        <v>11</v>
      </c>
      <c r="D1230">
        <v>0.58025306731056747</v>
      </c>
    </row>
    <row r="1231" spans="1:4" x14ac:dyDescent="0.25">
      <c r="A1231" t="s">
        <v>46</v>
      </c>
      <c r="B1231" t="s">
        <v>6</v>
      </c>
      <c r="C1231">
        <v>12</v>
      </c>
      <c r="D1231">
        <v>0.59823394685301756</v>
      </c>
    </row>
    <row r="1232" spans="1:4" x14ac:dyDescent="0.25">
      <c r="A1232" t="s">
        <v>46</v>
      </c>
      <c r="B1232" t="s">
        <v>6</v>
      </c>
      <c r="C1232">
        <v>13</v>
      </c>
      <c r="D1232">
        <v>0.57539737158885718</v>
      </c>
    </row>
    <row r="1233" spans="1:4" x14ac:dyDescent="0.25">
      <c r="A1233" t="s">
        <v>46</v>
      </c>
      <c r="B1233" t="s">
        <v>6</v>
      </c>
      <c r="C1233">
        <v>14</v>
      </c>
      <c r="D1233">
        <v>0.51271169233356351</v>
      </c>
    </row>
    <row r="1234" spans="1:4" x14ac:dyDescent="0.25">
      <c r="A1234" t="s">
        <v>46</v>
      </c>
      <c r="B1234" t="s">
        <v>6</v>
      </c>
      <c r="C1234">
        <v>15</v>
      </c>
      <c r="D1234">
        <v>0.40831583335984661</v>
      </c>
    </row>
    <row r="1235" spans="1:4" x14ac:dyDescent="0.25">
      <c r="A1235" t="s">
        <v>46</v>
      </c>
      <c r="B1235" t="s">
        <v>6</v>
      </c>
      <c r="C1235">
        <v>16</v>
      </c>
      <c r="D1235">
        <v>0.27093455738945904</v>
      </c>
    </row>
    <row r="1236" spans="1:4" x14ac:dyDescent="0.25">
      <c r="A1236" t="s">
        <v>46</v>
      </c>
      <c r="B1236" t="s">
        <v>6</v>
      </c>
      <c r="C1236">
        <v>17</v>
      </c>
      <c r="D1236">
        <v>0.12568950878075694</v>
      </c>
    </row>
    <row r="1237" spans="1:4" x14ac:dyDescent="0.25">
      <c r="A1237" t="s">
        <v>46</v>
      </c>
      <c r="B1237" t="s">
        <v>6</v>
      </c>
      <c r="C1237">
        <v>18</v>
      </c>
      <c r="D1237">
        <v>1.6843209312935089E-2</v>
      </c>
    </row>
    <row r="1238" spans="1:4" x14ac:dyDescent="0.25">
      <c r="A1238" t="s">
        <v>46</v>
      </c>
      <c r="B1238" t="s">
        <v>6</v>
      </c>
      <c r="C1238">
        <v>19</v>
      </c>
      <c r="D1238">
        <v>0</v>
      </c>
    </row>
    <row r="1239" spans="1:4" x14ac:dyDescent="0.25">
      <c r="A1239" t="s">
        <v>46</v>
      </c>
      <c r="B1239" t="s">
        <v>6</v>
      </c>
      <c r="C1239">
        <v>20</v>
      </c>
      <c r="D1239">
        <v>0</v>
      </c>
    </row>
    <row r="1240" spans="1:4" x14ac:dyDescent="0.25">
      <c r="A1240" t="s">
        <v>46</v>
      </c>
      <c r="B1240" t="s">
        <v>6</v>
      </c>
      <c r="C1240">
        <v>21</v>
      </c>
      <c r="D1240">
        <v>0</v>
      </c>
    </row>
    <row r="1241" spans="1:4" x14ac:dyDescent="0.25">
      <c r="A1241" t="s">
        <v>46</v>
      </c>
      <c r="B1241" t="s">
        <v>6</v>
      </c>
      <c r="C1241">
        <v>22</v>
      </c>
      <c r="D1241">
        <v>0</v>
      </c>
    </row>
    <row r="1242" spans="1:4" x14ac:dyDescent="0.25">
      <c r="A1242" t="s">
        <v>46</v>
      </c>
      <c r="B1242" t="s">
        <v>6</v>
      </c>
      <c r="C1242">
        <v>23</v>
      </c>
      <c r="D1242">
        <v>0</v>
      </c>
    </row>
    <row r="1243" spans="1:4" x14ac:dyDescent="0.25">
      <c r="A1243" t="s">
        <v>46</v>
      </c>
      <c r="B1243" t="s">
        <v>6</v>
      </c>
      <c r="C1243">
        <v>24</v>
      </c>
      <c r="D1243">
        <v>0</v>
      </c>
    </row>
    <row r="1244" spans="1:4" x14ac:dyDescent="0.25">
      <c r="A1244" t="s">
        <v>47</v>
      </c>
      <c r="B1244" t="s">
        <v>6</v>
      </c>
      <c r="C1244">
        <v>1</v>
      </c>
      <c r="D1244">
        <v>0</v>
      </c>
    </row>
    <row r="1245" spans="1:4" x14ac:dyDescent="0.25">
      <c r="A1245" t="s">
        <v>47</v>
      </c>
      <c r="B1245" t="s">
        <v>6</v>
      </c>
      <c r="C1245">
        <v>2</v>
      </c>
      <c r="D1245">
        <v>0</v>
      </c>
    </row>
    <row r="1246" spans="1:4" x14ac:dyDescent="0.25">
      <c r="A1246" t="s">
        <v>47</v>
      </c>
      <c r="B1246" t="s">
        <v>6</v>
      </c>
      <c r="C1246">
        <v>3</v>
      </c>
      <c r="D1246">
        <v>0</v>
      </c>
    </row>
    <row r="1247" spans="1:4" x14ac:dyDescent="0.25">
      <c r="A1247" t="s">
        <v>47</v>
      </c>
      <c r="B1247" t="s">
        <v>6</v>
      </c>
      <c r="C1247">
        <v>4</v>
      </c>
      <c r="D1247">
        <v>0</v>
      </c>
    </row>
    <row r="1248" spans="1:4" x14ac:dyDescent="0.25">
      <c r="A1248" t="s">
        <v>47</v>
      </c>
      <c r="B1248" t="s">
        <v>6</v>
      </c>
      <c r="C1248">
        <v>5</v>
      </c>
      <c r="D1248">
        <v>0</v>
      </c>
    </row>
    <row r="1249" spans="1:4" x14ac:dyDescent="0.25">
      <c r="A1249" t="s">
        <v>47</v>
      </c>
      <c r="B1249" t="s">
        <v>6</v>
      </c>
      <c r="C1249">
        <v>6</v>
      </c>
      <c r="D1249">
        <v>6.7802474333710011E-3</v>
      </c>
    </row>
    <row r="1250" spans="1:4" x14ac:dyDescent="0.25">
      <c r="A1250" t="s">
        <v>47</v>
      </c>
      <c r="B1250" t="s">
        <v>6</v>
      </c>
      <c r="C1250">
        <v>7</v>
      </c>
      <c r="D1250">
        <v>8.8390010723731705E-2</v>
      </c>
    </row>
    <row r="1251" spans="1:4" x14ac:dyDescent="0.25">
      <c r="A1251" t="s">
        <v>47</v>
      </c>
      <c r="B1251" t="s">
        <v>6</v>
      </c>
      <c r="C1251">
        <v>8</v>
      </c>
      <c r="D1251">
        <v>0.23301947865257566</v>
      </c>
    </row>
    <row r="1252" spans="1:4" x14ac:dyDescent="0.25">
      <c r="A1252" t="s">
        <v>47</v>
      </c>
      <c r="B1252" t="s">
        <v>6</v>
      </c>
      <c r="C1252">
        <v>9</v>
      </c>
      <c r="D1252">
        <v>0.37686325424303707</v>
      </c>
    </row>
    <row r="1253" spans="1:4" x14ac:dyDescent="0.25">
      <c r="A1253" t="s">
        <v>47</v>
      </c>
      <c r="B1253" t="s">
        <v>6</v>
      </c>
      <c r="C1253">
        <v>10</v>
      </c>
      <c r="D1253">
        <v>0.48122823776162199</v>
      </c>
    </row>
    <row r="1254" spans="1:4" x14ac:dyDescent="0.25">
      <c r="A1254" t="s">
        <v>47</v>
      </c>
      <c r="B1254" t="s">
        <v>6</v>
      </c>
      <c r="C1254">
        <v>11</v>
      </c>
      <c r="D1254">
        <v>0.5407244162187429</v>
      </c>
    </row>
    <row r="1255" spans="1:4" x14ac:dyDescent="0.25">
      <c r="A1255" t="s">
        <v>47</v>
      </c>
      <c r="B1255" t="s">
        <v>6</v>
      </c>
      <c r="C1255">
        <v>12</v>
      </c>
      <c r="D1255">
        <v>0.55748038209196937</v>
      </c>
    </row>
    <row r="1256" spans="1:4" x14ac:dyDescent="0.25">
      <c r="A1256" t="s">
        <v>47</v>
      </c>
      <c r="B1256" t="s">
        <v>6</v>
      </c>
      <c r="C1256">
        <v>13</v>
      </c>
      <c r="D1256">
        <v>0.53619950565406971</v>
      </c>
    </row>
    <row r="1257" spans="1:4" x14ac:dyDescent="0.25">
      <c r="A1257" t="s">
        <v>47</v>
      </c>
      <c r="B1257" t="s">
        <v>6</v>
      </c>
      <c r="C1257">
        <v>14</v>
      </c>
      <c r="D1257">
        <v>0.47778417063878376</v>
      </c>
    </row>
    <row r="1258" spans="1:4" x14ac:dyDescent="0.25">
      <c r="A1258" t="s">
        <v>47</v>
      </c>
      <c r="B1258" t="s">
        <v>6</v>
      </c>
      <c r="C1258">
        <v>15</v>
      </c>
      <c r="D1258">
        <v>0.38050008360955651</v>
      </c>
    </row>
    <row r="1259" spans="1:4" x14ac:dyDescent="0.25">
      <c r="A1259" t="s">
        <v>47</v>
      </c>
      <c r="B1259" t="s">
        <v>6</v>
      </c>
      <c r="C1259">
        <v>16</v>
      </c>
      <c r="D1259">
        <v>0.25247764920385574</v>
      </c>
    </row>
    <row r="1260" spans="1:4" x14ac:dyDescent="0.25">
      <c r="A1260" t="s">
        <v>47</v>
      </c>
      <c r="B1260" t="s">
        <v>6</v>
      </c>
      <c r="C1260">
        <v>17</v>
      </c>
      <c r="D1260">
        <v>0.11712714691074518</v>
      </c>
    </row>
    <row r="1261" spans="1:4" x14ac:dyDescent="0.25">
      <c r="A1261" t="s">
        <v>47</v>
      </c>
      <c r="B1261" t="s">
        <v>6</v>
      </c>
      <c r="C1261">
        <v>18</v>
      </c>
      <c r="D1261">
        <v>1.5695797292722136E-2</v>
      </c>
    </row>
    <row r="1262" spans="1:4" x14ac:dyDescent="0.25">
      <c r="A1262" t="s">
        <v>47</v>
      </c>
      <c r="B1262" t="s">
        <v>6</v>
      </c>
      <c r="C1262">
        <v>19</v>
      </c>
      <c r="D1262">
        <v>0</v>
      </c>
    </row>
    <row r="1263" spans="1:4" x14ac:dyDescent="0.25">
      <c r="A1263" t="s">
        <v>47</v>
      </c>
      <c r="B1263" t="s">
        <v>6</v>
      </c>
      <c r="C1263">
        <v>20</v>
      </c>
      <c r="D1263">
        <v>0</v>
      </c>
    </row>
    <row r="1264" spans="1:4" x14ac:dyDescent="0.25">
      <c r="A1264" t="s">
        <v>47</v>
      </c>
      <c r="B1264" t="s">
        <v>6</v>
      </c>
      <c r="C1264">
        <v>21</v>
      </c>
      <c r="D1264">
        <v>0</v>
      </c>
    </row>
    <row r="1265" spans="1:4" x14ac:dyDescent="0.25">
      <c r="A1265" t="s">
        <v>47</v>
      </c>
      <c r="B1265" t="s">
        <v>6</v>
      </c>
      <c r="C1265">
        <v>22</v>
      </c>
      <c r="D1265">
        <v>0</v>
      </c>
    </row>
    <row r="1266" spans="1:4" x14ac:dyDescent="0.25">
      <c r="A1266" t="s">
        <v>47</v>
      </c>
      <c r="B1266" t="s">
        <v>6</v>
      </c>
      <c r="C1266">
        <v>23</v>
      </c>
      <c r="D1266">
        <v>0</v>
      </c>
    </row>
    <row r="1267" spans="1:4" x14ac:dyDescent="0.25">
      <c r="A1267" t="s">
        <v>47</v>
      </c>
      <c r="B1267" t="s">
        <v>6</v>
      </c>
      <c r="C1267">
        <v>24</v>
      </c>
      <c r="D1267">
        <v>0</v>
      </c>
    </row>
    <row r="1268" spans="1:4" x14ac:dyDescent="0.25">
      <c r="A1268" t="s">
        <v>48</v>
      </c>
      <c r="B1268" t="s">
        <v>6</v>
      </c>
      <c r="C1268">
        <v>1</v>
      </c>
      <c r="D1268">
        <v>0</v>
      </c>
    </row>
    <row r="1269" spans="1:4" x14ac:dyDescent="0.25">
      <c r="A1269" t="s">
        <v>48</v>
      </c>
      <c r="B1269" t="s">
        <v>6</v>
      </c>
      <c r="C1269">
        <v>2</v>
      </c>
      <c r="D1269">
        <v>0</v>
      </c>
    </row>
    <row r="1270" spans="1:4" x14ac:dyDescent="0.25">
      <c r="A1270" t="s">
        <v>48</v>
      </c>
      <c r="B1270" t="s">
        <v>6</v>
      </c>
      <c r="C1270">
        <v>3</v>
      </c>
      <c r="D1270">
        <v>0</v>
      </c>
    </row>
    <row r="1271" spans="1:4" x14ac:dyDescent="0.25">
      <c r="A1271" t="s">
        <v>48</v>
      </c>
      <c r="B1271" t="s">
        <v>6</v>
      </c>
      <c r="C1271">
        <v>4</v>
      </c>
      <c r="D1271">
        <v>0</v>
      </c>
    </row>
    <row r="1272" spans="1:4" x14ac:dyDescent="0.25">
      <c r="A1272" t="s">
        <v>48</v>
      </c>
      <c r="B1272" t="s">
        <v>6</v>
      </c>
      <c r="C1272">
        <v>5</v>
      </c>
      <c r="D1272">
        <v>0</v>
      </c>
    </row>
    <row r="1273" spans="1:4" x14ac:dyDescent="0.25">
      <c r="A1273" t="s">
        <v>48</v>
      </c>
      <c r="B1273" t="s">
        <v>6</v>
      </c>
      <c r="C1273">
        <v>6</v>
      </c>
      <c r="D1273">
        <v>7.2605311757490019E-3</v>
      </c>
    </row>
    <row r="1274" spans="1:4" x14ac:dyDescent="0.25">
      <c r="A1274" t="s">
        <v>48</v>
      </c>
      <c r="B1274" t="s">
        <v>6</v>
      </c>
      <c r="C1274">
        <v>7</v>
      </c>
      <c r="D1274">
        <v>9.4651181212921209E-2</v>
      </c>
    </row>
    <row r="1275" spans="1:4" x14ac:dyDescent="0.25">
      <c r="A1275" t="s">
        <v>48</v>
      </c>
      <c r="B1275" t="s">
        <v>6</v>
      </c>
      <c r="C1275">
        <v>8</v>
      </c>
      <c r="D1275">
        <v>0.24952558235365951</v>
      </c>
    </row>
    <row r="1276" spans="1:4" x14ac:dyDescent="0.25">
      <c r="A1276" t="s">
        <v>48</v>
      </c>
      <c r="B1276" t="s">
        <v>6</v>
      </c>
      <c r="C1276">
        <v>9</v>
      </c>
      <c r="D1276">
        <v>0.40355863606962733</v>
      </c>
    </row>
    <row r="1277" spans="1:4" x14ac:dyDescent="0.25">
      <c r="A1277" t="s">
        <v>48</v>
      </c>
      <c r="B1277" t="s">
        <v>6</v>
      </c>
      <c r="C1277">
        <v>10</v>
      </c>
      <c r="D1277">
        <v>0.51531638885660502</v>
      </c>
    </row>
    <row r="1278" spans="1:4" x14ac:dyDescent="0.25">
      <c r="A1278" t="s">
        <v>48</v>
      </c>
      <c r="B1278" t="s">
        <v>6</v>
      </c>
      <c r="C1278">
        <v>11</v>
      </c>
      <c r="D1278">
        <v>0.5790270222473225</v>
      </c>
    </row>
    <row r="1279" spans="1:4" x14ac:dyDescent="0.25">
      <c r="A1279" t="s">
        <v>48</v>
      </c>
      <c r="B1279" t="s">
        <v>6</v>
      </c>
      <c r="C1279">
        <v>12</v>
      </c>
      <c r="D1279">
        <v>0.59696990911065062</v>
      </c>
    </row>
    <row r="1280" spans="1:4" x14ac:dyDescent="0.25">
      <c r="A1280" t="s">
        <v>48</v>
      </c>
      <c r="B1280" t="s">
        <v>6</v>
      </c>
      <c r="C1280">
        <v>13</v>
      </c>
      <c r="D1280">
        <v>0.57418158636240335</v>
      </c>
    </row>
    <row r="1281" spans="1:4" x14ac:dyDescent="0.25">
      <c r="A1281" t="s">
        <v>48</v>
      </c>
      <c r="B1281" t="s">
        <v>6</v>
      </c>
      <c r="C1281">
        <v>14</v>
      </c>
      <c r="D1281">
        <v>0.51162835874229595</v>
      </c>
    </row>
    <row r="1282" spans="1:4" x14ac:dyDescent="0.25">
      <c r="A1282" t="s">
        <v>48</v>
      </c>
      <c r="B1282" t="s">
        <v>6</v>
      </c>
      <c r="C1282">
        <v>15</v>
      </c>
      <c r="D1282">
        <v>0.4074530828808946</v>
      </c>
    </row>
    <row r="1283" spans="1:4" x14ac:dyDescent="0.25">
      <c r="A1283" t="s">
        <v>48</v>
      </c>
      <c r="B1283" t="s">
        <v>6</v>
      </c>
      <c r="C1283">
        <v>16</v>
      </c>
      <c r="D1283">
        <v>0.27036208652241228</v>
      </c>
    </row>
    <row r="1284" spans="1:4" x14ac:dyDescent="0.25">
      <c r="A1284" t="s">
        <v>48</v>
      </c>
      <c r="B1284" t="s">
        <v>6</v>
      </c>
      <c r="C1284">
        <v>17</v>
      </c>
      <c r="D1284">
        <v>0.12542393327513041</v>
      </c>
    </row>
    <row r="1285" spans="1:4" x14ac:dyDescent="0.25">
      <c r="A1285" t="s">
        <v>48</v>
      </c>
      <c r="B1285" t="s">
        <v>6</v>
      </c>
      <c r="C1285">
        <v>18</v>
      </c>
      <c r="D1285">
        <v>1.6807620472839783E-2</v>
      </c>
    </row>
    <row r="1286" spans="1:4" x14ac:dyDescent="0.25">
      <c r="A1286" t="s">
        <v>48</v>
      </c>
      <c r="B1286" t="s">
        <v>6</v>
      </c>
      <c r="C1286">
        <v>19</v>
      </c>
      <c r="D1286">
        <v>0</v>
      </c>
    </row>
    <row r="1287" spans="1:4" x14ac:dyDescent="0.25">
      <c r="A1287" t="s">
        <v>48</v>
      </c>
      <c r="B1287" t="s">
        <v>6</v>
      </c>
      <c r="C1287">
        <v>20</v>
      </c>
      <c r="D1287">
        <v>0</v>
      </c>
    </row>
    <row r="1288" spans="1:4" x14ac:dyDescent="0.25">
      <c r="A1288" t="s">
        <v>48</v>
      </c>
      <c r="B1288" t="s">
        <v>6</v>
      </c>
      <c r="C1288">
        <v>21</v>
      </c>
      <c r="D1288">
        <v>0</v>
      </c>
    </row>
    <row r="1289" spans="1:4" x14ac:dyDescent="0.25">
      <c r="A1289" t="s">
        <v>48</v>
      </c>
      <c r="B1289" t="s">
        <v>6</v>
      </c>
      <c r="C1289">
        <v>22</v>
      </c>
      <c r="D1289">
        <v>0</v>
      </c>
    </row>
    <row r="1290" spans="1:4" x14ac:dyDescent="0.25">
      <c r="A1290" t="s">
        <v>48</v>
      </c>
      <c r="B1290" t="s">
        <v>6</v>
      </c>
      <c r="C1290">
        <v>23</v>
      </c>
      <c r="D1290">
        <v>0</v>
      </c>
    </row>
    <row r="1291" spans="1:4" x14ac:dyDescent="0.25">
      <c r="A1291" t="s">
        <v>48</v>
      </c>
      <c r="B1291" t="s">
        <v>6</v>
      </c>
      <c r="C1291">
        <v>24</v>
      </c>
      <c r="D1291">
        <v>0</v>
      </c>
    </row>
    <row r="1292" spans="1:4" x14ac:dyDescent="0.25">
      <c r="A1292" t="s">
        <v>49</v>
      </c>
      <c r="B1292" t="s">
        <v>6</v>
      </c>
      <c r="C1292">
        <v>1</v>
      </c>
      <c r="D1292">
        <v>0</v>
      </c>
    </row>
    <row r="1293" spans="1:4" x14ac:dyDescent="0.25">
      <c r="A1293" t="s">
        <v>49</v>
      </c>
      <c r="B1293" t="s">
        <v>6</v>
      </c>
      <c r="C1293">
        <v>2</v>
      </c>
      <c r="D1293">
        <v>0</v>
      </c>
    </row>
    <row r="1294" spans="1:4" x14ac:dyDescent="0.25">
      <c r="A1294" t="s">
        <v>49</v>
      </c>
      <c r="B1294" t="s">
        <v>6</v>
      </c>
      <c r="C1294">
        <v>3</v>
      </c>
      <c r="D1294">
        <v>0</v>
      </c>
    </row>
    <row r="1295" spans="1:4" x14ac:dyDescent="0.25">
      <c r="A1295" t="s">
        <v>49</v>
      </c>
      <c r="B1295" t="s">
        <v>6</v>
      </c>
      <c r="C1295">
        <v>4</v>
      </c>
      <c r="D1295">
        <v>0</v>
      </c>
    </row>
    <row r="1296" spans="1:4" x14ac:dyDescent="0.25">
      <c r="A1296" t="s">
        <v>49</v>
      </c>
      <c r="B1296" t="s">
        <v>6</v>
      </c>
      <c r="C1296">
        <v>5</v>
      </c>
      <c r="D1296">
        <v>0</v>
      </c>
    </row>
    <row r="1297" spans="1:4" x14ac:dyDescent="0.25">
      <c r="A1297" t="s">
        <v>49</v>
      </c>
      <c r="B1297" t="s">
        <v>6</v>
      </c>
      <c r="C1297">
        <v>6</v>
      </c>
      <c r="D1297">
        <v>7.1218706498807878E-3</v>
      </c>
    </row>
    <row r="1298" spans="1:4" x14ac:dyDescent="0.25">
      <c r="A1298" t="s">
        <v>49</v>
      </c>
      <c r="B1298" t="s">
        <v>6</v>
      </c>
      <c r="C1298">
        <v>7</v>
      </c>
      <c r="D1298">
        <v>9.2843547274943219E-2</v>
      </c>
    </row>
    <row r="1299" spans="1:4" x14ac:dyDescent="0.25">
      <c r="A1299" t="s">
        <v>49</v>
      </c>
      <c r="B1299" t="s">
        <v>6</v>
      </c>
      <c r="C1299">
        <v>8</v>
      </c>
      <c r="D1299">
        <v>0.24476018053536061</v>
      </c>
    </row>
    <row r="1300" spans="1:4" x14ac:dyDescent="0.25">
      <c r="A1300" t="s">
        <v>49</v>
      </c>
      <c r="B1300" t="s">
        <v>6</v>
      </c>
      <c r="C1300">
        <v>9</v>
      </c>
      <c r="D1300">
        <v>0.39585153429682896</v>
      </c>
    </row>
    <row r="1301" spans="1:4" x14ac:dyDescent="0.25">
      <c r="A1301" t="s">
        <v>49</v>
      </c>
      <c r="B1301" t="s">
        <v>6</v>
      </c>
      <c r="C1301">
        <v>10</v>
      </c>
      <c r="D1301">
        <v>0.50547495443015023</v>
      </c>
    </row>
    <row r="1302" spans="1:4" x14ac:dyDescent="0.25">
      <c r="A1302" t="s">
        <v>49</v>
      </c>
      <c r="B1302" t="s">
        <v>6</v>
      </c>
      <c r="C1302">
        <v>11</v>
      </c>
      <c r="D1302">
        <v>0.56796885178385959</v>
      </c>
    </row>
    <row r="1303" spans="1:4" x14ac:dyDescent="0.25">
      <c r="A1303" t="s">
        <v>49</v>
      </c>
      <c r="B1303" t="s">
        <v>6</v>
      </c>
      <c r="C1303">
        <v>12</v>
      </c>
      <c r="D1303">
        <v>0.58556906810865017</v>
      </c>
    </row>
    <row r="1304" spans="1:4" x14ac:dyDescent="0.25">
      <c r="A1304" t="s">
        <v>49</v>
      </c>
      <c r="B1304" t="s">
        <v>6</v>
      </c>
      <c r="C1304">
        <v>13</v>
      </c>
      <c r="D1304">
        <v>0.56321595330035101</v>
      </c>
    </row>
    <row r="1305" spans="1:4" x14ac:dyDescent="0.25">
      <c r="A1305" t="s">
        <v>49</v>
      </c>
      <c r="B1305" t="s">
        <v>6</v>
      </c>
      <c r="C1305">
        <v>14</v>
      </c>
      <c r="D1305">
        <v>0.50185735775696116</v>
      </c>
    </row>
    <row r="1306" spans="1:4" x14ac:dyDescent="0.25">
      <c r="A1306" t="s">
        <v>49</v>
      </c>
      <c r="B1306" t="s">
        <v>6</v>
      </c>
      <c r="C1306">
        <v>15</v>
      </c>
      <c r="D1306">
        <v>0.39967160555212861</v>
      </c>
    </row>
    <row r="1307" spans="1:4" x14ac:dyDescent="0.25">
      <c r="A1307" t="s">
        <v>49</v>
      </c>
      <c r="B1307" t="s">
        <v>6</v>
      </c>
      <c r="C1307">
        <v>16</v>
      </c>
      <c r="D1307">
        <v>0.26519875230008422</v>
      </c>
    </row>
    <row r="1308" spans="1:4" x14ac:dyDescent="0.25">
      <c r="A1308" t="s">
        <v>49</v>
      </c>
      <c r="B1308" t="s">
        <v>6</v>
      </c>
      <c r="C1308">
        <v>17</v>
      </c>
      <c r="D1308">
        <v>0.12302860597421912</v>
      </c>
    </row>
    <row r="1309" spans="1:4" x14ac:dyDescent="0.25">
      <c r="A1309" t="s">
        <v>49</v>
      </c>
      <c r="B1309" t="s">
        <v>6</v>
      </c>
      <c r="C1309">
        <v>18</v>
      </c>
      <c r="D1309">
        <v>1.6486631080060699E-2</v>
      </c>
    </row>
    <row r="1310" spans="1:4" x14ac:dyDescent="0.25">
      <c r="A1310" t="s">
        <v>49</v>
      </c>
      <c r="B1310" t="s">
        <v>6</v>
      </c>
      <c r="C1310">
        <v>19</v>
      </c>
      <c r="D1310">
        <v>0</v>
      </c>
    </row>
    <row r="1311" spans="1:4" x14ac:dyDescent="0.25">
      <c r="A1311" t="s">
        <v>49</v>
      </c>
      <c r="B1311" t="s">
        <v>6</v>
      </c>
      <c r="C1311">
        <v>20</v>
      </c>
      <c r="D1311">
        <v>0</v>
      </c>
    </row>
    <row r="1312" spans="1:4" x14ac:dyDescent="0.25">
      <c r="A1312" t="s">
        <v>49</v>
      </c>
      <c r="B1312" t="s">
        <v>6</v>
      </c>
      <c r="C1312">
        <v>21</v>
      </c>
      <c r="D1312">
        <v>0</v>
      </c>
    </row>
    <row r="1313" spans="1:4" x14ac:dyDescent="0.25">
      <c r="A1313" t="s">
        <v>49</v>
      </c>
      <c r="B1313" t="s">
        <v>6</v>
      </c>
      <c r="C1313">
        <v>22</v>
      </c>
      <c r="D1313">
        <v>0</v>
      </c>
    </row>
    <row r="1314" spans="1:4" x14ac:dyDescent="0.25">
      <c r="A1314" t="s">
        <v>49</v>
      </c>
      <c r="B1314" t="s">
        <v>6</v>
      </c>
      <c r="C1314">
        <v>23</v>
      </c>
      <c r="D1314">
        <v>0</v>
      </c>
    </row>
    <row r="1315" spans="1:4" x14ac:dyDescent="0.25">
      <c r="A1315" t="s">
        <v>49</v>
      </c>
      <c r="B1315" t="s">
        <v>6</v>
      </c>
      <c r="C1315">
        <v>24</v>
      </c>
      <c r="D1315">
        <v>0</v>
      </c>
    </row>
    <row r="1316" spans="1:4" x14ac:dyDescent="0.25">
      <c r="A1316" t="s">
        <v>50</v>
      </c>
      <c r="B1316" t="s">
        <v>6</v>
      </c>
      <c r="C1316">
        <v>1</v>
      </c>
      <c r="D1316">
        <v>0</v>
      </c>
    </row>
    <row r="1317" spans="1:4" x14ac:dyDescent="0.25">
      <c r="A1317" t="s">
        <v>50</v>
      </c>
      <c r="B1317" t="s">
        <v>6</v>
      </c>
      <c r="C1317">
        <v>2</v>
      </c>
      <c r="D1317">
        <v>0</v>
      </c>
    </row>
    <row r="1318" spans="1:4" x14ac:dyDescent="0.25">
      <c r="A1318" t="s">
        <v>50</v>
      </c>
      <c r="B1318" t="s">
        <v>6</v>
      </c>
      <c r="C1318">
        <v>3</v>
      </c>
      <c r="D1318">
        <v>0</v>
      </c>
    </row>
    <row r="1319" spans="1:4" x14ac:dyDescent="0.25">
      <c r="A1319" t="s">
        <v>50</v>
      </c>
      <c r="B1319" t="s">
        <v>6</v>
      </c>
      <c r="C1319">
        <v>4</v>
      </c>
      <c r="D1319">
        <v>0</v>
      </c>
    </row>
    <row r="1320" spans="1:4" x14ac:dyDescent="0.25">
      <c r="A1320" t="s">
        <v>50</v>
      </c>
      <c r="B1320" t="s">
        <v>6</v>
      </c>
      <c r="C1320">
        <v>5</v>
      </c>
      <c r="D1320">
        <v>0</v>
      </c>
    </row>
    <row r="1321" spans="1:4" x14ac:dyDescent="0.25">
      <c r="A1321" t="s">
        <v>50</v>
      </c>
      <c r="B1321" t="s">
        <v>6</v>
      </c>
      <c r="C1321">
        <v>6</v>
      </c>
      <c r="D1321">
        <v>6.6158379879446665E-3</v>
      </c>
    </row>
    <row r="1322" spans="1:4" x14ac:dyDescent="0.25">
      <c r="A1322" t="s">
        <v>50</v>
      </c>
      <c r="B1322" t="s">
        <v>6</v>
      </c>
      <c r="C1322">
        <v>7</v>
      </c>
      <c r="D1322">
        <v>8.6246703597093188E-2</v>
      </c>
    </row>
    <row r="1323" spans="1:4" x14ac:dyDescent="0.25">
      <c r="A1323" t="s">
        <v>50</v>
      </c>
      <c r="B1323" t="s">
        <v>6</v>
      </c>
      <c r="C1323">
        <v>8</v>
      </c>
      <c r="D1323">
        <v>0.22736915340482045</v>
      </c>
    </row>
    <row r="1324" spans="1:4" x14ac:dyDescent="0.25">
      <c r="A1324" t="s">
        <v>50</v>
      </c>
      <c r="B1324" t="s">
        <v>6</v>
      </c>
      <c r="C1324">
        <v>9</v>
      </c>
      <c r="D1324">
        <v>0.36772496257440163</v>
      </c>
    </row>
    <row r="1325" spans="1:4" x14ac:dyDescent="0.25">
      <c r="A1325" t="s">
        <v>50</v>
      </c>
      <c r="B1325" t="s">
        <v>6</v>
      </c>
      <c r="C1325">
        <v>10</v>
      </c>
      <c r="D1325">
        <v>0.4695592731004688</v>
      </c>
    </row>
    <row r="1326" spans="1:4" x14ac:dyDescent="0.25">
      <c r="A1326" t="s">
        <v>50</v>
      </c>
      <c r="B1326" t="s">
        <v>6</v>
      </c>
      <c r="C1326">
        <v>11</v>
      </c>
      <c r="D1326">
        <v>0.52761277062282363</v>
      </c>
    </row>
    <row r="1327" spans="1:4" x14ac:dyDescent="0.25">
      <c r="A1327" t="s">
        <v>50</v>
      </c>
      <c r="B1327" t="s">
        <v>6</v>
      </c>
      <c r="C1327">
        <v>12</v>
      </c>
      <c r="D1327">
        <v>0.54396243287898127</v>
      </c>
    </row>
    <row r="1328" spans="1:4" x14ac:dyDescent="0.25">
      <c r="A1328" t="s">
        <v>50</v>
      </c>
      <c r="B1328" t="s">
        <v>6</v>
      </c>
      <c r="C1328">
        <v>13</v>
      </c>
      <c r="D1328">
        <v>0.5231975814280343</v>
      </c>
    </row>
    <row r="1329" spans="1:4" x14ac:dyDescent="0.25">
      <c r="A1329" t="s">
        <v>50</v>
      </c>
      <c r="B1329" t="s">
        <v>6</v>
      </c>
      <c r="C1329">
        <v>14</v>
      </c>
      <c r="D1329">
        <v>0.4661987187360131</v>
      </c>
    </row>
    <row r="1330" spans="1:4" x14ac:dyDescent="0.25">
      <c r="A1330" t="s">
        <v>50</v>
      </c>
      <c r="B1330" t="s">
        <v>6</v>
      </c>
      <c r="C1330">
        <v>15</v>
      </c>
      <c r="D1330">
        <v>0.37127360502663281</v>
      </c>
    </row>
    <row r="1331" spans="1:4" x14ac:dyDescent="0.25">
      <c r="A1331" t="s">
        <v>50</v>
      </c>
      <c r="B1331" t="s">
        <v>6</v>
      </c>
      <c r="C1331">
        <v>16</v>
      </c>
      <c r="D1331">
        <v>0.24635549648066038</v>
      </c>
    </row>
    <row r="1332" spans="1:4" x14ac:dyDescent="0.25">
      <c r="A1332" t="s">
        <v>50</v>
      </c>
      <c r="B1332" t="s">
        <v>6</v>
      </c>
      <c r="C1332">
        <v>17</v>
      </c>
      <c r="D1332">
        <v>0.11428701320512459</v>
      </c>
    </row>
    <row r="1333" spans="1:4" x14ac:dyDescent="0.25">
      <c r="A1333" t="s">
        <v>50</v>
      </c>
      <c r="B1333" t="s">
        <v>6</v>
      </c>
      <c r="C1333">
        <v>18</v>
      </c>
      <c r="D1333">
        <v>1.5315200957001446E-2</v>
      </c>
    </row>
    <row r="1334" spans="1:4" x14ac:dyDescent="0.25">
      <c r="A1334" t="s">
        <v>50</v>
      </c>
      <c r="B1334" t="s">
        <v>6</v>
      </c>
      <c r="C1334">
        <v>19</v>
      </c>
      <c r="D1334">
        <v>0</v>
      </c>
    </row>
    <row r="1335" spans="1:4" x14ac:dyDescent="0.25">
      <c r="A1335" t="s">
        <v>50</v>
      </c>
      <c r="B1335" t="s">
        <v>6</v>
      </c>
      <c r="C1335">
        <v>20</v>
      </c>
      <c r="D1335">
        <v>0</v>
      </c>
    </row>
    <row r="1336" spans="1:4" x14ac:dyDescent="0.25">
      <c r="A1336" t="s">
        <v>50</v>
      </c>
      <c r="B1336" t="s">
        <v>6</v>
      </c>
      <c r="C1336">
        <v>21</v>
      </c>
      <c r="D1336">
        <v>0</v>
      </c>
    </row>
    <row r="1337" spans="1:4" x14ac:dyDescent="0.25">
      <c r="A1337" t="s">
        <v>50</v>
      </c>
      <c r="B1337" t="s">
        <v>6</v>
      </c>
      <c r="C1337">
        <v>22</v>
      </c>
      <c r="D1337">
        <v>0</v>
      </c>
    </row>
    <row r="1338" spans="1:4" x14ac:dyDescent="0.25">
      <c r="A1338" t="s">
        <v>50</v>
      </c>
      <c r="B1338" t="s">
        <v>6</v>
      </c>
      <c r="C1338">
        <v>23</v>
      </c>
      <c r="D1338">
        <v>0</v>
      </c>
    </row>
    <row r="1339" spans="1:4" x14ac:dyDescent="0.25">
      <c r="A1339" t="s">
        <v>50</v>
      </c>
      <c r="B1339" t="s">
        <v>6</v>
      </c>
      <c r="C1339">
        <v>24</v>
      </c>
      <c r="D1339">
        <v>0</v>
      </c>
    </row>
    <row r="1340" spans="1:4" x14ac:dyDescent="0.25">
      <c r="A1340" t="s">
        <v>51</v>
      </c>
      <c r="B1340" t="s">
        <v>6</v>
      </c>
      <c r="C1340">
        <v>1</v>
      </c>
      <c r="D1340">
        <v>0</v>
      </c>
    </row>
    <row r="1341" spans="1:4" x14ac:dyDescent="0.25">
      <c r="A1341" t="s">
        <v>51</v>
      </c>
      <c r="B1341" t="s">
        <v>6</v>
      </c>
      <c r="C1341">
        <v>2</v>
      </c>
      <c r="D1341">
        <v>0</v>
      </c>
    </row>
    <row r="1342" spans="1:4" x14ac:dyDescent="0.25">
      <c r="A1342" t="s">
        <v>51</v>
      </c>
      <c r="B1342" t="s">
        <v>6</v>
      </c>
      <c r="C1342">
        <v>3</v>
      </c>
      <c r="D1342">
        <v>0</v>
      </c>
    </row>
    <row r="1343" spans="1:4" x14ac:dyDescent="0.25">
      <c r="A1343" t="s">
        <v>51</v>
      </c>
      <c r="B1343" t="s">
        <v>6</v>
      </c>
      <c r="C1343">
        <v>4</v>
      </c>
      <c r="D1343">
        <v>0</v>
      </c>
    </row>
    <row r="1344" spans="1:4" x14ac:dyDescent="0.25">
      <c r="A1344" t="s">
        <v>51</v>
      </c>
      <c r="B1344" t="s">
        <v>6</v>
      </c>
      <c r="C1344">
        <v>5</v>
      </c>
      <c r="D1344">
        <v>0</v>
      </c>
    </row>
    <row r="1345" spans="1:4" x14ac:dyDescent="0.25">
      <c r="A1345" t="s">
        <v>51</v>
      </c>
      <c r="B1345" t="s">
        <v>6</v>
      </c>
      <c r="C1345">
        <v>6</v>
      </c>
      <c r="D1345">
        <v>7.3099371579524288E-3</v>
      </c>
    </row>
    <row r="1346" spans="1:4" x14ac:dyDescent="0.25">
      <c r="A1346" t="s">
        <v>51</v>
      </c>
      <c r="B1346" t="s">
        <v>6</v>
      </c>
      <c r="C1346">
        <v>7</v>
      </c>
      <c r="D1346">
        <v>9.5295257308917955E-2</v>
      </c>
    </row>
    <row r="1347" spans="1:4" x14ac:dyDescent="0.25">
      <c r="A1347" t="s">
        <v>51</v>
      </c>
      <c r="B1347" t="s">
        <v>6</v>
      </c>
      <c r="C1347">
        <v>8</v>
      </c>
      <c r="D1347">
        <v>0.25122353752837762</v>
      </c>
    </row>
    <row r="1348" spans="1:4" x14ac:dyDescent="0.25">
      <c r="A1348" t="s">
        <v>51</v>
      </c>
      <c r="B1348" t="s">
        <v>6</v>
      </c>
      <c r="C1348">
        <v>9</v>
      </c>
      <c r="D1348">
        <v>0.40630474517777243</v>
      </c>
    </row>
    <row r="1349" spans="1:4" x14ac:dyDescent="0.25">
      <c r="A1349" t="s">
        <v>51</v>
      </c>
      <c r="B1349" t="s">
        <v>6</v>
      </c>
      <c r="C1349">
        <v>10</v>
      </c>
      <c r="D1349">
        <v>0.51882297972725966</v>
      </c>
    </row>
    <row r="1350" spans="1:4" x14ac:dyDescent="0.25">
      <c r="A1350" t="s">
        <v>51</v>
      </c>
      <c r="B1350" t="s">
        <v>6</v>
      </c>
      <c r="C1350">
        <v>11</v>
      </c>
      <c r="D1350">
        <v>0.58296714702111418</v>
      </c>
    </row>
    <row r="1351" spans="1:4" x14ac:dyDescent="0.25">
      <c r="A1351" t="s">
        <v>51</v>
      </c>
      <c r="B1351" t="s">
        <v>6</v>
      </c>
      <c r="C1351">
        <v>12</v>
      </c>
      <c r="D1351">
        <v>0.60103213045390669</v>
      </c>
    </row>
    <row r="1352" spans="1:4" x14ac:dyDescent="0.25">
      <c r="A1352" t="s">
        <v>51</v>
      </c>
      <c r="B1352" t="s">
        <v>6</v>
      </c>
      <c r="C1352">
        <v>13</v>
      </c>
      <c r="D1352">
        <v>0.5780887392346491</v>
      </c>
    </row>
    <row r="1353" spans="1:4" x14ac:dyDescent="0.25">
      <c r="A1353" t="s">
        <v>51</v>
      </c>
      <c r="B1353" t="s">
        <v>6</v>
      </c>
      <c r="C1353">
        <v>14</v>
      </c>
      <c r="D1353">
        <v>0.51510985354962091</v>
      </c>
    </row>
    <row r="1354" spans="1:4" x14ac:dyDescent="0.25">
      <c r="A1354" t="s">
        <v>51</v>
      </c>
      <c r="B1354" t="s">
        <v>6</v>
      </c>
      <c r="C1354">
        <v>15</v>
      </c>
      <c r="D1354">
        <v>0.41022569266305259</v>
      </c>
    </row>
    <row r="1355" spans="1:4" x14ac:dyDescent="0.25">
      <c r="A1355" t="s">
        <v>51</v>
      </c>
      <c r="B1355" t="s">
        <v>6</v>
      </c>
      <c r="C1355">
        <v>16</v>
      </c>
      <c r="D1355">
        <v>0.2722018285621991</v>
      </c>
    </row>
    <row r="1356" spans="1:4" x14ac:dyDescent="0.25">
      <c r="A1356" t="s">
        <v>51</v>
      </c>
      <c r="B1356" t="s">
        <v>6</v>
      </c>
      <c r="C1356">
        <v>17</v>
      </c>
      <c r="D1356">
        <v>0.12627740975850021</v>
      </c>
    </row>
    <row r="1357" spans="1:4" x14ac:dyDescent="0.25">
      <c r="A1357" t="s">
        <v>51</v>
      </c>
      <c r="B1357" t="s">
        <v>6</v>
      </c>
      <c r="C1357">
        <v>18</v>
      </c>
      <c r="D1357">
        <v>1.6921991856676925E-2</v>
      </c>
    </row>
    <row r="1358" spans="1:4" x14ac:dyDescent="0.25">
      <c r="A1358" t="s">
        <v>51</v>
      </c>
      <c r="B1358" t="s">
        <v>6</v>
      </c>
      <c r="C1358">
        <v>19</v>
      </c>
      <c r="D1358">
        <v>0</v>
      </c>
    </row>
    <row r="1359" spans="1:4" x14ac:dyDescent="0.25">
      <c r="A1359" t="s">
        <v>51</v>
      </c>
      <c r="B1359" t="s">
        <v>6</v>
      </c>
      <c r="C1359">
        <v>20</v>
      </c>
      <c r="D1359">
        <v>0</v>
      </c>
    </row>
    <row r="1360" spans="1:4" x14ac:dyDescent="0.25">
      <c r="A1360" t="s">
        <v>51</v>
      </c>
      <c r="B1360" t="s">
        <v>6</v>
      </c>
      <c r="C1360">
        <v>21</v>
      </c>
      <c r="D1360">
        <v>0</v>
      </c>
    </row>
    <row r="1361" spans="1:4" x14ac:dyDescent="0.25">
      <c r="A1361" t="s">
        <v>51</v>
      </c>
      <c r="B1361" t="s">
        <v>6</v>
      </c>
      <c r="C1361">
        <v>22</v>
      </c>
      <c r="D1361">
        <v>0</v>
      </c>
    </row>
    <row r="1362" spans="1:4" x14ac:dyDescent="0.25">
      <c r="A1362" t="s">
        <v>51</v>
      </c>
      <c r="B1362" t="s">
        <v>6</v>
      </c>
      <c r="C1362">
        <v>23</v>
      </c>
      <c r="D1362">
        <v>0</v>
      </c>
    </row>
    <row r="1363" spans="1:4" x14ac:dyDescent="0.25">
      <c r="A1363" t="s">
        <v>51</v>
      </c>
      <c r="B1363" t="s">
        <v>6</v>
      </c>
      <c r="C1363">
        <v>24</v>
      </c>
      <c r="D1363">
        <v>0</v>
      </c>
    </row>
    <row r="1364" spans="1:4" x14ac:dyDescent="0.25">
      <c r="A1364" t="s">
        <v>52</v>
      </c>
      <c r="B1364" t="s">
        <v>6</v>
      </c>
      <c r="C1364">
        <v>1</v>
      </c>
      <c r="D1364">
        <v>0</v>
      </c>
    </row>
    <row r="1365" spans="1:4" x14ac:dyDescent="0.25">
      <c r="A1365" t="s">
        <v>52</v>
      </c>
      <c r="B1365" t="s">
        <v>6</v>
      </c>
      <c r="C1365">
        <v>2</v>
      </c>
      <c r="D1365">
        <v>0</v>
      </c>
    </row>
    <row r="1366" spans="1:4" x14ac:dyDescent="0.25">
      <c r="A1366" t="s">
        <v>52</v>
      </c>
      <c r="B1366" t="s">
        <v>6</v>
      </c>
      <c r="C1366">
        <v>3</v>
      </c>
      <c r="D1366">
        <v>0</v>
      </c>
    </row>
    <row r="1367" spans="1:4" x14ac:dyDescent="0.25">
      <c r="A1367" t="s">
        <v>52</v>
      </c>
      <c r="B1367" t="s">
        <v>6</v>
      </c>
      <c r="C1367">
        <v>4</v>
      </c>
      <c r="D1367">
        <v>0</v>
      </c>
    </row>
    <row r="1368" spans="1:4" x14ac:dyDescent="0.25">
      <c r="A1368" t="s">
        <v>52</v>
      </c>
      <c r="B1368" t="s">
        <v>6</v>
      </c>
      <c r="C1368">
        <v>5</v>
      </c>
      <c r="D1368">
        <v>0</v>
      </c>
    </row>
    <row r="1369" spans="1:4" x14ac:dyDescent="0.25">
      <c r="A1369" t="s">
        <v>52</v>
      </c>
      <c r="B1369" t="s">
        <v>6</v>
      </c>
      <c r="C1369">
        <v>6</v>
      </c>
      <c r="D1369">
        <v>7.2469083239026033E-3</v>
      </c>
    </row>
    <row r="1370" spans="1:4" x14ac:dyDescent="0.25">
      <c r="A1370" t="s">
        <v>52</v>
      </c>
      <c r="B1370" t="s">
        <v>6</v>
      </c>
      <c r="C1370">
        <v>7</v>
      </c>
      <c r="D1370">
        <v>9.447358828100777E-2</v>
      </c>
    </row>
    <row r="1371" spans="1:4" x14ac:dyDescent="0.25">
      <c r="A1371" t="s">
        <v>52</v>
      </c>
      <c r="B1371" t="s">
        <v>6</v>
      </c>
      <c r="C1371">
        <v>8</v>
      </c>
      <c r="D1371">
        <v>0.24905740034906407</v>
      </c>
    </row>
    <row r="1372" spans="1:4" x14ac:dyDescent="0.25">
      <c r="A1372" t="s">
        <v>52</v>
      </c>
      <c r="B1372" t="s">
        <v>6</v>
      </c>
      <c r="C1372">
        <v>9</v>
      </c>
      <c r="D1372">
        <v>0.40280144360292819</v>
      </c>
    </row>
    <row r="1373" spans="1:4" x14ac:dyDescent="0.25">
      <c r="A1373" t="s">
        <v>52</v>
      </c>
      <c r="B1373" t="s">
        <v>6</v>
      </c>
      <c r="C1373">
        <v>10</v>
      </c>
      <c r="D1373">
        <v>0.51434950659283052</v>
      </c>
    </row>
    <row r="1374" spans="1:4" x14ac:dyDescent="0.25">
      <c r="A1374" t="s">
        <v>52</v>
      </c>
      <c r="B1374" t="s">
        <v>6</v>
      </c>
      <c r="C1374">
        <v>11</v>
      </c>
      <c r="D1374">
        <v>0.57794060044866913</v>
      </c>
    </row>
    <row r="1375" spans="1:4" x14ac:dyDescent="0.25">
      <c r="A1375" t="s">
        <v>52</v>
      </c>
      <c r="B1375" t="s">
        <v>6</v>
      </c>
      <c r="C1375">
        <v>12</v>
      </c>
      <c r="D1375">
        <v>0.59584982127799524</v>
      </c>
    </row>
    <row r="1376" spans="1:4" x14ac:dyDescent="0.25">
      <c r="A1376" t="s">
        <v>52</v>
      </c>
      <c r="B1376" t="s">
        <v>6</v>
      </c>
      <c r="C1376">
        <v>13</v>
      </c>
      <c r="D1376">
        <v>0.57310425599984383</v>
      </c>
    </row>
    <row r="1377" spans="1:4" x14ac:dyDescent="0.25">
      <c r="A1377" t="s">
        <v>52</v>
      </c>
      <c r="B1377" t="s">
        <v>6</v>
      </c>
      <c r="C1377">
        <v>14</v>
      </c>
      <c r="D1377">
        <v>0.51066839628736682</v>
      </c>
    </row>
    <row r="1378" spans="1:4" x14ac:dyDescent="0.25">
      <c r="A1378" t="s">
        <v>52</v>
      </c>
      <c r="B1378" t="s">
        <v>6</v>
      </c>
      <c r="C1378">
        <v>15</v>
      </c>
      <c r="D1378">
        <v>0.40668858330805552</v>
      </c>
    </row>
    <row r="1379" spans="1:4" x14ac:dyDescent="0.25">
      <c r="A1379" t="s">
        <v>52</v>
      </c>
      <c r="B1379" t="s">
        <v>6</v>
      </c>
      <c r="C1379">
        <v>16</v>
      </c>
      <c r="D1379">
        <v>0.26985480922266325</v>
      </c>
    </row>
    <row r="1380" spans="1:4" x14ac:dyDescent="0.25">
      <c r="A1380" t="s">
        <v>52</v>
      </c>
      <c r="B1380" t="s">
        <v>6</v>
      </c>
      <c r="C1380">
        <v>17</v>
      </c>
      <c r="D1380">
        <v>0.12518860177945326</v>
      </c>
    </row>
    <row r="1381" spans="1:4" x14ac:dyDescent="0.25">
      <c r="A1381" t="s">
        <v>52</v>
      </c>
      <c r="B1381" t="s">
        <v>6</v>
      </c>
      <c r="C1381">
        <v>18</v>
      </c>
      <c r="D1381">
        <v>1.6776084526219686E-2</v>
      </c>
    </row>
    <row r="1382" spans="1:4" x14ac:dyDescent="0.25">
      <c r="A1382" t="s">
        <v>52</v>
      </c>
      <c r="B1382" t="s">
        <v>6</v>
      </c>
      <c r="C1382">
        <v>19</v>
      </c>
      <c r="D1382">
        <v>0</v>
      </c>
    </row>
    <row r="1383" spans="1:4" x14ac:dyDescent="0.25">
      <c r="A1383" t="s">
        <v>52</v>
      </c>
      <c r="B1383" t="s">
        <v>6</v>
      </c>
      <c r="C1383">
        <v>20</v>
      </c>
      <c r="D1383">
        <v>0</v>
      </c>
    </row>
    <row r="1384" spans="1:4" x14ac:dyDescent="0.25">
      <c r="A1384" t="s">
        <v>52</v>
      </c>
      <c r="B1384" t="s">
        <v>6</v>
      </c>
      <c r="C1384">
        <v>21</v>
      </c>
      <c r="D1384">
        <v>0</v>
      </c>
    </row>
    <row r="1385" spans="1:4" x14ac:dyDescent="0.25">
      <c r="A1385" t="s">
        <v>52</v>
      </c>
      <c r="B1385" t="s">
        <v>6</v>
      </c>
      <c r="C1385">
        <v>22</v>
      </c>
      <c r="D1385">
        <v>0</v>
      </c>
    </row>
    <row r="1386" spans="1:4" x14ac:dyDescent="0.25">
      <c r="A1386" t="s">
        <v>52</v>
      </c>
      <c r="B1386" t="s">
        <v>6</v>
      </c>
      <c r="C1386">
        <v>23</v>
      </c>
      <c r="D1386">
        <v>0</v>
      </c>
    </row>
    <row r="1387" spans="1:4" x14ac:dyDescent="0.25">
      <c r="A1387" t="s">
        <v>52</v>
      </c>
      <c r="B1387" t="s">
        <v>6</v>
      </c>
      <c r="C1387">
        <v>24</v>
      </c>
      <c r="D1387">
        <v>0</v>
      </c>
    </row>
    <row r="1388" spans="1:4" x14ac:dyDescent="0.25">
      <c r="A1388" t="s">
        <v>45</v>
      </c>
      <c r="B1388" t="s">
        <v>7</v>
      </c>
      <c r="C1388">
        <v>1</v>
      </c>
      <c r="D1388">
        <v>0</v>
      </c>
    </row>
    <row r="1389" spans="1:4" x14ac:dyDescent="0.25">
      <c r="A1389" t="s">
        <v>45</v>
      </c>
      <c r="B1389" t="s">
        <v>7</v>
      </c>
      <c r="C1389">
        <v>2</v>
      </c>
      <c r="D1389">
        <v>0</v>
      </c>
    </row>
    <row r="1390" spans="1:4" x14ac:dyDescent="0.25">
      <c r="A1390" t="s">
        <v>45</v>
      </c>
      <c r="B1390" t="s">
        <v>7</v>
      </c>
      <c r="C1390">
        <v>3</v>
      </c>
      <c r="D1390">
        <v>0</v>
      </c>
    </row>
    <row r="1391" spans="1:4" x14ac:dyDescent="0.25">
      <c r="A1391" t="s">
        <v>45</v>
      </c>
      <c r="B1391" t="s">
        <v>7</v>
      </c>
      <c r="C1391">
        <v>4</v>
      </c>
      <c r="D1391">
        <v>0</v>
      </c>
    </row>
    <row r="1392" spans="1:4" x14ac:dyDescent="0.25">
      <c r="A1392" t="s">
        <v>45</v>
      </c>
      <c r="B1392" t="s">
        <v>7</v>
      </c>
      <c r="C1392">
        <v>5</v>
      </c>
      <c r="D1392">
        <v>0</v>
      </c>
    </row>
    <row r="1393" spans="1:4" x14ac:dyDescent="0.25">
      <c r="A1393" t="s">
        <v>45</v>
      </c>
      <c r="B1393" t="s">
        <v>7</v>
      </c>
      <c r="C1393">
        <v>6</v>
      </c>
      <c r="D1393">
        <v>6.1847944597406704E-3</v>
      </c>
    </row>
    <row r="1394" spans="1:4" x14ac:dyDescent="0.25">
      <c r="A1394" t="s">
        <v>45</v>
      </c>
      <c r="B1394" t="s">
        <v>7</v>
      </c>
      <c r="C1394">
        <v>7</v>
      </c>
      <c r="D1394">
        <v>0.10176786408190196</v>
      </c>
    </row>
    <row r="1395" spans="1:4" x14ac:dyDescent="0.25">
      <c r="A1395" t="s">
        <v>45</v>
      </c>
      <c r="B1395" t="s">
        <v>7</v>
      </c>
      <c r="C1395">
        <v>8</v>
      </c>
      <c r="D1395">
        <v>0.26106155065680536</v>
      </c>
    </row>
    <row r="1396" spans="1:4" x14ac:dyDescent="0.25">
      <c r="A1396" t="s">
        <v>45</v>
      </c>
      <c r="B1396" t="s">
        <v>7</v>
      </c>
      <c r="C1396">
        <v>9</v>
      </c>
      <c r="D1396">
        <v>0.41377072229502826</v>
      </c>
    </row>
    <row r="1397" spans="1:4" x14ac:dyDescent="0.25">
      <c r="A1397" t="s">
        <v>45</v>
      </c>
      <c r="B1397" t="s">
        <v>7</v>
      </c>
      <c r="C1397">
        <v>10</v>
      </c>
      <c r="D1397">
        <v>0.52434891305227882</v>
      </c>
    </row>
    <row r="1398" spans="1:4" x14ac:dyDescent="0.25">
      <c r="A1398" t="s">
        <v>45</v>
      </c>
      <c r="B1398" t="s">
        <v>7</v>
      </c>
      <c r="C1398">
        <v>11</v>
      </c>
      <c r="D1398">
        <v>0.58734244028039662</v>
      </c>
    </row>
    <row r="1399" spans="1:4" x14ac:dyDescent="0.25">
      <c r="A1399" t="s">
        <v>45</v>
      </c>
      <c r="B1399" t="s">
        <v>7</v>
      </c>
      <c r="C1399">
        <v>12</v>
      </c>
      <c r="D1399">
        <v>0.60673942846739459</v>
      </c>
    </row>
    <row r="1400" spans="1:4" x14ac:dyDescent="0.25">
      <c r="A1400" t="s">
        <v>45</v>
      </c>
      <c r="B1400" t="s">
        <v>7</v>
      </c>
      <c r="C1400">
        <v>13</v>
      </c>
      <c r="D1400">
        <v>0.58423210224881716</v>
      </c>
    </row>
    <row r="1401" spans="1:4" x14ac:dyDescent="0.25">
      <c r="A1401" t="s">
        <v>45</v>
      </c>
      <c r="B1401" t="s">
        <v>7</v>
      </c>
      <c r="C1401">
        <v>14</v>
      </c>
      <c r="D1401">
        <v>0.52161766439038015</v>
      </c>
    </row>
    <row r="1402" spans="1:4" x14ac:dyDescent="0.25">
      <c r="A1402" t="s">
        <v>45</v>
      </c>
      <c r="B1402" t="s">
        <v>7</v>
      </c>
      <c r="C1402">
        <v>15</v>
      </c>
      <c r="D1402">
        <v>0.41584752391558127</v>
      </c>
    </row>
    <row r="1403" spans="1:4" x14ac:dyDescent="0.25">
      <c r="A1403" t="s">
        <v>45</v>
      </c>
      <c r="B1403" t="s">
        <v>7</v>
      </c>
      <c r="C1403">
        <v>16</v>
      </c>
      <c r="D1403">
        <v>0.27432587870346492</v>
      </c>
    </row>
    <row r="1404" spans="1:4" x14ac:dyDescent="0.25">
      <c r="A1404" t="s">
        <v>45</v>
      </c>
      <c r="B1404" t="s">
        <v>7</v>
      </c>
      <c r="C1404">
        <v>17</v>
      </c>
      <c r="D1404">
        <v>0.11979794169420153</v>
      </c>
    </row>
    <row r="1405" spans="1:4" x14ac:dyDescent="0.25">
      <c r="A1405" t="s">
        <v>45</v>
      </c>
      <c r="B1405" t="s">
        <v>7</v>
      </c>
      <c r="C1405">
        <v>18</v>
      </c>
      <c r="D1405">
        <v>1.1014646342245402E-2</v>
      </c>
    </row>
    <row r="1406" spans="1:4" x14ac:dyDescent="0.25">
      <c r="A1406" t="s">
        <v>45</v>
      </c>
      <c r="B1406" t="s">
        <v>7</v>
      </c>
      <c r="C1406">
        <v>19</v>
      </c>
      <c r="D1406">
        <v>0</v>
      </c>
    </row>
    <row r="1407" spans="1:4" x14ac:dyDescent="0.25">
      <c r="A1407" t="s">
        <v>45</v>
      </c>
      <c r="B1407" t="s">
        <v>7</v>
      </c>
      <c r="C1407">
        <v>20</v>
      </c>
      <c r="D1407">
        <v>0</v>
      </c>
    </row>
    <row r="1408" spans="1:4" x14ac:dyDescent="0.25">
      <c r="A1408" t="s">
        <v>45</v>
      </c>
      <c r="B1408" t="s">
        <v>7</v>
      </c>
      <c r="C1408">
        <v>21</v>
      </c>
      <c r="D1408">
        <v>0</v>
      </c>
    </row>
    <row r="1409" spans="1:4" x14ac:dyDescent="0.25">
      <c r="A1409" t="s">
        <v>45</v>
      </c>
      <c r="B1409" t="s">
        <v>7</v>
      </c>
      <c r="C1409">
        <v>22</v>
      </c>
      <c r="D1409">
        <v>0</v>
      </c>
    </row>
    <row r="1410" spans="1:4" x14ac:dyDescent="0.25">
      <c r="A1410" t="s">
        <v>45</v>
      </c>
      <c r="B1410" t="s">
        <v>7</v>
      </c>
      <c r="C1410">
        <v>23</v>
      </c>
      <c r="D1410">
        <v>0</v>
      </c>
    </row>
    <row r="1411" spans="1:4" x14ac:dyDescent="0.25">
      <c r="A1411" t="s">
        <v>45</v>
      </c>
      <c r="B1411" t="s">
        <v>7</v>
      </c>
      <c r="C1411">
        <v>24</v>
      </c>
      <c r="D1411">
        <v>0</v>
      </c>
    </row>
    <row r="1412" spans="1:4" x14ac:dyDescent="0.25">
      <c r="A1412" t="s">
        <v>46</v>
      </c>
      <c r="B1412" t="s">
        <v>7</v>
      </c>
      <c r="C1412">
        <v>1</v>
      </c>
      <c r="D1412">
        <v>0</v>
      </c>
    </row>
    <row r="1413" spans="1:4" x14ac:dyDescent="0.25">
      <c r="A1413" t="s">
        <v>46</v>
      </c>
      <c r="B1413" t="s">
        <v>7</v>
      </c>
      <c r="C1413">
        <v>2</v>
      </c>
      <c r="D1413">
        <v>0</v>
      </c>
    </row>
    <row r="1414" spans="1:4" x14ac:dyDescent="0.25">
      <c r="A1414" t="s">
        <v>46</v>
      </c>
      <c r="B1414" t="s">
        <v>7</v>
      </c>
      <c r="C1414">
        <v>3</v>
      </c>
      <c r="D1414">
        <v>0</v>
      </c>
    </row>
    <row r="1415" spans="1:4" x14ac:dyDescent="0.25">
      <c r="A1415" t="s">
        <v>46</v>
      </c>
      <c r="B1415" t="s">
        <v>7</v>
      </c>
      <c r="C1415">
        <v>4</v>
      </c>
      <c r="D1415">
        <v>0</v>
      </c>
    </row>
    <row r="1416" spans="1:4" x14ac:dyDescent="0.25">
      <c r="A1416" t="s">
        <v>46</v>
      </c>
      <c r="B1416" t="s">
        <v>7</v>
      </c>
      <c r="C1416">
        <v>5</v>
      </c>
      <c r="D1416">
        <v>0</v>
      </c>
    </row>
    <row r="1417" spans="1:4" x14ac:dyDescent="0.25">
      <c r="A1417" t="s">
        <v>46</v>
      </c>
      <c r="B1417" t="s">
        <v>7</v>
      </c>
      <c r="C1417">
        <v>6</v>
      </c>
      <c r="D1417">
        <v>6.0255003185947431E-3</v>
      </c>
    </row>
    <row r="1418" spans="1:4" x14ac:dyDescent="0.25">
      <c r="A1418" t="s">
        <v>46</v>
      </c>
      <c r="B1418" t="s">
        <v>7</v>
      </c>
      <c r="C1418">
        <v>7</v>
      </c>
      <c r="D1418">
        <v>9.9146754421636604E-2</v>
      </c>
    </row>
    <row r="1419" spans="1:4" x14ac:dyDescent="0.25">
      <c r="A1419" t="s">
        <v>46</v>
      </c>
      <c r="B1419" t="s">
        <v>7</v>
      </c>
      <c r="C1419">
        <v>8</v>
      </c>
      <c r="D1419">
        <v>0.25433770950593171</v>
      </c>
    </row>
    <row r="1420" spans="1:4" x14ac:dyDescent="0.25">
      <c r="A1420" t="s">
        <v>46</v>
      </c>
      <c r="B1420" t="s">
        <v>7</v>
      </c>
      <c r="C1420">
        <v>9</v>
      </c>
      <c r="D1420">
        <v>0.40311373890320185</v>
      </c>
    </row>
    <row r="1421" spans="1:4" x14ac:dyDescent="0.25">
      <c r="A1421" t="s">
        <v>46</v>
      </c>
      <c r="B1421" t="s">
        <v>7</v>
      </c>
      <c r="C1421">
        <v>10</v>
      </c>
      <c r="D1421">
        <v>0.5108439032562111</v>
      </c>
    </row>
    <row r="1422" spans="1:4" x14ac:dyDescent="0.25">
      <c r="A1422" t="s">
        <v>46</v>
      </c>
      <c r="B1422" t="s">
        <v>7</v>
      </c>
      <c r="C1422">
        <v>11</v>
      </c>
      <c r="D1422">
        <v>0.572214983710572</v>
      </c>
    </row>
    <row r="1423" spans="1:4" x14ac:dyDescent="0.25">
      <c r="A1423" t="s">
        <v>46</v>
      </c>
      <c r="B1423" t="s">
        <v>7</v>
      </c>
      <c r="C1423">
        <v>12</v>
      </c>
      <c r="D1423">
        <v>0.59111238753883688</v>
      </c>
    </row>
    <row r="1424" spans="1:4" x14ac:dyDescent="0.25">
      <c r="A1424" t="s">
        <v>46</v>
      </c>
      <c r="B1424" t="s">
        <v>7</v>
      </c>
      <c r="C1424">
        <v>13</v>
      </c>
      <c r="D1424">
        <v>0.56918475482872088</v>
      </c>
    </row>
    <row r="1425" spans="1:4" x14ac:dyDescent="0.25">
      <c r="A1425" t="s">
        <v>46</v>
      </c>
      <c r="B1425" t="s">
        <v>7</v>
      </c>
      <c r="C1425">
        <v>14</v>
      </c>
      <c r="D1425">
        <v>0.50818300000557626</v>
      </c>
    </row>
    <row r="1426" spans="1:4" x14ac:dyDescent="0.25">
      <c r="A1426" t="s">
        <v>46</v>
      </c>
      <c r="B1426" t="s">
        <v>7</v>
      </c>
      <c r="C1426">
        <v>15</v>
      </c>
      <c r="D1426">
        <v>0.40513705089970514</v>
      </c>
    </row>
    <row r="1427" spans="1:4" x14ac:dyDescent="0.25">
      <c r="A1427" t="s">
        <v>46</v>
      </c>
      <c r="B1427" t="s">
        <v>7</v>
      </c>
      <c r="C1427">
        <v>16</v>
      </c>
      <c r="D1427">
        <v>0.26726040457548517</v>
      </c>
    </row>
    <row r="1428" spans="1:4" x14ac:dyDescent="0.25">
      <c r="A1428" t="s">
        <v>46</v>
      </c>
      <c r="B1428" t="s">
        <v>7</v>
      </c>
      <c r="C1428">
        <v>17</v>
      </c>
      <c r="D1428">
        <v>0.11671245350903268</v>
      </c>
    </row>
    <row r="1429" spans="1:4" x14ac:dyDescent="0.25">
      <c r="A1429" t="s">
        <v>46</v>
      </c>
      <c r="B1429" t="s">
        <v>7</v>
      </c>
      <c r="C1429">
        <v>18</v>
      </c>
      <c r="D1429">
        <v>1.0730955648797898E-2</v>
      </c>
    </row>
    <row r="1430" spans="1:4" x14ac:dyDescent="0.25">
      <c r="A1430" t="s">
        <v>46</v>
      </c>
      <c r="B1430" t="s">
        <v>7</v>
      </c>
      <c r="C1430">
        <v>19</v>
      </c>
      <c r="D1430">
        <v>0</v>
      </c>
    </row>
    <row r="1431" spans="1:4" x14ac:dyDescent="0.25">
      <c r="A1431" t="s">
        <v>46</v>
      </c>
      <c r="B1431" t="s">
        <v>7</v>
      </c>
      <c r="C1431">
        <v>20</v>
      </c>
      <c r="D1431">
        <v>0</v>
      </c>
    </row>
    <row r="1432" spans="1:4" x14ac:dyDescent="0.25">
      <c r="A1432" t="s">
        <v>46</v>
      </c>
      <c r="B1432" t="s">
        <v>7</v>
      </c>
      <c r="C1432">
        <v>21</v>
      </c>
      <c r="D1432">
        <v>0</v>
      </c>
    </row>
    <row r="1433" spans="1:4" x14ac:dyDescent="0.25">
      <c r="A1433" t="s">
        <v>46</v>
      </c>
      <c r="B1433" t="s">
        <v>7</v>
      </c>
      <c r="C1433">
        <v>22</v>
      </c>
      <c r="D1433">
        <v>0</v>
      </c>
    </row>
    <row r="1434" spans="1:4" x14ac:dyDescent="0.25">
      <c r="A1434" t="s">
        <v>46</v>
      </c>
      <c r="B1434" t="s">
        <v>7</v>
      </c>
      <c r="C1434">
        <v>23</v>
      </c>
      <c r="D1434">
        <v>0</v>
      </c>
    </row>
    <row r="1435" spans="1:4" x14ac:dyDescent="0.25">
      <c r="A1435" t="s">
        <v>46</v>
      </c>
      <c r="B1435" t="s">
        <v>7</v>
      </c>
      <c r="C1435">
        <v>24</v>
      </c>
      <c r="D1435">
        <v>0</v>
      </c>
    </row>
    <row r="1436" spans="1:4" x14ac:dyDescent="0.25">
      <c r="A1436" t="s">
        <v>47</v>
      </c>
      <c r="B1436" t="s">
        <v>7</v>
      </c>
      <c r="C1436">
        <v>1</v>
      </c>
      <c r="D1436">
        <v>0</v>
      </c>
    </row>
    <row r="1437" spans="1:4" x14ac:dyDescent="0.25">
      <c r="A1437" t="s">
        <v>47</v>
      </c>
      <c r="B1437" t="s">
        <v>7</v>
      </c>
      <c r="C1437">
        <v>2</v>
      </c>
      <c r="D1437">
        <v>0</v>
      </c>
    </row>
    <row r="1438" spans="1:4" x14ac:dyDescent="0.25">
      <c r="A1438" t="s">
        <v>47</v>
      </c>
      <c r="B1438" t="s">
        <v>7</v>
      </c>
      <c r="C1438">
        <v>3</v>
      </c>
      <c r="D1438">
        <v>0</v>
      </c>
    </row>
    <row r="1439" spans="1:4" x14ac:dyDescent="0.25">
      <c r="A1439" t="s">
        <v>47</v>
      </c>
      <c r="B1439" t="s">
        <v>7</v>
      </c>
      <c r="C1439">
        <v>4</v>
      </c>
      <c r="D1439">
        <v>0</v>
      </c>
    </row>
    <row r="1440" spans="1:4" x14ac:dyDescent="0.25">
      <c r="A1440" t="s">
        <v>47</v>
      </c>
      <c r="B1440" t="s">
        <v>7</v>
      </c>
      <c r="C1440">
        <v>5</v>
      </c>
      <c r="D1440">
        <v>0</v>
      </c>
    </row>
    <row r="1441" spans="1:4" x14ac:dyDescent="0.25">
      <c r="A1441" t="s">
        <v>47</v>
      </c>
      <c r="B1441" t="s">
        <v>7</v>
      </c>
      <c r="C1441">
        <v>6</v>
      </c>
      <c r="D1441">
        <v>5.7412511528733669E-3</v>
      </c>
    </row>
    <row r="1442" spans="1:4" x14ac:dyDescent="0.25">
      <c r="A1442" t="s">
        <v>47</v>
      </c>
      <c r="B1442" t="s">
        <v>7</v>
      </c>
      <c r="C1442">
        <v>7</v>
      </c>
      <c r="D1442">
        <v>9.4469569003296908E-2</v>
      </c>
    </row>
    <row r="1443" spans="1:4" x14ac:dyDescent="0.25">
      <c r="A1443" t="s">
        <v>47</v>
      </c>
      <c r="B1443" t="s">
        <v>7</v>
      </c>
      <c r="C1443">
        <v>8</v>
      </c>
      <c r="D1443">
        <v>0.24233948895726734</v>
      </c>
    </row>
    <row r="1444" spans="1:4" x14ac:dyDescent="0.25">
      <c r="A1444" t="s">
        <v>47</v>
      </c>
      <c r="B1444" t="s">
        <v>7</v>
      </c>
      <c r="C1444">
        <v>9</v>
      </c>
      <c r="D1444">
        <v>0.38409710328533447</v>
      </c>
    </row>
    <row r="1445" spans="1:4" x14ac:dyDescent="0.25">
      <c r="A1445" t="s">
        <v>47</v>
      </c>
      <c r="B1445" t="s">
        <v>7</v>
      </c>
      <c r="C1445">
        <v>10</v>
      </c>
      <c r="D1445">
        <v>0.48674516528646611</v>
      </c>
    </row>
    <row r="1446" spans="1:4" x14ac:dyDescent="0.25">
      <c r="A1446" t="s">
        <v>47</v>
      </c>
      <c r="B1446" t="s">
        <v>7</v>
      </c>
      <c r="C1446">
        <v>11</v>
      </c>
      <c r="D1446">
        <v>0.5452211038445206</v>
      </c>
    </row>
    <row r="1447" spans="1:4" x14ac:dyDescent="0.25">
      <c r="A1447" t="s">
        <v>47</v>
      </c>
      <c r="B1447" t="s">
        <v>7</v>
      </c>
      <c r="C1447">
        <v>12</v>
      </c>
      <c r="D1447">
        <v>0.56322703460192569</v>
      </c>
    </row>
    <row r="1448" spans="1:4" x14ac:dyDescent="0.25">
      <c r="A1448" t="s">
        <v>47</v>
      </c>
      <c r="B1448" t="s">
        <v>7</v>
      </c>
      <c r="C1448">
        <v>13</v>
      </c>
      <c r="D1448">
        <v>0.54233382409320929</v>
      </c>
    </row>
    <row r="1449" spans="1:4" x14ac:dyDescent="0.25">
      <c r="A1449" t="s">
        <v>47</v>
      </c>
      <c r="B1449" t="s">
        <v>7</v>
      </c>
      <c r="C1449">
        <v>14</v>
      </c>
      <c r="D1449">
        <v>0.48420978846335871</v>
      </c>
    </row>
    <row r="1450" spans="1:4" x14ac:dyDescent="0.25">
      <c r="A1450" t="s">
        <v>47</v>
      </c>
      <c r="B1450" t="s">
        <v>7</v>
      </c>
      <c r="C1450">
        <v>15</v>
      </c>
      <c r="D1450">
        <v>0.38602496681837567</v>
      </c>
    </row>
    <row r="1451" spans="1:4" x14ac:dyDescent="0.25">
      <c r="A1451" t="s">
        <v>47</v>
      </c>
      <c r="B1451" t="s">
        <v>7</v>
      </c>
      <c r="C1451">
        <v>16</v>
      </c>
      <c r="D1451">
        <v>0.25465256406197634</v>
      </c>
    </row>
    <row r="1452" spans="1:4" x14ac:dyDescent="0.25">
      <c r="A1452" t="s">
        <v>47</v>
      </c>
      <c r="B1452" t="s">
        <v>7</v>
      </c>
      <c r="C1452">
        <v>17</v>
      </c>
      <c r="D1452">
        <v>0.11120661734853031</v>
      </c>
    </row>
    <row r="1453" spans="1:4" x14ac:dyDescent="0.25">
      <c r="A1453" t="s">
        <v>47</v>
      </c>
      <c r="B1453" t="s">
        <v>7</v>
      </c>
      <c r="C1453">
        <v>18</v>
      </c>
      <c r="D1453">
        <v>1.0224729604605227E-2</v>
      </c>
    </row>
    <row r="1454" spans="1:4" x14ac:dyDescent="0.25">
      <c r="A1454" t="s">
        <v>47</v>
      </c>
      <c r="B1454" t="s">
        <v>7</v>
      </c>
      <c r="C1454">
        <v>19</v>
      </c>
      <c r="D1454">
        <v>0</v>
      </c>
    </row>
    <row r="1455" spans="1:4" x14ac:dyDescent="0.25">
      <c r="A1455" t="s">
        <v>47</v>
      </c>
      <c r="B1455" t="s">
        <v>7</v>
      </c>
      <c r="C1455">
        <v>20</v>
      </c>
      <c r="D1455">
        <v>0</v>
      </c>
    </row>
    <row r="1456" spans="1:4" x14ac:dyDescent="0.25">
      <c r="A1456" t="s">
        <v>47</v>
      </c>
      <c r="B1456" t="s">
        <v>7</v>
      </c>
      <c r="C1456">
        <v>21</v>
      </c>
      <c r="D1456">
        <v>0</v>
      </c>
    </row>
    <row r="1457" spans="1:4" x14ac:dyDescent="0.25">
      <c r="A1457" t="s">
        <v>47</v>
      </c>
      <c r="B1457" t="s">
        <v>7</v>
      </c>
      <c r="C1457">
        <v>22</v>
      </c>
      <c r="D1457">
        <v>0</v>
      </c>
    </row>
    <row r="1458" spans="1:4" x14ac:dyDescent="0.25">
      <c r="A1458" t="s">
        <v>47</v>
      </c>
      <c r="B1458" t="s">
        <v>7</v>
      </c>
      <c r="C1458">
        <v>23</v>
      </c>
      <c r="D1458">
        <v>0</v>
      </c>
    </row>
    <row r="1459" spans="1:4" x14ac:dyDescent="0.25">
      <c r="A1459" t="s">
        <v>47</v>
      </c>
      <c r="B1459" t="s">
        <v>7</v>
      </c>
      <c r="C1459">
        <v>24</v>
      </c>
      <c r="D1459">
        <v>0</v>
      </c>
    </row>
    <row r="1460" spans="1:4" x14ac:dyDescent="0.25">
      <c r="A1460" t="s">
        <v>48</v>
      </c>
      <c r="B1460" t="s">
        <v>7</v>
      </c>
      <c r="C1460">
        <v>1</v>
      </c>
      <c r="D1460">
        <v>0</v>
      </c>
    </row>
    <row r="1461" spans="1:4" x14ac:dyDescent="0.25">
      <c r="A1461" t="s">
        <v>48</v>
      </c>
      <c r="B1461" t="s">
        <v>7</v>
      </c>
      <c r="C1461">
        <v>2</v>
      </c>
      <c r="D1461">
        <v>0</v>
      </c>
    </row>
    <row r="1462" spans="1:4" x14ac:dyDescent="0.25">
      <c r="A1462" t="s">
        <v>48</v>
      </c>
      <c r="B1462" t="s">
        <v>7</v>
      </c>
      <c r="C1462">
        <v>3</v>
      </c>
      <c r="D1462">
        <v>0</v>
      </c>
    </row>
    <row r="1463" spans="1:4" x14ac:dyDescent="0.25">
      <c r="A1463" t="s">
        <v>48</v>
      </c>
      <c r="B1463" t="s">
        <v>7</v>
      </c>
      <c r="C1463">
        <v>4</v>
      </c>
      <c r="D1463">
        <v>0</v>
      </c>
    </row>
    <row r="1464" spans="1:4" x14ac:dyDescent="0.25">
      <c r="A1464" t="s">
        <v>48</v>
      </c>
      <c r="B1464" t="s">
        <v>7</v>
      </c>
      <c r="C1464">
        <v>5</v>
      </c>
      <c r="D1464">
        <v>0</v>
      </c>
    </row>
    <row r="1465" spans="1:4" x14ac:dyDescent="0.25">
      <c r="A1465" t="s">
        <v>48</v>
      </c>
      <c r="B1465" t="s">
        <v>7</v>
      </c>
      <c r="C1465">
        <v>6</v>
      </c>
      <c r="D1465">
        <v>6.2660742905039611E-3</v>
      </c>
    </row>
    <row r="1466" spans="1:4" x14ac:dyDescent="0.25">
      <c r="A1466" t="s">
        <v>48</v>
      </c>
      <c r="B1466" t="s">
        <v>7</v>
      </c>
      <c r="C1466">
        <v>7</v>
      </c>
      <c r="D1466">
        <v>0.10310528520778776</v>
      </c>
    </row>
    <row r="1467" spans="1:4" x14ac:dyDescent="0.25">
      <c r="A1467" t="s">
        <v>48</v>
      </c>
      <c r="B1467" t="s">
        <v>7</v>
      </c>
      <c r="C1467">
        <v>8</v>
      </c>
      <c r="D1467">
        <v>0.26449239040326916</v>
      </c>
    </row>
    <row r="1468" spans="1:4" x14ac:dyDescent="0.25">
      <c r="A1468" t="s">
        <v>48</v>
      </c>
      <c r="B1468" t="s">
        <v>7</v>
      </c>
      <c r="C1468">
        <v>9</v>
      </c>
      <c r="D1468">
        <v>0.41920844775249727</v>
      </c>
    </row>
    <row r="1469" spans="1:4" x14ac:dyDescent="0.25">
      <c r="A1469" t="s">
        <v>48</v>
      </c>
      <c r="B1469" t="s">
        <v>7</v>
      </c>
      <c r="C1469">
        <v>10</v>
      </c>
      <c r="D1469">
        <v>0.5312398438974717</v>
      </c>
    </row>
    <row r="1470" spans="1:4" x14ac:dyDescent="0.25">
      <c r="A1470" t="s">
        <v>48</v>
      </c>
      <c r="B1470" t="s">
        <v>7</v>
      </c>
      <c r="C1470">
        <v>11</v>
      </c>
      <c r="D1470">
        <v>0.59506122454345367</v>
      </c>
    </row>
    <row r="1471" spans="1:4" x14ac:dyDescent="0.25">
      <c r="A1471" t="s">
        <v>48</v>
      </c>
      <c r="B1471" t="s">
        <v>7</v>
      </c>
      <c r="C1471">
        <v>12</v>
      </c>
      <c r="D1471">
        <v>0.61471312563457803</v>
      </c>
    </row>
    <row r="1472" spans="1:4" x14ac:dyDescent="0.25">
      <c r="A1472" t="s">
        <v>48</v>
      </c>
      <c r="B1472" t="s">
        <v>7</v>
      </c>
      <c r="C1472">
        <v>13</v>
      </c>
      <c r="D1472">
        <v>0.59191001082061745</v>
      </c>
    </row>
    <row r="1473" spans="1:4" x14ac:dyDescent="0.25">
      <c r="A1473" t="s">
        <v>48</v>
      </c>
      <c r="B1473" t="s">
        <v>7</v>
      </c>
      <c r="C1473">
        <v>14</v>
      </c>
      <c r="D1473">
        <v>0.5284727014915761</v>
      </c>
    </row>
    <row r="1474" spans="1:4" x14ac:dyDescent="0.25">
      <c r="A1474" t="s">
        <v>48</v>
      </c>
      <c r="B1474" t="s">
        <v>7</v>
      </c>
      <c r="C1474">
        <v>15</v>
      </c>
      <c r="D1474">
        <v>0.42131254245212446</v>
      </c>
    </row>
    <row r="1475" spans="1:4" x14ac:dyDescent="0.25">
      <c r="A1475" t="s">
        <v>48</v>
      </c>
      <c r="B1475" t="s">
        <v>7</v>
      </c>
      <c r="C1475">
        <v>16</v>
      </c>
      <c r="D1475">
        <v>0.27793103666629615</v>
      </c>
    </row>
    <row r="1476" spans="1:4" x14ac:dyDescent="0.25">
      <c r="A1476" t="s">
        <v>48</v>
      </c>
      <c r="B1476" t="s">
        <v>7</v>
      </c>
      <c r="C1476">
        <v>17</v>
      </c>
      <c r="D1476">
        <v>0.1213723119485533</v>
      </c>
    </row>
    <row r="1477" spans="1:4" x14ac:dyDescent="0.25">
      <c r="A1477" t="s">
        <v>48</v>
      </c>
      <c r="B1477" t="s">
        <v>7</v>
      </c>
      <c r="C1477">
        <v>18</v>
      </c>
      <c r="D1477">
        <v>1.1159399510106173E-2</v>
      </c>
    </row>
    <row r="1478" spans="1:4" x14ac:dyDescent="0.25">
      <c r="A1478" t="s">
        <v>48</v>
      </c>
      <c r="B1478" t="s">
        <v>7</v>
      </c>
      <c r="C1478">
        <v>19</v>
      </c>
      <c r="D1478">
        <v>0</v>
      </c>
    </row>
    <row r="1479" spans="1:4" x14ac:dyDescent="0.25">
      <c r="A1479" t="s">
        <v>48</v>
      </c>
      <c r="B1479" t="s">
        <v>7</v>
      </c>
      <c r="C1479">
        <v>20</v>
      </c>
      <c r="D1479">
        <v>0</v>
      </c>
    </row>
    <row r="1480" spans="1:4" x14ac:dyDescent="0.25">
      <c r="A1480" t="s">
        <v>48</v>
      </c>
      <c r="B1480" t="s">
        <v>7</v>
      </c>
      <c r="C1480">
        <v>21</v>
      </c>
      <c r="D1480">
        <v>0</v>
      </c>
    </row>
    <row r="1481" spans="1:4" x14ac:dyDescent="0.25">
      <c r="A1481" t="s">
        <v>48</v>
      </c>
      <c r="B1481" t="s">
        <v>7</v>
      </c>
      <c r="C1481">
        <v>22</v>
      </c>
      <c r="D1481">
        <v>0</v>
      </c>
    </row>
    <row r="1482" spans="1:4" x14ac:dyDescent="0.25">
      <c r="A1482" t="s">
        <v>48</v>
      </c>
      <c r="B1482" t="s">
        <v>7</v>
      </c>
      <c r="C1482">
        <v>23</v>
      </c>
      <c r="D1482">
        <v>0</v>
      </c>
    </row>
    <row r="1483" spans="1:4" x14ac:dyDescent="0.25">
      <c r="A1483" t="s">
        <v>48</v>
      </c>
      <c r="B1483" t="s">
        <v>7</v>
      </c>
      <c r="C1483">
        <v>24</v>
      </c>
      <c r="D1483">
        <v>0</v>
      </c>
    </row>
    <row r="1484" spans="1:4" x14ac:dyDescent="0.25">
      <c r="A1484" t="s">
        <v>49</v>
      </c>
      <c r="B1484" t="s">
        <v>7</v>
      </c>
      <c r="C1484">
        <v>1</v>
      </c>
      <c r="D1484">
        <v>0</v>
      </c>
    </row>
    <row r="1485" spans="1:4" x14ac:dyDescent="0.25">
      <c r="A1485" t="s">
        <v>49</v>
      </c>
      <c r="B1485" t="s">
        <v>7</v>
      </c>
      <c r="C1485">
        <v>2</v>
      </c>
      <c r="D1485">
        <v>0</v>
      </c>
    </row>
    <row r="1486" spans="1:4" x14ac:dyDescent="0.25">
      <c r="A1486" t="s">
        <v>49</v>
      </c>
      <c r="B1486" t="s">
        <v>7</v>
      </c>
      <c r="C1486">
        <v>3</v>
      </c>
      <c r="D1486">
        <v>0</v>
      </c>
    </row>
    <row r="1487" spans="1:4" x14ac:dyDescent="0.25">
      <c r="A1487" t="s">
        <v>49</v>
      </c>
      <c r="B1487" t="s">
        <v>7</v>
      </c>
      <c r="C1487">
        <v>4</v>
      </c>
      <c r="D1487">
        <v>0</v>
      </c>
    </row>
    <row r="1488" spans="1:4" x14ac:dyDescent="0.25">
      <c r="A1488" t="s">
        <v>49</v>
      </c>
      <c r="B1488" t="s">
        <v>7</v>
      </c>
      <c r="C1488">
        <v>5</v>
      </c>
      <c r="D1488">
        <v>0</v>
      </c>
    </row>
    <row r="1489" spans="1:4" x14ac:dyDescent="0.25">
      <c r="A1489" t="s">
        <v>49</v>
      </c>
      <c r="B1489" t="s">
        <v>7</v>
      </c>
      <c r="C1489">
        <v>6</v>
      </c>
      <c r="D1489">
        <v>6.1579247008315486E-3</v>
      </c>
    </row>
    <row r="1490" spans="1:4" x14ac:dyDescent="0.25">
      <c r="A1490" t="s">
        <v>49</v>
      </c>
      <c r="B1490" t="s">
        <v>7</v>
      </c>
      <c r="C1490">
        <v>7</v>
      </c>
      <c r="D1490">
        <v>0.10132573492298215</v>
      </c>
    </row>
    <row r="1491" spans="1:4" x14ac:dyDescent="0.25">
      <c r="A1491" t="s">
        <v>49</v>
      </c>
      <c r="B1491" t="s">
        <v>7</v>
      </c>
      <c r="C1491">
        <v>8</v>
      </c>
      <c r="D1491">
        <v>0.25992737215301653</v>
      </c>
    </row>
    <row r="1492" spans="1:4" x14ac:dyDescent="0.25">
      <c r="A1492" t="s">
        <v>49</v>
      </c>
      <c r="B1492" t="s">
        <v>7</v>
      </c>
      <c r="C1492">
        <v>9</v>
      </c>
      <c r="D1492">
        <v>0.41197310078568111</v>
      </c>
    </row>
    <row r="1493" spans="1:4" x14ac:dyDescent="0.25">
      <c r="A1493" t="s">
        <v>49</v>
      </c>
      <c r="B1493" t="s">
        <v>7</v>
      </c>
      <c r="C1493">
        <v>10</v>
      </c>
      <c r="D1493">
        <v>0.52207088603461693</v>
      </c>
    </row>
    <row r="1494" spans="1:4" x14ac:dyDescent="0.25">
      <c r="A1494" t="s">
        <v>49</v>
      </c>
      <c r="B1494" t="s">
        <v>7</v>
      </c>
      <c r="C1494">
        <v>11</v>
      </c>
      <c r="D1494">
        <v>0.58479073870483744</v>
      </c>
    </row>
    <row r="1495" spans="1:4" x14ac:dyDescent="0.25">
      <c r="A1495" t="s">
        <v>49</v>
      </c>
      <c r="B1495" t="s">
        <v>7</v>
      </c>
      <c r="C1495">
        <v>12</v>
      </c>
      <c r="D1495">
        <v>0.6041034569295044</v>
      </c>
    </row>
    <row r="1496" spans="1:4" x14ac:dyDescent="0.25">
      <c r="A1496" t="s">
        <v>49</v>
      </c>
      <c r="B1496" t="s">
        <v>7</v>
      </c>
      <c r="C1496">
        <v>13</v>
      </c>
      <c r="D1496">
        <v>0.58169391349629174</v>
      </c>
    </row>
    <row r="1497" spans="1:4" x14ac:dyDescent="0.25">
      <c r="A1497" t="s">
        <v>49</v>
      </c>
      <c r="B1497" t="s">
        <v>7</v>
      </c>
      <c r="C1497">
        <v>14</v>
      </c>
      <c r="D1497">
        <v>0.51935150324692692</v>
      </c>
    </row>
    <row r="1498" spans="1:4" x14ac:dyDescent="0.25">
      <c r="A1498" t="s">
        <v>49</v>
      </c>
      <c r="B1498" t="s">
        <v>7</v>
      </c>
      <c r="C1498">
        <v>15</v>
      </c>
      <c r="D1498">
        <v>0.4140408797686656</v>
      </c>
    </row>
    <row r="1499" spans="1:4" x14ac:dyDescent="0.25">
      <c r="A1499" t="s">
        <v>49</v>
      </c>
      <c r="B1499" t="s">
        <v>7</v>
      </c>
      <c r="C1499">
        <v>16</v>
      </c>
      <c r="D1499">
        <v>0.27313407349938312</v>
      </c>
    </row>
    <row r="1500" spans="1:4" x14ac:dyDescent="0.25">
      <c r="A1500" t="s">
        <v>49</v>
      </c>
      <c r="B1500" t="s">
        <v>7</v>
      </c>
      <c r="C1500">
        <v>17</v>
      </c>
      <c r="D1500">
        <v>0.11927748109812424</v>
      </c>
    </row>
    <row r="1501" spans="1:4" x14ac:dyDescent="0.25">
      <c r="A1501" t="s">
        <v>49</v>
      </c>
      <c r="B1501" t="s">
        <v>7</v>
      </c>
      <c r="C1501">
        <v>18</v>
      </c>
      <c r="D1501">
        <v>1.0966793354791749E-2</v>
      </c>
    </row>
    <row r="1502" spans="1:4" x14ac:dyDescent="0.25">
      <c r="A1502" t="s">
        <v>49</v>
      </c>
      <c r="B1502" t="s">
        <v>7</v>
      </c>
      <c r="C1502">
        <v>19</v>
      </c>
      <c r="D1502">
        <v>0</v>
      </c>
    </row>
    <row r="1503" spans="1:4" x14ac:dyDescent="0.25">
      <c r="A1503" t="s">
        <v>49</v>
      </c>
      <c r="B1503" t="s">
        <v>7</v>
      </c>
      <c r="C1503">
        <v>20</v>
      </c>
      <c r="D1503">
        <v>0</v>
      </c>
    </row>
    <row r="1504" spans="1:4" x14ac:dyDescent="0.25">
      <c r="A1504" t="s">
        <v>49</v>
      </c>
      <c r="B1504" t="s">
        <v>7</v>
      </c>
      <c r="C1504">
        <v>21</v>
      </c>
      <c r="D1504">
        <v>0</v>
      </c>
    </row>
    <row r="1505" spans="1:4" x14ac:dyDescent="0.25">
      <c r="A1505" t="s">
        <v>49</v>
      </c>
      <c r="B1505" t="s">
        <v>7</v>
      </c>
      <c r="C1505">
        <v>22</v>
      </c>
      <c r="D1505">
        <v>0</v>
      </c>
    </row>
    <row r="1506" spans="1:4" x14ac:dyDescent="0.25">
      <c r="A1506" t="s">
        <v>49</v>
      </c>
      <c r="B1506" t="s">
        <v>7</v>
      </c>
      <c r="C1506">
        <v>23</v>
      </c>
      <c r="D1506">
        <v>0</v>
      </c>
    </row>
    <row r="1507" spans="1:4" x14ac:dyDescent="0.25">
      <c r="A1507" t="s">
        <v>49</v>
      </c>
      <c r="B1507" t="s">
        <v>7</v>
      </c>
      <c r="C1507">
        <v>24</v>
      </c>
      <c r="D1507">
        <v>0</v>
      </c>
    </row>
    <row r="1508" spans="1:4" x14ac:dyDescent="0.25">
      <c r="A1508" t="s">
        <v>50</v>
      </c>
      <c r="B1508" t="s">
        <v>7</v>
      </c>
      <c r="C1508">
        <v>1</v>
      </c>
      <c r="D1508">
        <v>0</v>
      </c>
    </row>
    <row r="1509" spans="1:4" x14ac:dyDescent="0.25">
      <c r="A1509" t="s">
        <v>50</v>
      </c>
      <c r="B1509" t="s">
        <v>7</v>
      </c>
      <c r="C1509">
        <v>2</v>
      </c>
      <c r="D1509">
        <v>0</v>
      </c>
    </row>
    <row r="1510" spans="1:4" x14ac:dyDescent="0.25">
      <c r="A1510" t="s">
        <v>50</v>
      </c>
      <c r="B1510" t="s">
        <v>7</v>
      </c>
      <c r="C1510">
        <v>3</v>
      </c>
      <c r="D1510">
        <v>0</v>
      </c>
    </row>
    <row r="1511" spans="1:4" x14ac:dyDescent="0.25">
      <c r="A1511" t="s">
        <v>50</v>
      </c>
      <c r="B1511" t="s">
        <v>7</v>
      </c>
      <c r="C1511">
        <v>4</v>
      </c>
      <c r="D1511">
        <v>0</v>
      </c>
    </row>
    <row r="1512" spans="1:4" x14ac:dyDescent="0.25">
      <c r="A1512" t="s">
        <v>50</v>
      </c>
      <c r="B1512" t="s">
        <v>7</v>
      </c>
      <c r="C1512">
        <v>5</v>
      </c>
      <c r="D1512">
        <v>0</v>
      </c>
    </row>
    <row r="1513" spans="1:4" x14ac:dyDescent="0.25">
      <c r="A1513" t="s">
        <v>50</v>
      </c>
      <c r="B1513" t="s">
        <v>7</v>
      </c>
      <c r="C1513">
        <v>6</v>
      </c>
      <c r="D1513">
        <v>5.6463157047044093E-3</v>
      </c>
    </row>
    <row r="1514" spans="1:4" x14ac:dyDescent="0.25">
      <c r="A1514" t="s">
        <v>50</v>
      </c>
      <c r="B1514" t="s">
        <v>7</v>
      </c>
      <c r="C1514">
        <v>7</v>
      </c>
      <c r="D1514">
        <v>9.2907451159494225E-2</v>
      </c>
    </row>
    <row r="1515" spans="1:4" x14ac:dyDescent="0.25">
      <c r="A1515" t="s">
        <v>50</v>
      </c>
      <c r="B1515" t="s">
        <v>7</v>
      </c>
      <c r="C1515">
        <v>8</v>
      </c>
      <c r="D1515">
        <v>0.23833224256086472</v>
      </c>
    </row>
    <row r="1516" spans="1:4" x14ac:dyDescent="0.25">
      <c r="A1516" t="s">
        <v>50</v>
      </c>
      <c r="B1516" t="s">
        <v>7</v>
      </c>
      <c r="C1516">
        <v>9</v>
      </c>
      <c r="D1516">
        <v>0.37774579941970549</v>
      </c>
    </row>
    <row r="1517" spans="1:4" x14ac:dyDescent="0.25">
      <c r="A1517" t="s">
        <v>50</v>
      </c>
      <c r="B1517" t="s">
        <v>7</v>
      </c>
      <c r="C1517">
        <v>10</v>
      </c>
      <c r="D1517">
        <v>0.47869650669618352</v>
      </c>
    </row>
    <row r="1518" spans="1:4" x14ac:dyDescent="0.25">
      <c r="A1518" t="s">
        <v>50</v>
      </c>
      <c r="B1518" t="s">
        <v>7</v>
      </c>
      <c r="C1518">
        <v>11</v>
      </c>
      <c r="D1518">
        <v>0.53620550629158159</v>
      </c>
    </row>
    <row r="1519" spans="1:4" x14ac:dyDescent="0.25">
      <c r="A1519" t="s">
        <v>50</v>
      </c>
      <c r="B1519" t="s">
        <v>7</v>
      </c>
      <c r="C1519">
        <v>12</v>
      </c>
      <c r="D1519">
        <v>0.55391369687691672</v>
      </c>
    </row>
    <row r="1520" spans="1:4" x14ac:dyDescent="0.25">
      <c r="A1520" t="s">
        <v>50</v>
      </c>
      <c r="B1520" t="s">
        <v>7</v>
      </c>
      <c r="C1520">
        <v>13</v>
      </c>
      <c r="D1520">
        <v>0.53336596965233452</v>
      </c>
    </row>
    <row r="1521" spans="1:4" x14ac:dyDescent="0.25">
      <c r="A1521" t="s">
        <v>50</v>
      </c>
      <c r="B1521" t="s">
        <v>7</v>
      </c>
      <c r="C1521">
        <v>14</v>
      </c>
      <c r="D1521">
        <v>0.47620305403360663</v>
      </c>
    </row>
    <row r="1522" spans="1:4" x14ac:dyDescent="0.25">
      <c r="A1522" t="s">
        <v>50</v>
      </c>
      <c r="B1522" t="s">
        <v>7</v>
      </c>
      <c r="C1522">
        <v>15</v>
      </c>
      <c r="D1522">
        <v>0.37964178443295293</v>
      </c>
    </row>
    <row r="1523" spans="1:4" x14ac:dyDescent="0.25">
      <c r="A1523" t="s">
        <v>50</v>
      </c>
      <c r="B1523" t="s">
        <v>7</v>
      </c>
      <c r="C1523">
        <v>16</v>
      </c>
      <c r="D1523">
        <v>0.25044171268953663</v>
      </c>
    </row>
    <row r="1524" spans="1:4" x14ac:dyDescent="0.25">
      <c r="A1524" t="s">
        <v>50</v>
      </c>
      <c r="B1524" t="s">
        <v>7</v>
      </c>
      <c r="C1524">
        <v>17</v>
      </c>
      <c r="D1524">
        <v>0.10936774115652594</v>
      </c>
    </row>
    <row r="1525" spans="1:4" x14ac:dyDescent="0.25">
      <c r="A1525" t="s">
        <v>50</v>
      </c>
      <c r="B1525" t="s">
        <v>7</v>
      </c>
      <c r="C1525">
        <v>18</v>
      </c>
      <c r="D1525">
        <v>1.0055656825593669E-2</v>
      </c>
    </row>
    <row r="1526" spans="1:4" x14ac:dyDescent="0.25">
      <c r="A1526" t="s">
        <v>50</v>
      </c>
      <c r="B1526" t="s">
        <v>7</v>
      </c>
      <c r="C1526">
        <v>19</v>
      </c>
      <c r="D1526">
        <v>0</v>
      </c>
    </row>
    <row r="1527" spans="1:4" x14ac:dyDescent="0.25">
      <c r="A1527" t="s">
        <v>50</v>
      </c>
      <c r="B1527" t="s">
        <v>7</v>
      </c>
      <c r="C1527">
        <v>20</v>
      </c>
      <c r="D1527">
        <v>0</v>
      </c>
    </row>
    <row r="1528" spans="1:4" x14ac:dyDescent="0.25">
      <c r="A1528" t="s">
        <v>50</v>
      </c>
      <c r="B1528" t="s">
        <v>7</v>
      </c>
      <c r="C1528">
        <v>21</v>
      </c>
      <c r="D1528">
        <v>0</v>
      </c>
    </row>
    <row r="1529" spans="1:4" x14ac:dyDescent="0.25">
      <c r="A1529" t="s">
        <v>50</v>
      </c>
      <c r="B1529" t="s">
        <v>7</v>
      </c>
      <c r="C1529">
        <v>22</v>
      </c>
      <c r="D1529">
        <v>0</v>
      </c>
    </row>
    <row r="1530" spans="1:4" x14ac:dyDescent="0.25">
      <c r="A1530" t="s">
        <v>50</v>
      </c>
      <c r="B1530" t="s">
        <v>7</v>
      </c>
      <c r="C1530">
        <v>23</v>
      </c>
      <c r="D1530">
        <v>0</v>
      </c>
    </row>
    <row r="1531" spans="1:4" x14ac:dyDescent="0.25">
      <c r="A1531" t="s">
        <v>50</v>
      </c>
      <c r="B1531" t="s">
        <v>7</v>
      </c>
      <c r="C1531">
        <v>24</v>
      </c>
      <c r="D1531">
        <v>0</v>
      </c>
    </row>
    <row r="1532" spans="1:4" x14ac:dyDescent="0.25">
      <c r="A1532" t="s">
        <v>51</v>
      </c>
      <c r="B1532" t="s">
        <v>7</v>
      </c>
      <c r="C1532">
        <v>1</v>
      </c>
      <c r="D1532">
        <v>0</v>
      </c>
    </row>
    <row r="1533" spans="1:4" x14ac:dyDescent="0.25">
      <c r="A1533" t="s">
        <v>51</v>
      </c>
      <c r="B1533" t="s">
        <v>7</v>
      </c>
      <c r="C1533">
        <v>2</v>
      </c>
      <c r="D1533">
        <v>0</v>
      </c>
    </row>
    <row r="1534" spans="1:4" x14ac:dyDescent="0.25">
      <c r="A1534" t="s">
        <v>51</v>
      </c>
      <c r="B1534" t="s">
        <v>7</v>
      </c>
      <c r="C1534">
        <v>3</v>
      </c>
      <c r="D1534">
        <v>0</v>
      </c>
    </row>
    <row r="1535" spans="1:4" x14ac:dyDescent="0.25">
      <c r="A1535" t="s">
        <v>51</v>
      </c>
      <c r="B1535" t="s">
        <v>7</v>
      </c>
      <c r="C1535">
        <v>4</v>
      </c>
      <c r="D1535">
        <v>0</v>
      </c>
    </row>
    <row r="1536" spans="1:4" x14ac:dyDescent="0.25">
      <c r="A1536" t="s">
        <v>51</v>
      </c>
      <c r="B1536" t="s">
        <v>7</v>
      </c>
      <c r="C1536">
        <v>5</v>
      </c>
      <c r="D1536">
        <v>0</v>
      </c>
    </row>
    <row r="1537" spans="1:4" x14ac:dyDescent="0.25">
      <c r="A1537" t="s">
        <v>51</v>
      </c>
      <c r="B1537" t="s">
        <v>7</v>
      </c>
      <c r="C1537">
        <v>6</v>
      </c>
      <c r="D1537">
        <v>6.2587742263019623E-3</v>
      </c>
    </row>
    <row r="1538" spans="1:4" x14ac:dyDescent="0.25">
      <c r="A1538" t="s">
        <v>51</v>
      </c>
      <c r="B1538" t="s">
        <v>7</v>
      </c>
      <c r="C1538">
        <v>7</v>
      </c>
      <c r="D1538">
        <v>0.10298516610822284</v>
      </c>
    </row>
    <row r="1539" spans="1:4" x14ac:dyDescent="0.25">
      <c r="A1539" t="s">
        <v>51</v>
      </c>
      <c r="B1539" t="s">
        <v>7</v>
      </c>
      <c r="C1539">
        <v>8</v>
      </c>
      <c r="D1539">
        <v>0.26418425306857302</v>
      </c>
    </row>
    <row r="1540" spans="1:4" x14ac:dyDescent="0.25">
      <c r="A1540" t="s">
        <v>51</v>
      </c>
      <c r="B1540" t="s">
        <v>7</v>
      </c>
      <c r="C1540">
        <v>9</v>
      </c>
      <c r="D1540">
        <v>0.41872006404672929</v>
      </c>
    </row>
    <row r="1541" spans="1:4" x14ac:dyDescent="0.25">
      <c r="A1541" t="s">
        <v>51</v>
      </c>
      <c r="B1541" t="s">
        <v>7</v>
      </c>
      <c r="C1541">
        <v>10</v>
      </c>
      <c r="D1541">
        <v>0.53062094204803323</v>
      </c>
    </row>
    <row r="1542" spans="1:4" x14ac:dyDescent="0.25">
      <c r="A1542" t="s">
        <v>51</v>
      </c>
      <c r="B1542" t="s">
        <v>7</v>
      </c>
      <c r="C1542">
        <v>11</v>
      </c>
      <c r="D1542">
        <v>0.5943679698927915</v>
      </c>
    </row>
    <row r="1543" spans="1:4" x14ac:dyDescent="0.25">
      <c r="A1543" t="s">
        <v>51</v>
      </c>
      <c r="B1543" t="s">
        <v>7</v>
      </c>
      <c r="C1543">
        <v>12</v>
      </c>
      <c r="D1543">
        <v>0.6139969762442421</v>
      </c>
    </row>
    <row r="1544" spans="1:4" x14ac:dyDescent="0.25">
      <c r="A1544" t="s">
        <v>51</v>
      </c>
      <c r="B1544" t="s">
        <v>7</v>
      </c>
      <c r="C1544">
        <v>13</v>
      </c>
      <c r="D1544">
        <v>0.59122042737802338</v>
      </c>
    </row>
    <row r="1545" spans="1:4" x14ac:dyDescent="0.25">
      <c r="A1545" t="s">
        <v>51</v>
      </c>
      <c r="B1545" t="s">
        <v>7</v>
      </c>
      <c r="C1545">
        <v>14</v>
      </c>
      <c r="D1545">
        <v>0.527857023401749</v>
      </c>
    </row>
    <row r="1546" spans="1:4" x14ac:dyDescent="0.25">
      <c r="A1546" t="s">
        <v>51</v>
      </c>
      <c r="B1546" t="s">
        <v>7</v>
      </c>
      <c r="C1546">
        <v>15</v>
      </c>
      <c r="D1546">
        <v>0.42082170744659814</v>
      </c>
    </row>
    <row r="1547" spans="1:4" x14ac:dyDescent="0.25">
      <c r="A1547" t="s">
        <v>51</v>
      </c>
      <c r="B1547" t="s">
        <v>7</v>
      </c>
      <c r="C1547">
        <v>16</v>
      </c>
      <c r="D1547">
        <v>0.27760724312071583</v>
      </c>
    </row>
    <row r="1548" spans="1:4" x14ac:dyDescent="0.25">
      <c r="A1548" t="s">
        <v>51</v>
      </c>
      <c r="B1548" t="s">
        <v>7</v>
      </c>
      <c r="C1548">
        <v>17</v>
      </c>
      <c r="D1548">
        <v>0.1212309115073054</v>
      </c>
    </row>
    <row r="1549" spans="1:4" x14ac:dyDescent="0.25">
      <c r="A1549" t="s">
        <v>51</v>
      </c>
      <c r="B1549" t="s">
        <v>7</v>
      </c>
      <c r="C1549">
        <v>18</v>
      </c>
      <c r="D1549">
        <v>1.1146398653572606E-2</v>
      </c>
    </row>
    <row r="1550" spans="1:4" x14ac:dyDescent="0.25">
      <c r="A1550" t="s">
        <v>51</v>
      </c>
      <c r="B1550" t="s">
        <v>7</v>
      </c>
      <c r="C1550">
        <v>19</v>
      </c>
      <c r="D1550">
        <v>0</v>
      </c>
    </row>
    <row r="1551" spans="1:4" x14ac:dyDescent="0.25">
      <c r="A1551" t="s">
        <v>51</v>
      </c>
      <c r="B1551" t="s">
        <v>7</v>
      </c>
      <c r="C1551">
        <v>20</v>
      </c>
      <c r="D1551">
        <v>0</v>
      </c>
    </row>
    <row r="1552" spans="1:4" x14ac:dyDescent="0.25">
      <c r="A1552" t="s">
        <v>51</v>
      </c>
      <c r="B1552" t="s">
        <v>7</v>
      </c>
      <c r="C1552">
        <v>21</v>
      </c>
      <c r="D1552">
        <v>0</v>
      </c>
    </row>
    <row r="1553" spans="1:4" x14ac:dyDescent="0.25">
      <c r="A1553" t="s">
        <v>51</v>
      </c>
      <c r="B1553" t="s">
        <v>7</v>
      </c>
      <c r="C1553">
        <v>22</v>
      </c>
      <c r="D1553">
        <v>0</v>
      </c>
    </row>
    <row r="1554" spans="1:4" x14ac:dyDescent="0.25">
      <c r="A1554" t="s">
        <v>51</v>
      </c>
      <c r="B1554" t="s">
        <v>7</v>
      </c>
      <c r="C1554">
        <v>23</v>
      </c>
      <c r="D1554">
        <v>0</v>
      </c>
    </row>
    <row r="1555" spans="1:4" x14ac:dyDescent="0.25">
      <c r="A1555" t="s">
        <v>51</v>
      </c>
      <c r="B1555" t="s">
        <v>7</v>
      </c>
      <c r="C1555">
        <v>24</v>
      </c>
      <c r="D1555">
        <v>0</v>
      </c>
    </row>
    <row r="1556" spans="1:4" x14ac:dyDescent="0.25">
      <c r="A1556" t="s">
        <v>52</v>
      </c>
      <c r="B1556" t="s">
        <v>7</v>
      </c>
      <c r="C1556">
        <v>1</v>
      </c>
      <c r="D1556">
        <v>0</v>
      </c>
    </row>
    <row r="1557" spans="1:4" x14ac:dyDescent="0.25">
      <c r="A1557" t="s">
        <v>52</v>
      </c>
      <c r="B1557" t="s">
        <v>7</v>
      </c>
      <c r="C1557">
        <v>2</v>
      </c>
      <c r="D1557">
        <v>0</v>
      </c>
    </row>
    <row r="1558" spans="1:4" x14ac:dyDescent="0.25">
      <c r="A1558" t="s">
        <v>52</v>
      </c>
      <c r="B1558" t="s">
        <v>7</v>
      </c>
      <c r="C1558">
        <v>3</v>
      </c>
      <c r="D1558">
        <v>0</v>
      </c>
    </row>
    <row r="1559" spans="1:4" x14ac:dyDescent="0.25">
      <c r="A1559" t="s">
        <v>52</v>
      </c>
      <c r="B1559" t="s">
        <v>7</v>
      </c>
      <c r="C1559">
        <v>4</v>
      </c>
      <c r="D1559">
        <v>0</v>
      </c>
    </row>
    <row r="1560" spans="1:4" x14ac:dyDescent="0.25">
      <c r="A1560" t="s">
        <v>52</v>
      </c>
      <c r="B1560" t="s">
        <v>7</v>
      </c>
      <c r="C1560">
        <v>5</v>
      </c>
      <c r="D1560">
        <v>0</v>
      </c>
    </row>
    <row r="1561" spans="1:4" x14ac:dyDescent="0.25">
      <c r="A1561" t="s">
        <v>52</v>
      </c>
      <c r="B1561" t="s">
        <v>7</v>
      </c>
      <c r="C1561">
        <v>6</v>
      </c>
      <c r="D1561">
        <v>6.1886473818523998E-3</v>
      </c>
    </row>
    <row r="1562" spans="1:4" x14ac:dyDescent="0.25">
      <c r="A1562" t="s">
        <v>52</v>
      </c>
      <c r="B1562" t="s">
        <v>7</v>
      </c>
      <c r="C1562">
        <v>7</v>
      </c>
      <c r="D1562">
        <v>0.10183126209073427</v>
      </c>
    </row>
    <row r="1563" spans="1:4" x14ac:dyDescent="0.25">
      <c r="A1563" t="s">
        <v>52</v>
      </c>
      <c r="B1563" t="s">
        <v>7</v>
      </c>
      <c r="C1563">
        <v>8</v>
      </c>
      <c r="D1563">
        <v>0.26122418335666236</v>
      </c>
    </row>
    <row r="1564" spans="1:4" x14ac:dyDescent="0.25">
      <c r="A1564" t="s">
        <v>52</v>
      </c>
      <c r="B1564" t="s">
        <v>7</v>
      </c>
      <c r="C1564">
        <v>9</v>
      </c>
      <c r="D1564">
        <v>0.41402848775117956</v>
      </c>
    </row>
    <row r="1565" spans="1:4" x14ac:dyDescent="0.25">
      <c r="A1565" t="s">
        <v>52</v>
      </c>
      <c r="B1565" t="s">
        <v>7</v>
      </c>
      <c r="C1565">
        <v>10</v>
      </c>
      <c r="D1565">
        <v>0.52467556505898849</v>
      </c>
    </row>
    <row r="1566" spans="1:4" x14ac:dyDescent="0.25">
      <c r="A1566" t="s">
        <v>52</v>
      </c>
      <c r="B1566" t="s">
        <v>7</v>
      </c>
      <c r="C1566">
        <v>11</v>
      </c>
      <c r="D1566">
        <v>0.58770833516826149</v>
      </c>
    </row>
    <row r="1567" spans="1:4" x14ac:dyDescent="0.25">
      <c r="A1567" t="s">
        <v>52</v>
      </c>
      <c r="B1567" t="s">
        <v>7</v>
      </c>
      <c r="C1567">
        <v>12</v>
      </c>
      <c r="D1567">
        <v>0.60711740703648331</v>
      </c>
    </row>
    <row r="1568" spans="1:4" x14ac:dyDescent="0.25">
      <c r="A1568" t="s">
        <v>52</v>
      </c>
      <c r="B1568" t="s">
        <v>7</v>
      </c>
      <c r="C1568">
        <v>13</v>
      </c>
      <c r="D1568">
        <v>0.58459605949910098</v>
      </c>
    </row>
    <row r="1569" spans="1:4" x14ac:dyDescent="0.25">
      <c r="A1569" t="s">
        <v>52</v>
      </c>
      <c r="B1569" t="s">
        <v>7</v>
      </c>
      <c r="C1569">
        <v>14</v>
      </c>
      <c r="D1569">
        <v>0.52194261491963068</v>
      </c>
    </row>
    <row r="1570" spans="1:4" x14ac:dyDescent="0.25">
      <c r="A1570" t="s">
        <v>52</v>
      </c>
      <c r="B1570" t="s">
        <v>7</v>
      </c>
      <c r="C1570">
        <v>15</v>
      </c>
      <c r="D1570">
        <v>0.41610658315035981</v>
      </c>
    </row>
    <row r="1571" spans="1:4" x14ac:dyDescent="0.25">
      <c r="A1571" t="s">
        <v>52</v>
      </c>
      <c r="B1571" t="s">
        <v>7</v>
      </c>
      <c r="C1571">
        <v>16</v>
      </c>
      <c r="D1571">
        <v>0.27449677464038835</v>
      </c>
    </row>
    <row r="1572" spans="1:4" x14ac:dyDescent="0.25">
      <c r="A1572" t="s">
        <v>52</v>
      </c>
      <c r="B1572" t="s">
        <v>7</v>
      </c>
      <c r="C1572">
        <v>17</v>
      </c>
      <c r="D1572">
        <v>0.11987257184424095</v>
      </c>
    </row>
    <row r="1573" spans="1:4" x14ac:dyDescent="0.25">
      <c r="A1573" t="s">
        <v>52</v>
      </c>
      <c r="B1573" t="s">
        <v>7</v>
      </c>
      <c r="C1573">
        <v>18</v>
      </c>
      <c r="D1573">
        <v>1.1021508102118131E-2</v>
      </c>
    </row>
    <row r="1574" spans="1:4" x14ac:dyDescent="0.25">
      <c r="A1574" t="s">
        <v>52</v>
      </c>
      <c r="B1574" t="s">
        <v>7</v>
      </c>
      <c r="C1574">
        <v>19</v>
      </c>
      <c r="D1574">
        <v>0</v>
      </c>
    </row>
    <row r="1575" spans="1:4" x14ac:dyDescent="0.25">
      <c r="A1575" t="s">
        <v>52</v>
      </c>
      <c r="B1575" t="s">
        <v>7</v>
      </c>
      <c r="C1575">
        <v>20</v>
      </c>
      <c r="D1575">
        <v>0</v>
      </c>
    </row>
    <row r="1576" spans="1:4" x14ac:dyDescent="0.25">
      <c r="A1576" t="s">
        <v>52</v>
      </c>
      <c r="B1576" t="s">
        <v>7</v>
      </c>
      <c r="C1576">
        <v>21</v>
      </c>
      <c r="D1576">
        <v>0</v>
      </c>
    </row>
    <row r="1577" spans="1:4" x14ac:dyDescent="0.25">
      <c r="A1577" t="s">
        <v>52</v>
      </c>
      <c r="B1577" t="s">
        <v>7</v>
      </c>
      <c r="C1577">
        <v>22</v>
      </c>
      <c r="D1577">
        <v>0</v>
      </c>
    </row>
    <row r="1578" spans="1:4" x14ac:dyDescent="0.25">
      <c r="A1578" t="s">
        <v>52</v>
      </c>
      <c r="B1578" t="s">
        <v>7</v>
      </c>
      <c r="C1578">
        <v>23</v>
      </c>
      <c r="D1578">
        <v>0</v>
      </c>
    </row>
    <row r="1579" spans="1:4" x14ac:dyDescent="0.25">
      <c r="A1579" t="s">
        <v>52</v>
      </c>
      <c r="B1579" t="s">
        <v>7</v>
      </c>
      <c r="C1579">
        <v>24</v>
      </c>
      <c r="D1579">
        <v>0</v>
      </c>
    </row>
    <row r="1580" spans="1:4" x14ac:dyDescent="0.25">
      <c r="A1580" t="s">
        <v>45</v>
      </c>
      <c r="B1580" t="s">
        <v>8</v>
      </c>
      <c r="C1580">
        <v>1</v>
      </c>
      <c r="D1580">
        <v>0</v>
      </c>
    </row>
    <row r="1581" spans="1:4" x14ac:dyDescent="0.25">
      <c r="A1581" t="s">
        <v>45</v>
      </c>
      <c r="B1581" t="s">
        <v>8</v>
      </c>
      <c r="C1581">
        <v>2</v>
      </c>
      <c r="D1581">
        <v>0</v>
      </c>
    </row>
    <row r="1582" spans="1:4" x14ac:dyDescent="0.25">
      <c r="A1582" t="s">
        <v>45</v>
      </c>
      <c r="B1582" t="s">
        <v>8</v>
      </c>
      <c r="C1582">
        <v>3</v>
      </c>
      <c r="D1582">
        <v>0</v>
      </c>
    </row>
    <row r="1583" spans="1:4" x14ac:dyDescent="0.25">
      <c r="A1583" t="s">
        <v>45</v>
      </c>
      <c r="B1583" t="s">
        <v>8</v>
      </c>
      <c r="C1583">
        <v>4</v>
      </c>
      <c r="D1583">
        <v>0</v>
      </c>
    </row>
    <row r="1584" spans="1:4" x14ac:dyDescent="0.25">
      <c r="A1584" t="s">
        <v>45</v>
      </c>
      <c r="B1584" t="s">
        <v>8</v>
      </c>
      <c r="C1584">
        <v>5</v>
      </c>
      <c r="D1584">
        <v>0</v>
      </c>
    </row>
    <row r="1585" spans="1:4" x14ac:dyDescent="0.25">
      <c r="A1585" t="s">
        <v>45</v>
      </c>
      <c r="B1585" t="s">
        <v>8</v>
      </c>
      <c r="C1585">
        <v>6</v>
      </c>
      <c r="D1585">
        <v>4.4635176575798206E-3</v>
      </c>
    </row>
    <row r="1586" spans="1:4" x14ac:dyDescent="0.25">
      <c r="A1586" t="s">
        <v>45</v>
      </c>
      <c r="B1586" t="s">
        <v>8</v>
      </c>
      <c r="C1586">
        <v>7</v>
      </c>
      <c r="D1586">
        <v>9.0586204287621389E-2</v>
      </c>
    </row>
    <row r="1587" spans="1:4" x14ac:dyDescent="0.25">
      <c r="A1587" t="s">
        <v>45</v>
      </c>
      <c r="B1587" t="s">
        <v>8</v>
      </c>
      <c r="C1587">
        <v>8</v>
      </c>
      <c r="D1587">
        <v>0.23709381775332924</v>
      </c>
    </row>
    <row r="1588" spans="1:4" x14ac:dyDescent="0.25">
      <c r="A1588" t="s">
        <v>45</v>
      </c>
      <c r="B1588" t="s">
        <v>8</v>
      </c>
      <c r="C1588">
        <v>9</v>
      </c>
      <c r="D1588">
        <v>0.37478187660556994</v>
      </c>
    </row>
    <row r="1589" spans="1:4" x14ac:dyDescent="0.25">
      <c r="A1589" t="s">
        <v>46</v>
      </c>
      <c r="B1589" t="s">
        <v>8</v>
      </c>
      <c r="C1589">
        <v>1</v>
      </c>
      <c r="D1589">
        <v>0</v>
      </c>
    </row>
    <row r="1590" spans="1:4" x14ac:dyDescent="0.25">
      <c r="A1590" t="s">
        <v>46</v>
      </c>
      <c r="B1590" t="s">
        <v>8</v>
      </c>
      <c r="C1590">
        <v>2</v>
      </c>
      <c r="D1590">
        <v>0</v>
      </c>
    </row>
    <row r="1591" spans="1:4" x14ac:dyDescent="0.25">
      <c r="A1591" t="s">
        <v>46</v>
      </c>
      <c r="B1591" t="s">
        <v>8</v>
      </c>
      <c r="C1591">
        <v>3</v>
      </c>
      <c r="D1591">
        <v>0</v>
      </c>
    </row>
    <row r="1592" spans="1:4" x14ac:dyDescent="0.25">
      <c r="A1592" t="s">
        <v>46</v>
      </c>
      <c r="B1592" t="s">
        <v>8</v>
      </c>
      <c r="C1592">
        <v>4</v>
      </c>
      <c r="D1592">
        <v>0</v>
      </c>
    </row>
    <row r="1593" spans="1:4" x14ac:dyDescent="0.25">
      <c r="A1593" t="s">
        <v>46</v>
      </c>
      <c r="B1593" t="s">
        <v>8</v>
      </c>
      <c r="C1593">
        <v>5</v>
      </c>
      <c r="D1593">
        <v>0</v>
      </c>
    </row>
    <row r="1594" spans="1:4" x14ac:dyDescent="0.25">
      <c r="A1594" t="s">
        <v>46</v>
      </c>
      <c r="B1594" t="s">
        <v>8</v>
      </c>
      <c r="C1594">
        <v>6</v>
      </c>
      <c r="D1594">
        <v>4.311225211358077E-3</v>
      </c>
    </row>
    <row r="1595" spans="1:4" x14ac:dyDescent="0.25">
      <c r="A1595" t="s">
        <v>46</v>
      </c>
      <c r="B1595" t="s">
        <v>8</v>
      </c>
      <c r="C1595">
        <v>7</v>
      </c>
      <c r="D1595">
        <v>8.7495459340869108E-2</v>
      </c>
    </row>
    <row r="1596" spans="1:4" x14ac:dyDescent="0.25">
      <c r="A1596" t="s">
        <v>46</v>
      </c>
      <c r="B1596" t="s">
        <v>8</v>
      </c>
      <c r="C1596">
        <v>8</v>
      </c>
      <c r="D1596">
        <v>0.22900432416111957</v>
      </c>
    </row>
    <row r="1597" spans="1:4" x14ac:dyDescent="0.25">
      <c r="A1597" t="s">
        <v>46</v>
      </c>
      <c r="B1597" t="s">
        <v>8</v>
      </c>
      <c r="C1597">
        <v>9</v>
      </c>
      <c r="D1597">
        <v>0.36199455208565628</v>
      </c>
    </row>
    <row r="1598" spans="1:4" x14ac:dyDescent="0.25">
      <c r="A1598" t="s">
        <v>47</v>
      </c>
      <c r="B1598" t="s">
        <v>8</v>
      </c>
      <c r="C1598">
        <v>1</v>
      </c>
      <c r="D1598">
        <v>0</v>
      </c>
    </row>
    <row r="1599" spans="1:4" x14ac:dyDescent="0.25">
      <c r="A1599" t="s">
        <v>47</v>
      </c>
      <c r="B1599" t="s">
        <v>8</v>
      </c>
      <c r="C1599">
        <v>2</v>
      </c>
      <c r="D1599">
        <v>0</v>
      </c>
    </row>
    <row r="1600" spans="1:4" x14ac:dyDescent="0.25">
      <c r="A1600" t="s">
        <v>47</v>
      </c>
      <c r="B1600" t="s">
        <v>8</v>
      </c>
      <c r="C1600">
        <v>3</v>
      </c>
      <c r="D1600">
        <v>0</v>
      </c>
    </row>
    <row r="1601" spans="1:4" x14ac:dyDescent="0.25">
      <c r="A1601" t="s">
        <v>47</v>
      </c>
      <c r="B1601" t="s">
        <v>8</v>
      </c>
      <c r="C1601">
        <v>4</v>
      </c>
      <c r="D1601">
        <v>0</v>
      </c>
    </row>
    <row r="1602" spans="1:4" x14ac:dyDescent="0.25">
      <c r="A1602" t="s">
        <v>47</v>
      </c>
      <c r="B1602" t="s">
        <v>8</v>
      </c>
      <c r="C1602">
        <v>5</v>
      </c>
      <c r="D1602">
        <v>0</v>
      </c>
    </row>
    <row r="1603" spans="1:4" x14ac:dyDescent="0.25">
      <c r="A1603" t="s">
        <v>47</v>
      </c>
      <c r="B1603" t="s">
        <v>8</v>
      </c>
      <c r="C1603">
        <v>6</v>
      </c>
      <c r="D1603">
        <v>4.3161507578809008E-3</v>
      </c>
    </row>
    <row r="1604" spans="1:4" x14ac:dyDescent="0.25">
      <c r="A1604" t="s">
        <v>47</v>
      </c>
      <c r="B1604" t="s">
        <v>8</v>
      </c>
      <c r="C1604">
        <v>7</v>
      </c>
      <c r="D1604">
        <v>8.7595422329205655E-2</v>
      </c>
    </row>
    <row r="1605" spans="1:4" x14ac:dyDescent="0.25">
      <c r="A1605" t="s">
        <v>47</v>
      </c>
      <c r="B1605" t="s">
        <v>8</v>
      </c>
      <c r="C1605">
        <v>8</v>
      </c>
      <c r="D1605">
        <v>0.22926596009923098</v>
      </c>
    </row>
    <row r="1606" spans="1:4" x14ac:dyDescent="0.25">
      <c r="A1606" t="s">
        <v>47</v>
      </c>
      <c r="B1606" t="s">
        <v>8</v>
      </c>
      <c r="C1606">
        <v>9</v>
      </c>
      <c r="D1606">
        <v>0.36240812848677056</v>
      </c>
    </row>
    <row r="1607" spans="1:4" x14ac:dyDescent="0.25">
      <c r="A1607" t="s">
        <v>48</v>
      </c>
      <c r="B1607" t="s">
        <v>8</v>
      </c>
      <c r="C1607">
        <v>1</v>
      </c>
      <c r="D1607">
        <v>0</v>
      </c>
    </row>
    <row r="1608" spans="1:4" x14ac:dyDescent="0.25">
      <c r="A1608" t="s">
        <v>48</v>
      </c>
      <c r="B1608" t="s">
        <v>8</v>
      </c>
      <c r="C1608">
        <v>2</v>
      </c>
      <c r="D1608">
        <v>0</v>
      </c>
    </row>
    <row r="1609" spans="1:4" x14ac:dyDescent="0.25">
      <c r="A1609" t="s">
        <v>48</v>
      </c>
      <c r="B1609" t="s">
        <v>8</v>
      </c>
      <c r="C1609">
        <v>3</v>
      </c>
      <c r="D1609">
        <v>0</v>
      </c>
    </row>
    <row r="1610" spans="1:4" x14ac:dyDescent="0.25">
      <c r="A1610" t="s">
        <v>48</v>
      </c>
      <c r="B1610" t="s">
        <v>8</v>
      </c>
      <c r="C1610">
        <v>4</v>
      </c>
      <c r="D1610">
        <v>0</v>
      </c>
    </row>
    <row r="1611" spans="1:4" x14ac:dyDescent="0.25">
      <c r="A1611" t="s">
        <v>48</v>
      </c>
      <c r="B1611" t="s">
        <v>8</v>
      </c>
      <c r="C1611">
        <v>5</v>
      </c>
      <c r="D1611">
        <v>0</v>
      </c>
    </row>
    <row r="1612" spans="1:4" x14ac:dyDescent="0.25">
      <c r="A1612" t="s">
        <v>48</v>
      </c>
      <c r="B1612" t="s">
        <v>8</v>
      </c>
      <c r="C1612">
        <v>6</v>
      </c>
      <c r="D1612">
        <v>4.7548406434880924E-3</v>
      </c>
    </row>
    <row r="1613" spans="1:4" x14ac:dyDescent="0.25">
      <c r="A1613" t="s">
        <v>48</v>
      </c>
      <c r="B1613" t="s">
        <v>8</v>
      </c>
      <c r="C1613">
        <v>7</v>
      </c>
      <c r="D1613">
        <v>9.6498546422160089E-2</v>
      </c>
    </row>
    <row r="1614" spans="1:4" x14ac:dyDescent="0.25">
      <c r="A1614" t="s">
        <v>48</v>
      </c>
      <c r="B1614" t="s">
        <v>8</v>
      </c>
      <c r="C1614">
        <v>8</v>
      </c>
      <c r="D1614">
        <v>0.25256835694575236</v>
      </c>
    </row>
    <row r="1615" spans="1:4" x14ac:dyDescent="0.25">
      <c r="A1615" t="s">
        <v>48</v>
      </c>
      <c r="B1615" t="s">
        <v>8</v>
      </c>
      <c r="C1615">
        <v>9</v>
      </c>
      <c r="D1615">
        <v>0.399242981889119</v>
      </c>
    </row>
    <row r="1616" spans="1:4" x14ac:dyDescent="0.25">
      <c r="A1616" t="s">
        <v>49</v>
      </c>
      <c r="B1616" t="s">
        <v>8</v>
      </c>
      <c r="C1616">
        <v>1</v>
      </c>
      <c r="D1616">
        <v>0</v>
      </c>
    </row>
    <row r="1617" spans="1:4" x14ac:dyDescent="0.25">
      <c r="A1617" t="s">
        <v>49</v>
      </c>
      <c r="B1617" t="s">
        <v>8</v>
      </c>
      <c r="C1617">
        <v>2</v>
      </c>
      <c r="D1617">
        <v>0</v>
      </c>
    </row>
    <row r="1618" spans="1:4" x14ac:dyDescent="0.25">
      <c r="A1618" t="s">
        <v>49</v>
      </c>
      <c r="B1618" t="s">
        <v>8</v>
      </c>
      <c r="C1618">
        <v>3</v>
      </c>
      <c r="D1618">
        <v>0</v>
      </c>
    </row>
    <row r="1619" spans="1:4" x14ac:dyDescent="0.25">
      <c r="A1619" t="s">
        <v>49</v>
      </c>
      <c r="B1619" t="s">
        <v>8</v>
      </c>
      <c r="C1619">
        <v>4</v>
      </c>
      <c r="D1619">
        <v>0</v>
      </c>
    </row>
    <row r="1620" spans="1:4" x14ac:dyDescent="0.25">
      <c r="A1620" t="s">
        <v>49</v>
      </c>
      <c r="B1620" t="s">
        <v>8</v>
      </c>
      <c r="C1620">
        <v>5</v>
      </c>
      <c r="D1620">
        <v>0</v>
      </c>
    </row>
    <row r="1621" spans="1:4" x14ac:dyDescent="0.25">
      <c r="A1621" t="s">
        <v>49</v>
      </c>
      <c r="B1621" t="s">
        <v>8</v>
      </c>
      <c r="C1621">
        <v>6</v>
      </c>
      <c r="D1621">
        <v>4.5518349445627859E-3</v>
      </c>
    </row>
    <row r="1622" spans="1:4" x14ac:dyDescent="0.25">
      <c r="A1622" t="s">
        <v>49</v>
      </c>
      <c r="B1622" t="s">
        <v>8</v>
      </c>
      <c r="C1622">
        <v>7</v>
      </c>
      <c r="D1622">
        <v>9.2378586084785677E-2</v>
      </c>
    </row>
    <row r="1623" spans="1:4" x14ac:dyDescent="0.25">
      <c r="A1623" t="s">
        <v>49</v>
      </c>
      <c r="B1623" t="s">
        <v>8</v>
      </c>
      <c r="C1623">
        <v>8</v>
      </c>
      <c r="D1623">
        <v>0.24178506899299868</v>
      </c>
    </row>
    <row r="1624" spans="1:4" x14ac:dyDescent="0.25">
      <c r="A1624" t="s">
        <v>49</v>
      </c>
      <c r="B1624" t="s">
        <v>8</v>
      </c>
      <c r="C1624">
        <v>9</v>
      </c>
      <c r="D1624">
        <v>0.38219748937815062</v>
      </c>
    </row>
    <row r="1625" spans="1:4" x14ac:dyDescent="0.25">
      <c r="A1625" t="s">
        <v>50</v>
      </c>
      <c r="B1625" t="s">
        <v>8</v>
      </c>
      <c r="C1625">
        <v>1</v>
      </c>
      <c r="D1625">
        <v>0</v>
      </c>
    </row>
    <row r="1626" spans="1:4" x14ac:dyDescent="0.25">
      <c r="A1626" t="s">
        <v>50</v>
      </c>
      <c r="B1626" t="s">
        <v>8</v>
      </c>
      <c r="C1626">
        <v>2</v>
      </c>
      <c r="D1626">
        <v>0</v>
      </c>
    </row>
    <row r="1627" spans="1:4" x14ac:dyDescent="0.25">
      <c r="A1627" t="s">
        <v>50</v>
      </c>
      <c r="B1627" t="s">
        <v>8</v>
      </c>
      <c r="C1627">
        <v>3</v>
      </c>
      <c r="D1627">
        <v>0</v>
      </c>
    </row>
    <row r="1628" spans="1:4" x14ac:dyDescent="0.25">
      <c r="A1628" t="s">
        <v>50</v>
      </c>
      <c r="B1628" t="s">
        <v>8</v>
      </c>
      <c r="C1628">
        <v>4</v>
      </c>
      <c r="D1628">
        <v>0</v>
      </c>
    </row>
    <row r="1629" spans="1:4" x14ac:dyDescent="0.25">
      <c r="A1629" t="s">
        <v>50</v>
      </c>
      <c r="B1629" t="s">
        <v>8</v>
      </c>
      <c r="C1629">
        <v>5</v>
      </c>
      <c r="D1629">
        <v>0</v>
      </c>
    </row>
    <row r="1630" spans="1:4" x14ac:dyDescent="0.25">
      <c r="A1630" t="s">
        <v>50</v>
      </c>
      <c r="B1630" t="s">
        <v>8</v>
      </c>
      <c r="C1630">
        <v>6</v>
      </c>
      <c r="D1630">
        <v>4.4815164907869316E-3</v>
      </c>
    </row>
    <row r="1631" spans="1:4" x14ac:dyDescent="0.25">
      <c r="A1631" t="s">
        <v>50</v>
      </c>
      <c r="B1631" t="s">
        <v>8</v>
      </c>
      <c r="C1631">
        <v>7</v>
      </c>
      <c r="D1631">
        <v>9.0951487032514169E-2</v>
      </c>
    </row>
    <row r="1632" spans="1:4" x14ac:dyDescent="0.25">
      <c r="A1632" t="s">
        <v>50</v>
      </c>
      <c r="B1632" t="s">
        <v>8</v>
      </c>
      <c r="C1632">
        <v>8</v>
      </c>
      <c r="D1632">
        <v>0.2380498825451717</v>
      </c>
    </row>
    <row r="1633" spans="1:4" x14ac:dyDescent="0.25">
      <c r="A1633" t="s">
        <v>50</v>
      </c>
      <c r="B1633" t="s">
        <v>8</v>
      </c>
      <c r="C1633">
        <v>9</v>
      </c>
      <c r="D1633">
        <v>0.37629315918661144</v>
      </c>
    </row>
    <row r="1634" spans="1:4" x14ac:dyDescent="0.25">
      <c r="A1634" t="s">
        <v>51</v>
      </c>
      <c r="B1634" t="s">
        <v>8</v>
      </c>
      <c r="C1634">
        <v>1</v>
      </c>
      <c r="D1634">
        <v>0</v>
      </c>
    </row>
    <row r="1635" spans="1:4" x14ac:dyDescent="0.25">
      <c r="A1635" t="s">
        <v>51</v>
      </c>
      <c r="B1635" t="s">
        <v>8</v>
      </c>
      <c r="C1635">
        <v>2</v>
      </c>
      <c r="D1635">
        <v>0</v>
      </c>
    </row>
    <row r="1636" spans="1:4" x14ac:dyDescent="0.25">
      <c r="A1636" t="s">
        <v>51</v>
      </c>
      <c r="B1636" t="s">
        <v>8</v>
      </c>
      <c r="C1636">
        <v>3</v>
      </c>
      <c r="D1636">
        <v>0</v>
      </c>
    </row>
    <row r="1637" spans="1:4" x14ac:dyDescent="0.25">
      <c r="A1637" t="s">
        <v>51</v>
      </c>
      <c r="B1637" t="s">
        <v>8</v>
      </c>
      <c r="C1637">
        <v>4</v>
      </c>
      <c r="D1637">
        <v>0</v>
      </c>
    </row>
    <row r="1638" spans="1:4" x14ac:dyDescent="0.25">
      <c r="A1638" t="s">
        <v>51</v>
      </c>
      <c r="B1638" t="s">
        <v>8</v>
      </c>
      <c r="C1638">
        <v>5</v>
      </c>
      <c r="D1638">
        <v>0</v>
      </c>
    </row>
    <row r="1639" spans="1:4" x14ac:dyDescent="0.25">
      <c r="A1639" t="s">
        <v>51</v>
      </c>
      <c r="B1639" t="s">
        <v>8</v>
      </c>
      <c r="C1639">
        <v>6</v>
      </c>
      <c r="D1639">
        <v>4.7765015998893819E-3</v>
      </c>
    </row>
    <row r="1640" spans="1:4" x14ac:dyDescent="0.25">
      <c r="A1640" t="s">
        <v>51</v>
      </c>
      <c r="B1640" t="s">
        <v>8</v>
      </c>
      <c r="C1640">
        <v>7</v>
      </c>
      <c r="D1640">
        <v>9.6938151229883959E-2</v>
      </c>
    </row>
    <row r="1641" spans="1:4" x14ac:dyDescent="0.25">
      <c r="A1641" t="s">
        <v>51</v>
      </c>
      <c r="B1641" t="s">
        <v>8</v>
      </c>
      <c r="C1641">
        <v>8</v>
      </c>
      <c r="D1641">
        <v>0.25371894696092767</v>
      </c>
    </row>
    <row r="1642" spans="1:4" x14ac:dyDescent="0.25">
      <c r="A1642" t="s">
        <v>51</v>
      </c>
      <c r="B1642" t="s">
        <v>8</v>
      </c>
      <c r="C1642">
        <v>9</v>
      </c>
      <c r="D1642">
        <v>0.40106175679087402</v>
      </c>
    </row>
    <row r="1643" spans="1:4" x14ac:dyDescent="0.25">
      <c r="A1643" t="s">
        <v>52</v>
      </c>
      <c r="B1643" t="s">
        <v>8</v>
      </c>
      <c r="C1643">
        <v>1</v>
      </c>
      <c r="D1643">
        <v>0</v>
      </c>
    </row>
    <row r="1644" spans="1:4" x14ac:dyDescent="0.25">
      <c r="A1644" t="s">
        <v>52</v>
      </c>
      <c r="B1644" t="s">
        <v>8</v>
      </c>
      <c r="C1644">
        <v>2</v>
      </c>
      <c r="D1644">
        <v>0</v>
      </c>
    </row>
    <row r="1645" spans="1:4" x14ac:dyDescent="0.25">
      <c r="A1645" t="s">
        <v>52</v>
      </c>
      <c r="B1645" t="s">
        <v>8</v>
      </c>
      <c r="C1645">
        <v>3</v>
      </c>
      <c r="D1645">
        <v>0</v>
      </c>
    </row>
    <row r="1646" spans="1:4" x14ac:dyDescent="0.25">
      <c r="A1646" t="s">
        <v>52</v>
      </c>
      <c r="B1646" t="s">
        <v>8</v>
      </c>
      <c r="C1646">
        <v>4</v>
      </c>
      <c r="D1646">
        <v>0</v>
      </c>
    </row>
    <row r="1647" spans="1:4" x14ac:dyDescent="0.25">
      <c r="A1647" t="s">
        <v>52</v>
      </c>
      <c r="B1647" t="s">
        <v>8</v>
      </c>
      <c r="C1647">
        <v>5</v>
      </c>
      <c r="D1647">
        <v>0</v>
      </c>
    </row>
    <row r="1648" spans="1:4" x14ac:dyDescent="0.25">
      <c r="A1648" t="s">
        <v>52</v>
      </c>
      <c r="B1648" t="s">
        <v>8</v>
      </c>
      <c r="C1648">
        <v>6</v>
      </c>
      <c r="D1648">
        <v>4.4081543197081819E-3</v>
      </c>
    </row>
    <row r="1649" spans="1:4" x14ac:dyDescent="0.25">
      <c r="A1649" t="s">
        <v>52</v>
      </c>
      <c r="B1649" t="s">
        <v>8</v>
      </c>
      <c r="C1649">
        <v>7</v>
      </c>
      <c r="D1649">
        <v>8.9462616342143406E-2</v>
      </c>
    </row>
    <row r="1650" spans="1:4" x14ac:dyDescent="0.25">
      <c r="A1650" t="s">
        <v>52</v>
      </c>
      <c r="B1650" t="s">
        <v>8</v>
      </c>
      <c r="C1650">
        <v>8</v>
      </c>
      <c r="D1650">
        <v>0.23415301945330155</v>
      </c>
    </row>
    <row r="1651" spans="1:4" x14ac:dyDescent="0.25">
      <c r="A1651" t="s">
        <v>52</v>
      </c>
      <c r="B1651" t="s">
        <v>8</v>
      </c>
      <c r="C1651">
        <v>9</v>
      </c>
      <c r="D1651">
        <v>0.37013326148752612</v>
      </c>
    </row>
    <row r="1652" spans="1:4" x14ac:dyDescent="0.25">
      <c r="A1652" t="s">
        <v>40</v>
      </c>
      <c r="B1652" t="s">
        <v>6</v>
      </c>
      <c r="C1652">
        <v>1</v>
      </c>
      <c r="D1652">
        <v>0</v>
      </c>
    </row>
    <row r="1653" spans="1:4" x14ac:dyDescent="0.25">
      <c r="A1653" t="s">
        <v>40</v>
      </c>
      <c r="B1653" t="s">
        <v>6</v>
      </c>
      <c r="C1653">
        <v>2</v>
      </c>
      <c r="D1653">
        <v>0</v>
      </c>
    </row>
    <row r="1654" spans="1:4" x14ac:dyDescent="0.25">
      <c r="A1654" t="s">
        <v>40</v>
      </c>
      <c r="B1654" t="s">
        <v>6</v>
      </c>
      <c r="C1654">
        <v>3</v>
      </c>
      <c r="D1654">
        <v>0</v>
      </c>
    </row>
    <row r="1655" spans="1:4" x14ac:dyDescent="0.25">
      <c r="A1655" t="s">
        <v>40</v>
      </c>
      <c r="B1655" t="s">
        <v>6</v>
      </c>
      <c r="C1655">
        <v>4</v>
      </c>
      <c r="D1655">
        <v>0</v>
      </c>
    </row>
    <row r="1656" spans="1:4" x14ac:dyDescent="0.25">
      <c r="A1656" t="s">
        <v>40</v>
      </c>
      <c r="B1656" t="s">
        <v>6</v>
      </c>
      <c r="C1656">
        <v>5</v>
      </c>
      <c r="D1656">
        <v>0</v>
      </c>
    </row>
    <row r="1657" spans="1:4" x14ac:dyDescent="0.25">
      <c r="A1657" t="s">
        <v>40</v>
      </c>
      <c r="B1657" t="s">
        <v>6</v>
      </c>
      <c r="C1657">
        <v>6</v>
      </c>
      <c r="D1657">
        <v>0</v>
      </c>
    </row>
    <row r="1658" spans="1:4" x14ac:dyDescent="0.25">
      <c r="A1658" t="s">
        <v>40</v>
      </c>
      <c r="B1658" t="s">
        <v>6</v>
      </c>
      <c r="C1658">
        <v>7</v>
      </c>
      <c r="D1658">
        <v>1.4094157418884581E-2</v>
      </c>
    </row>
    <row r="1659" spans="1:4" x14ac:dyDescent="0.25">
      <c r="A1659" t="s">
        <v>40</v>
      </c>
      <c r="B1659" t="s">
        <v>6</v>
      </c>
      <c r="C1659">
        <v>8</v>
      </c>
      <c r="D1659">
        <v>9.2027518485101642E-2</v>
      </c>
    </row>
    <row r="1660" spans="1:4" x14ac:dyDescent="0.25">
      <c r="A1660" t="s">
        <v>40</v>
      </c>
      <c r="B1660" t="s">
        <v>6</v>
      </c>
      <c r="C1660">
        <v>9</v>
      </c>
      <c r="D1660">
        <v>0.20208053911406262</v>
      </c>
    </row>
    <row r="1661" spans="1:4" x14ac:dyDescent="0.25">
      <c r="A1661" t="s">
        <v>40</v>
      </c>
      <c r="B1661" t="s">
        <v>6</v>
      </c>
      <c r="C1661">
        <v>10</v>
      </c>
      <c r="D1661">
        <v>0.30513780840584931</v>
      </c>
    </row>
    <row r="1662" spans="1:4" x14ac:dyDescent="0.25">
      <c r="A1662" t="s">
        <v>40</v>
      </c>
      <c r="B1662" t="s">
        <v>6</v>
      </c>
      <c r="C1662">
        <v>11</v>
      </c>
      <c r="D1662">
        <v>0.38251669816224992</v>
      </c>
    </row>
    <row r="1663" spans="1:4" x14ac:dyDescent="0.25">
      <c r="A1663" t="s">
        <v>40</v>
      </c>
      <c r="B1663" t="s">
        <v>6</v>
      </c>
      <c r="C1663">
        <v>12</v>
      </c>
      <c r="D1663">
        <v>0.42426566926562148</v>
      </c>
    </row>
    <row r="1664" spans="1:4" x14ac:dyDescent="0.25">
      <c r="A1664" t="s">
        <v>40</v>
      </c>
      <c r="B1664" t="s">
        <v>6</v>
      </c>
      <c r="C1664">
        <v>13</v>
      </c>
      <c r="D1664">
        <v>0.42909883153646983</v>
      </c>
    </row>
    <row r="1665" spans="1:4" x14ac:dyDescent="0.25">
      <c r="A1665" t="s">
        <v>40</v>
      </c>
      <c r="B1665" t="s">
        <v>6</v>
      </c>
      <c r="C1665">
        <v>14</v>
      </c>
      <c r="D1665">
        <v>0.40294041755630977</v>
      </c>
    </row>
    <row r="1666" spans="1:4" x14ac:dyDescent="0.25">
      <c r="A1666" t="s">
        <v>40</v>
      </c>
      <c r="B1666" t="s">
        <v>6</v>
      </c>
      <c r="C1666">
        <v>15</v>
      </c>
      <c r="D1666">
        <v>0.34354701086935785</v>
      </c>
    </row>
    <row r="1667" spans="1:4" x14ac:dyDescent="0.25">
      <c r="A1667" t="s">
        <v>40</v>
      </c>
      <c r="B1667" t="s">
        <v>6</v>
      </c>
      <c r="C1667">
        <v>16</v>
      </c>
      <c r="D1667">
        <v>0.25727845281784084</v>
      </c>
    </row>
    <row r="1668" spans="1:4" x14ac:dyDescent="0.25">
      <c r="A1668" t="s">
        <v>40</v>
      </c>
      <c r="B1668" t="s">
        <v>6</v>
      </c>
      <c r="C1668">
        <v>17</v>
      </c>
      <c r="D1668">
        <v>0.15922498048131797</v>
      </c>
    </row>
    <row r="1669" spans="1:4" x14ac:dyDescent="0.25">
      <c r="A1669" t="s">
        <v>40</v>
      </c>
      <c r="B1669" t="s">
        <v>6</v>
      </c>
      <c r="C1669">
        <v>18</v>
      </c>
      <c r="D1669">
        <v>6.4313962338303665E-2</v>
      </c>
    </row>
    <row r="1670" spans="1:4" x14ac:dyDescent="0.25">
      <c r="A1670" t="s">
        <v>40</v>
      </c>
      <c r="B1670" t="s">
        <v>6</v>
      </c>
      <c r="C1670">
        <v>19</v>
      </c>
      <c r="D1670">
        <v>9.7239535486334377E-3</v>
      </c>
    </row>
    <row r="1671" spans="1:4" x14ac:dyDescent="0.25">
      <c r="A1671" t="s">
        <v>40</v>
      </c>
      <c r="B1671" t="s">
        <v>6</v>
      </c>
      <c r="C1671">
        <v>20</v>
      </c>
      <c r="D1671">
        <v>0</v>
      </c>
    </row>
    <row r="1672" spans="1:4" x14ac:dyDescent="0.25">
      <c r="A1672" t="s">
        <v>40</v>
      </c>
      <c r="B1672" t="s">
        <v>6</v>
      </c>
      <c r="C1672">
        <v>21</v>
      </c>
      <c r="D1672">
        <v>0</v>
      </c>
    </row>
    <row r="1673" spans="1:4" x14ac:dyDescent="0.25">
      <c r="A1673" t="s">
        <v>40</v>
      </c>
      <c r="B1673" t="s">
        <v>6</v>
      </c>
      <c r="C1673">
        <v>22</v>
      </c>
      <c r="D1673">
        <v>0</v>
      </c>
    </row>
    <row r="1674" spans="1:4" x14ac:dyDescent="0.25">
      <c r="A1674" t="s">
        <v>40</v>
      </c>
      <c r="B1674" t="s">
        <v>6</v>
      </c>
      <c r="C1674">
        <v>23</v>
      </c>
      <c r="D1674">
        <v>0</v>
      </c>
    </row>
    <row r="1675" spans="1:4" x14ac:dyDescent="0.25">
      <c r="A1675" t="s">
        <v>40</v>
      </c>
      <c r="B1675" t="s">
        <v>6</v>
      </c>
      <c r="C1675">
        <v>24</v>
      </c>
      <c r="D1675">
        <v>0</v>
      </c>
    </row>
    <row r="1676" spans="1:4" x14ac:dyDescent="0.25">
      <c r="A1676" t="s">
        <v>41</v>
      </c>
      <c r="B1676" t="s">
        <v>6</v>
      </c>
      <c r="C1676">
        <v>1</v>
      </c>
      <c r="D1676">
        <v>0</v>
      </c>
    </row>
    <row r="1677" spans="1:4" x14ac:dyDescent="0.25">
      <c r="A1677" t="s">
        <v>41</v>
      </c>
      <c r="B1677" t="s">
        <v>6</v>
      </c>
      <c r="C1677">
        <v>2</v>
      </c>
      <c r="D1677">
        <v>0</v>
      </c>
    </row>
    <row r="1678" spans="1:4" x14ac:dyDescent="0.25">
      <c r="A1678" t="s">
        <v>41</v>
      </c>
      <c r="B1678" t="s">
        <v>6</v>
      </c>
      <c r="C1678">
        <v>3</v>
      </c>
      <c r="D1678">
        <v>0</v>
      </c>
    </row>
    <row r="1679" spans="1:4" x14ac:dyDescent="0.25">
      <c r="A1679" t="s">
        <v>41</v>
      </c>
      <c r="B1679" t="s">
        <v>6</v>
      </c>
      <c r="C1679">
        <v>4</v>
      </c>
      <c r="D1679">
        <v>0</v>
      </c>
    </row>
    <row r="1680" spans="1:4" x14ac:dyDescent="0.25">
      <c r="A1680" t="s">
        <v>41</v>
      </c>
      <c r="B1680" t="s">
        <v>6</v>
      </c>
      <c r="C1680">
        <v>5</v>
      </c>
      <c r="D1680">
        <v>0</v>
      </c>
    </row>
    <row r="1681" spans="1:4" x14ac:dyDescent="0.25">
      <c r="A1681" t="s">
        <v>41</v>
      </c>
      <c r="B1681" t="s">
        <v>6</v>
      </c>
      <c r="C1681">
        <v>6</v>
      </c>
      <c r="D1681">
        <v>0</v>
      </c>
    </row>
    <row r="1682" spans="1:4" x14ac:dyDescent="0.25">
      <c r="A1682" t="s">
        <v>41</v>
      </c>
      <c r="B1682" t="s">
        <v>6</v>
      </c>
      <c r="C1682">
        <v>7</v>
      </c>
      <c r="D1682">
        <v>1.4883525252375122E-2</v>
      </c>
    </row>
    <row r="1683" spans="1:4" x14ac:dyDescent="0.25">
      <c r="A1683" t="s">
        <v>41</v>
      </c>
      <c r="B1683" t="s">
        <v>6</v>
      </c>
      <c r="C1683">
        <v>8</v>
      </c>
      <c r="D1683">
        <v>9.7181679938610113E-2</v>
      </c>
    </row>
    <row r="1684" spans="1:4" x14ac:dyDescent="0.25">
      <c r="A1684" t="s">
        <v>41</v>
      </c>
      <c r="B1684" t="s">
        <v>6</v>
      </c>
      <c r="C1684">
        <v>9</v>
      </c>
      <c r="D1684">
        <v>0.2133984116629625</v>
      </c>
    </row>
    <row r="1685" spans="1:4" x14ac:dyDescent="0.25">
      <c r="A1685" t="s">
        <v>41</v>
      </c>
      <c r="B1685" t="s">
        <v>6</v>
      </c>
      <c r="C1685">
        <v>10</v>
      </c>
      <c r="D1685">
        <v>0.32222758281227415</v>
      </c>
    </row>
    <row r="1686" spans="1:4" x14ac:dyDescent="0.25">
      <c r="A1686" t="s">
        <v>41</v>
      </c>
      <c r="B1686" t="s">
        <v>6</v>
      </c>
      <c r="C1686">
        <v>11</v>
      </c>
      <c r="D1686">
        <v>0.40394021205728531</v>
      </c>
    </row>
    <row r="1687" spans="1:4" x14ac:dyDescent="0.25">
      <c r="A1687" t="s">
        <v>41</v>
      </c>
      <c r="B1687" t="s">
        <v>6</v>
      </c>
      <c r="C1687">
        <v>12</v>
      </c>
      <c r="D1687">
        <v>0.44802740699986082</v>
      </c>
    </row>
    <row r="1688" spans="1:4" x14ac:dyDescent="0.25">
      <c r="A1688" t="s">
        <v>41</v>
      </c>
      <c r="B1688" t="s">
        <v>6</v>
      </c>
      <c r="C1688">
        <v>13</v>
      </c>
      <c r="D1688">
        <v>0.4531312589414187</v>
      </c>
    </row>
    <row r="1689" spans="1:4" x14ac:dyDescent="0.25">
      <c r="A1689" t="s">
        <v>41</v>
      </c>
      <c r="B1689" t="s">
        <v>6</v>
      </c>
      <c r="C1689">
        <v>14</v>
      </c>
      <c r="D1689">
        <v>0.4255077974272074</v>
      </c>
    </row>
    <row r="1690" spans="1:4" x14ac:dyDescent="0.25">
      <c r="A1690" t="s">
        <v>41</v>
      </c>
      <c r="B1690" t="s">
        <v>6</v>
      </c>
      <c r="C1690">
        <v>15</v>
      </c>
      <c r="D1690">
        <v>0.36278795955556586</v>
      </c>
    </row>
    <row r="1691" spans="1:4" x14ac:dyDescent="0.25">
      <c r="A1691" t="s">
        <v>41</v>
      </c>
      <c r="B1691" t="s">
        <v>6</v>
      </c>
      <c r="C1691">
        <v>16</v>
      </c>
      <c r="D1691">
        <v>0.27168778065978078</v>
      </c>
    </row>
    <row r="1692" spans="1:4" x14ac:dyDescent="0.25">
      <c r="A1692" t="s">
        <v>41</v>
      </c>
      <c r="B1692" t="s">
        <v>6</v>
      </c>
      <c r="C1692">
        <v>17</v>
      </c>
      <c r="D1692">
        <v>0.16814265282913107</v>
      </c>
    </row>
    <row r="1693" spans="1:4" x14ac:dyDescent="0.25">
      <c r="A1693" t="s">
        <v>41</v>
      </c>
      <c r="B1693" t="s">
        <v>6</v>
      </c>
      <c r="C1693">
        <v>18</v>
      </c>
      <c r="D1693">
        <v>6.7915977812187653E-2</v>
      </c>
    </row>
    <row r="1694" spans="1:4" x14ac:dyDescent="0.25">
      <c r="A1694" t="s">
        <v>41</v>
      </c>
      <c r="B1694" t="s">
        <v>6</v>
      </c>
      <c r="C1694">
        <v>19</v>
      </c>
      <c r="D1694">
        <v>1.0268560502956423E-2</v>
      </c>
    </row>
    <row r="1695" spans="1:4" x14ac:dyDescent="0.25">
      <c r="A1695" t="s">
        <v>41</v>
      </c>
      <c r="B1695" t="s">
        <v>6</v>
      </c>
      <c r="C1695">
        <v>20</v>
      </c>
      <c r="D1695">
        <v>0</v>
      </c>
    </row>
    <row r="1696" spans="1:4" x14ac:dyDescent="0.25">
      <c r="A1696" t="s">
        <v>41</v>
      </c>
      <c r="B1696" t="s">
        <v>6</v>
      </c>
      <c r="C1696">
        <v>21</v>
      </c>
      <c r="D1696">
        <v>0</v>
      </c>
    </row>
    <row r="1697" spans="1:4" x14ac:dyDescent="0.25">
      <c r="A1697" t="s">
        <v>41</v>
      </c>
      <c r="B1697" t="s">
        <v>6</v>
      </c>
      <c r="C1697">
        <v>22</v>
      </c>
      <c r="D1697">
        <v>0</v>
      </c>
    </row>
    <row r="1698" spans="1:4" x14ac:dyDescent="0.25">
      <c r="A1698" t="s">
        <v>41</v>
      </c>
      <c r="B1698" t="s">
        <v>6</v>
      </c>
      <c r="C1698">
        <v>23</v>
      </c>
      <c r="D1698">
        <v>0</v>
      </c>
    </row>
    <row r="1699" spans="1:4" x14ac:dyDescent="0.25">
      <c r="A1699" t="s">
        <v>41</v>
      </c>
      <c r="B1699" t="s">
        <v>6</v>
      </c>
      <c r="C1699">
        <v>24</v>
      </c>
      <c r="D1699">
        <v>0</v>
      </c>
    </row>
    <row r="1700" spans="1:4" x14ac:dyDescent="0.25">
      <c r="A1700" t="s">
        <v>42</v>
      </c>
      <c r="B1700" t="s">
        <v>6</v>
      </c>
      <c r="C1700">
        <v>1</v>
      </c>
      <c r="D1700">
        <v>0</v>
      </c>
    </row>
    <row r="1701" spans="1:4" x14ac:dyDescent="0.25">
      <c r="A1701" t="s">
        <v>42</v>
      </c>
      <c r="B1701" t="s">
        <v>6</v>
      </c>
      <c r="C1701">
        <v>2</v>
      </c>
      <c r="D1701">
        <v>0</v>
      </c>
    </row>
    <row r="1702" spans="1:4" x14ac:dyDescent="0.25">
      <c r="A1702" t="s">
        <v>42</v>
      </c>
      <c r="B1702" t="s">
        <v>6</v>
      </c>
      <c r="C1702">
        <v>3</v>
      </c>
      <c r="D1702">
        <v>0</v>
      </c>
    </row>
    <row r="1703" spans="1:4" x14ac:dyDescent="0.25">
      <c r="A1703" t="s">
        <v>42</v>
      </c>
      <c r="B1703" t="s">
        <v>6</v>
      </c>
      <c r="C1703">
        <v>4</v>
      </c>
      <c r="D1703">
        <v>0</v>
      </c>
    </row>
    <row r="1704" spans="1:4" x14ac:dyDescent="0.25">
      <c r="A1704" t="s">
        <v>42</v>
      </c>
      <c r="B1704" t="s">
        <v>6</v>
      </c>
      <c r="C1704">
        <v>5</v>
      </c>
      <c r="D1704">
        <v>0</v>
      </c>
    </row>
    <row r="1705" spans="1:4" x14ac:dyDescent="0.25">
      <c r="A1705" t="s">
        <v>42</v>
      </c>
      <c r="B1705" t="s">
        <v>6</v>
      </c>
      <c r="C1705">
        <v>6</v>
      </c>
      <c r="D1705">
        <v>0</v>
      </c>
    </row>
    <row r="1706" spans="1:4" x14ac:dyDescent="0.25">
      <c r="A1706" t="s">
        <v>42</v>
      </c>
      <c r="B1706" t="s">
        <v>6</v>
      </c>
      <c r="C1706">
        <v>7</v>
      </c>
      <c r="D1706">
        <v>1.6382687262646394E-2</v>
      </c>
    </row>
    <row r="1707" spans="1:4" x14ac:dyDescent="0.25">
      <c r="A1707" t="s">
        <v>42</v>
      </c>
      <c r="B1707" t="s">
        <v>6</v>
      </c>
      <c r="C1707">
        <v>8</v>
      </c>
      <c r="D1707">
        <v>0.10697042824842713</v>
      </c>
    </row>
    <row r="1708" spans="1:4" x14ac:dyDescent="0.25">
      <c r="A1708" t="s">
        <v>42</v>
      </c>
      <c r="B1708" t="s">
        <v>6</v>
      </c>
      <c r="C1708">
        <v>9</v>
      </c>
      <c r="D1708">
        <v>0.2348932380829527</v>
      </c>
    </row>
    <row r="1709" spans="1:4" x14ac:dyDescent="0.25">
      <c r="A1709" t="s">
        <v>42</v>
      </c>
      <c r="B1709" t="s">
        <v>6</v>
      </c>
      <c r="C1709">
        <v>10</v>
      </c>
      <c r="D1709">
        <v>0.35468436590783908</v>
      </c>
    </row>
    <row r="1710" spans="1:4" x14ac:dyDescent="0.25">
      <c r="A1710" t="s">
        <v>42</v>
      </c>
      <c r="B1710" t="s">
        <v>6</v>
      </c>
      <c r="C1710">
        <v>11</v>
      </c>
      <c r="D1710">
        <v>0.44462760365764337</v>
      </c>
    </row>
    <row r="1711" spans="1:4" x14ac:dyDescent="0.25">
      <c r="A1711" t="s">
        <v>42</v>
      </c>
      <c r="B1711" t="s">
        <v>6</v>
      </c>
      <c r="C1711">
        <v>12</v>
      </c>
      <c r="D1711">
        <v>0.49315553738196577</v>
      </c>
    </row>
    <row r="1712" spans="1:4" x14ac:dyDescent="0.25">
      <c r="A1712" t="s">
        <v>42</v>
      </c>
      <c r="B1712" t="s">
        <v>6</v>
      </c>
      <c r="C1712">
        <v>13</v>
      </c>
      <c r="D1712">
        <v>0.49877348130153898</v>
      </c>
    </row>
    <row r="1713" spans="1:4" x14ac:dyDescent="0.25">
      <c r="A1713" t="s">
        <v>42</v>
      </c>
      <c r="B1713" t="s">
        <v>6</v>
      </c>
      <c r="C1713">
        <v>14</v>
      </c>
      <c r="D1713">
        <v>0.46836761149412515</v>
      </c>
    </row>
    <row r="1714" spans="1:4" x14ac:dyDescent="0.25">
      <c r="A1714" t="s">
        <v>42</v>
      </c>
      <c r="B1714" t="s">
        <v>6</v>
      </c>
      <c r="C1714">
        <v>15</v>
      </c>
      <c r="D1714">
        <v>0.39933023818426266</v>
      </c>
    </row>
    <row r="1715" spans="1:4" x14ac:dyDescent="0.25">
      <c r="A1715" t="s">
        <v>42</v>
      </c>
      <c r="B1715" t="s">
        <v>6</v>
      </c>
      <c r="C1715">
        <v>16</v>
      </c>
      <c r="D1715">
        <v>0.29905387790579846</v>
      </c>
    </row>
    <row r="1716" spans="1:4" x14ac:dyDescent="0.25">
      <c r="A1716" t="s">
        <v>42</v>
      </c>
      <c r="B1716" t="s">
        <v>6</v>
      </c>
      <c r="C1716">
        <v>17</v>
      </c>
      <c r="D1716">
        <v>0.18507903538321976</v>
      </c>
    </row>
    <row r="1717" spans="1:4" x14ac:dyDescent="0.25">
      <c r="A1717" t="s">
        <v>42</v>
      </c>
      <c r="B1717" t="s">
        <v>6</v>
      </c>
      <c r="C1717">
        <v>18</v>
      </c>
      <c r="D1717">
        <v>7.4756901054496144E-2</v>
      </c>
    </row>
    <row r="1718" spans="1:4" x14ac:dyDescent="0.25">
      <c r="A1718" t="s">
        <v>42</v>
      </c>
      <c r="B1718" t="s">
        <v>6</v>
      </c>
      <c r="C1718">
        <v>19</v>
      </c>
      <c r="D1718">
        <v>1.1302874319419209E-2</v>
      </c>
    </row>
    <row r="1719" spans="1:4" x14ac:dyDescent="0.25">
      <c r="A1719" t="s">
        <v>42</v>
      </c>
      <c r="B1719" t="s">
        <v>6</v>
      </c>
      <c r="C1719">
        <v>20</v>
      </c>
      <c r="D1719">
        <v>0</v>
      </c>
    </row>
    <row r="1720" spans="1:4" x14ac:dyDescent="0.25">
      <c r="A1720" t="s">
        <v>42</v>
      </c>
      <c r="B1720" t="s">
        <v>6</v>
      </c>
      <c r="C1720">
        <v>21</v>
      </c>
      <c r="D1720">
        <v>0</v>
      </c>
    </row>
    <row r="1721" spans="1:4" x14ac:dyDescent="0.25">
      <c r="A1721" t="s">
        <v>42</v>
      </c>
      <c r="B1721" t="s">
        <v>6</v>
      </c>
      <c r="C1721">
        <v>22</v>
      </c>
      <c r="D1721">
        <v>0</v>
      </c>
    </row>
    <row r="1722" spans="1:4" x14ac:dyDescent="0.25">
      <c r="A1722" t="s">
        <v>42</v>
      </c>
      <c r="B1722" t="s">
        <v>6</v>
      </c>
      <c r="C1722">
        <v>23</v>
      </c>
      <c r="D1722">
        <v>0</v>
      </c>
    </row>
    <row r="1723" spans="1:4" x14ac:dyDescent="0.25">
      <c r="A1723" t="s">
        <v>42</v>
      </c>
      <c r="B1723" t="s">
        <v>6</v>
      </c>
      <c r="C1723">
        <v>24</v>
      </c>
      <c r="D1723">
        <v>0</v>
      </c>
    </row>
    <row r="1724" spans="1:4" x14ac:dyDescent="0.25">
      <c r="A1724" t="s">
        <v>43</v>
      </c>
      <c r="B1724" t="s">
        <v>6</v>
      </c>
      <c r="C1724">
        <v>1</v>
      </c>
      <c r="D1724">
        <v>0</v>
      </c>
    </row>
    <row r="1725" spans="1:4" x14ac:dyDescent="0.25">
      <c r="A1725" t="s">
        <v>43</v>
      </c>
      <c r="B1725" t="s">
        <v>6</v>
      </c>
      <c r="C1725">
        <v>2</v>
      </c>
      <c r="D1725">
        <v>0</v>
      </c>
    </row>
    <row r="1726" spans="1:4" x14ac:dyDescent="0.25">
      <c r="A1726" t="s">
        <v>43</v>
      </c>
      <c r="B1726" t="s">
        <v>6</v>
      </c>
      <c r="C1726">
        <v>3</v>
      </c>
      <c r="D1726">
        <v>0</v>
      </c>
    </row>
    <row r="1727" spans="1:4" x14ac:dyDescent="0.25">
      <c r="A1727" t="s">
        <v>43</v>
      </c>
      <c r="B1727" t="s">
        <v>6</v>
      </c>
      <c r="C1727">
        <v>4</v>
      </c>
      <c r="D1727">
        <v>0</v>
      </c>
    </row>
    <row r="1728" spans="1:4" x14ac:dyDescent="0.25">
      <c r="A1728" t="s">
        <v>43</v>
      </c>
      <c r="B1728" t="s">
        <v>6</v>
      </c>
      <c r="C1728">
        <v>5</v>
      </c>
      <c r="D1728">
        <v>0</v>
      </c>
    </row>
    <row r="1729" spans="1:4" x14ac:dyDescent="0.25">
      <c r="A1729" t="s">
        <v>43</v>
      </c>
      <c r="B1729" t="s">
        <v>6</v>
      </c>
      <c r="C1729">
        <v>6</v>
      </c>
      <c r="D1729">
        <v>0</v>
      </c>
    </row>
    <row r="1730" spans="1:4" x14ac:dyDescent="0.25">
      <c r="A1730" t="s">
        <v>43</v>
      </c>
      <c r="B1730" t="s">
        <v>6</v>
      </c>
      <c r="C1730">
        <v>7</v>
      </c>
      <c r="D1730">
        <v>1.5132143495839018E-2</v>
      </c>
    </row>
    <row r="1731" spans="1:4" x14ac:dyDescent="0.25">
      <c r="A1731" t="s">
        <v>43</v>
      </c>
      <c r="B1731" t="s">
        <v>6</v>
      </c>
      <c r="C1731">
        <v>8</v>
      </c>
      <c r="D1731">
        <v>9.8805027778151852E-2</v>
      </c>
    </row>
    <row r="1732" spans="1:4" x14ac:dyDescent="0.25">
      <c r="A1732" t="s">
        <v>43</v>
      </c>
      <c r="B1732" t="s">
        <v>6</v>
      </c>
      <c r="C1732">
        <v>9</v>
      </c>
      <c r="D1732">
        <v>0.21696307375517521</v>
      </c>
    </row>
    <row r="1733" spans="1:4" x14ac:dyDescent="0.25">
      <c r="A1733" t="s">
        <v>43</v>
      </c>
      <c r="B1733" t="s">
        <v>6</v>
      </c>
      <c r="C1733">
        <v>10</v>
      </c>
      <c r="D1733">
        <v>0.3276101554404639</v>
      </c>
    </row>
    <row r="1734" spans="1:4" x14ac:dyDescent="0.25">
      <c r="A1734" t="s">
        <v>43</v>
      </c>
      <c r="B1734" t="s">
        <v>6</v>
      </c>
      <c r="C1734">
        <v>11</v>
      </c>
      <c r="D1734">
        <v>0.41068773351360771</v>
      </c>
    </row>
    <row r="1735" spans="1:4" x14ac:dyDescent="0.25">
      <c r="A1735" t="s">
        <v>43</v>
      </c>
      <c r="B1735" t="s">
        <v>6</v>
      </c>
      <c r="C1735">
        <v>12</v>
      </c>
      <c r="D1735">
        <v>0.45551137232818339</v>
      </c>
    </row>
    <row r="1736" spans="1:4" x14ac:dyDescent="0.25">
      <c r="A1736" t="s">
        <v>43</v>
      </c>
      <c r="B1736" t="s">
        <v>6</v>
      </c>
      <c r="C1736">
        <v>13</v>
      </c>
      <c r="D1736">
        <v>0.46070048032857774</v>
      </c>
    </row>
    <row r="1737" spans="1:4" x14ac:dyDescent="0.25">
      <c r="A1737" t="s">
        <v>43</v>
      </c>
      <c r="B1737" t="s">
        <v>6</v>
      </c>
      <c r="C1737">
        <v>14</v>
      </c>
      <c r="D1737">
        <v>0.43261558939065115</v>
      </c>
    </row>
    <row r="1738" spans="1:4" x14ac:dyDescent="0.25">
      <c r="A1738" t="s">
        <v>43</v>
      </c>
      <c r="B1738" t="s">
        <v>6</v>
      </c>
      <c r="C1738">
        <v>15</v>
      </c>
      <c r="D1738">
        <v>0.36884806317518132</v>
      </c>
    </row>
    <row r="1739" spans="1:4" x14ac:dyDescent="0.25">
      <c r="A1739" t="s">
        <v>43</v>
      </c>
      <c r="B1739" t="s">
        <v>6</v>
      </c>
      <c r="C1739">
        <v>16</v>
      </c>
      <c r="D1739">
        <v>0.27622612340136077</v>
      </c>
    </row>
    <row r="1740" spans="1:4" x14ac:dyDescent="0.25">
      <c r="A1740" t="s">
        <v>43</v>
      </c>
      <c r="B1740" t="s">
        <v>6</v>
      </c>
      <c r="C1740">
        <v>17</v>
      </c>
      <c r="D1740">
        <v>0.17095135105679504</v>
      </c>
    </row>
    <row r="1741" spans="1:4" x14ac:dyDescent="0.25">
      <c r="A1741" t="s">
        <v>43</v>
      </c>
      <c r="B1741" t="s">
        <v>6</v>
      </c>
      <c r="C1741">
        <v>18</v>
      </c>
      <c r="D1741">
        <v>6.9050463817383542E-2</v>
      </c>
    </row>
    <row r="1742" spans="1:4" x14ac:dyDescent="0.25">
      <c r="A1742" t="s">
        <v>43</v>
      </c>
      <c r="B1742" t="s">
        <v>6</v>
      </c>
      <c r="C1742">
        <v>19</v>
      </c>
      <c r="D1742">
        <v>1.0440089185298691E-2</v>
      </c>
    </row>
    <row r="1743" spans="1:4" x14ac:dyDescent="0.25">
      <c r="A1743" t="s">
        <v>43</v>
      </c>
      <c r="B1743" t="s">
        <v>6</v>
      </c>
      <c r="C1743">
        <v>20</v>
      </c>
      <c r="D1743">
        <v>0</v>
      </c>
    </row>
    <row r="1744" spans="1:4" x14ac:dyDescent="0.25">
      <c r="A1744" t="s">
        <v>43</v>
      </c>
      <c r="B1744" t="s">
        <v>6</v>
      </c>
      <c r="C1744">
        <v>21</v>
      </c>
      <c r="D1744">
        <v>0</v>
      </c>
    </row>
    <row r="1745" spans="1:4" x14ac:dyDescent="0.25">
      <c r="A1745" t="s">
        <v>43</v>
      </c>
      <c r="B1745" t="s">
        <v>6</v>
      </c>
      <c r="C1745">
        <v>22</v>
      </c>
      <c r="D1745">
        <v>0</v>
      </c>
    </row>
    <row r="1746" spans="1:4" x14ac:dyDescent="0.25">
      <c r="A1746" t="s">
        <v>43</v>
      </c>
      <c r="B1746" t="s">
        <v>6</v>
      </c>
      <c r="C1746">
        <v>23</v>
      </c>
      <c r="D1746">
        <v>0</v>
      </c>
    </row>
    <row r="1747" spans="1:4" x14ac:dyDescent="0.25">
      <c r="A1747" t="s">
        <v>43</v>
      </c>
      <c r="B1747" t="s">
        <v>6</v>
      </c>
      <c r="C1747">
        <v>24</v>
      </c>
      <c r="D1747">
        <v>0</v>
      </c>
    </row>
    <row r="1748" spans="1:4" x14ac:dyDescent="0.25">
      <c r="A1748" t="s">
        <v>44</v>
      </c>
      <c r="B1748" t="s">
        <v>6</v>
      </c>
      <c r="C1748">
        <v>1</v>
      </c>
      <c r="D1748">
        <v>0</v>
      </c>
    </row>
    <row r="1749" spans="1:4" x14ac:dyDescent="0.25">
      <c r="A1749" t="s">
        <v>44</v>
      </c>
      <c r="B1749" t="s">
        <v>6</v>
      </c>
      <c r="C1749">
        <v>2</v>
      </c>
      <c r="D1749">
        <v>0</v>
      </c>
    </row>
    <row r="1750" spans="1:4" x14ac:dyDescent="0.25">
      <c r="A1750" t="s">
        <v>44</v>
      </c>
      <c r="B1750" t="s">
        <v>6</v>
      </c>
      <c r="C1750">
        <v>3</v>
      </c>
      <c r="D1750">
        <v>0</v>
      </c>
    </row>
    <row r="1751" spans="1:4" x14ac:dyDescent="0.25">
      <c r="A1751" t="s">
        <v>44</v>
      </c>
      <c r="B1751" t="s">
        <v>6</v>
      </c>
      <c r="C1751">
        <v>4</v>
      </c>
      <c r="D1751">
        <v>0</v>
      </c>
    </row>
    <row r="1752" spans="1:4" x14ac:dyDescent="0.25">
      <c r="A1752" t="s">
        <v>44</v>
      </c>
      <c r="B1752" t="s">
        <v>6</v>
      </c>
      <c r="C1752">
        <v>5</v>
      </c>
      <c r="D1752">
        <v>0</v>
      </c>
    </row>
    <row r="1753" spans="1:4" x14ac:dyDescent="0.25">
      <c r="A1753" t="s">
        <v>44</v>
      </c>
      <c r="B1753" t="s">
        <v>6</v>
      </c>
      <c r="C1753">
        <v>6</v>
      </c>
      <c r="D1753">
        <v>0</v>
      </c>
    </row>
    <row r="1754" spans="1:4" x14ac:dyDescent="0.25">
      <c r="A1754" t="s">
        <v>44</v>
      </c>
      <c r="B1754" t="s">
        <v>6</v>
      </c>
      <c r="C1754">
        <v>7</v>
      </c>
      <c r="D1754">
        <v>1.6945810423648858E-2</v>
      </c>
    </row>
    <row r="1755" spans="1:4" x14ac:dyDescent="0.25">
      <c r="A1755" t="s">
        <v>44</v>
      </c>
      <c r="B1755" t="s">
        <v>6</v>
      </c>
      <c r="C1755">
        <v>8</v>
      </c>
      <c r="D1755">
        <v>0.11064732964581797</v>
      </c>
    </row>
    <row r="1756" spans="1:4" x14ac:dyDescent="0.25">
      <c r="A1756" t="s">
        <v>44</v>
      </c>
      <c r="B1756" t="s">
        <v>6</v>
      </c>
      <c r="C1756">
        <v>9</v>
      </c>
      <c r="D1756">
        <v>0.24296723843507861</v>
      </c>
    </row>
    <row r="1757" spans="1:4" x14ac:dyDescent="0.25">
      <c r="A1757" t="s">
        <v>44</v>
      </c>
      <c r="B1757" t="s">
        <v>6</v>
      </c>
      <c r="C1757">
        <v>10</v>
      </c>
      <c r="D1757">
        <v>0.36687595438695114</v>
      </c>
    </row>
    <row r="1758" spans="1:4" x14ac:dyDescent="0.25">
      <c r="A1758" t="s">
        <v>44</v>
      </c>
      <c r="B1758" t="s">
        <v>6</v>
      </c>
      <c r="C1758">
        <v>11</v>
      </c>
      <c r="D1758">
        <v>0.45991081682203827</v>
      </c>
    </row>
    <row r="1759" spans="1:4" x14ac:dyDescent="0.25">
      <c r="A1759" t="s">
        <v>44</v>
      </c>
      <c r="B1759" t="s">
        <v>6</v>
      </c>
      <c r="C1759">
        <v>12</v>
      </c>
      <c r="D1759">
        <v>0.51010680432762678</v>
      </c>
    </row>
    <row r="1760" spans="1:4" x14ac:dyDescent="0.25">
      <c r="A1760" t="s">
        <v>44</v>
      </c>
      <c r="B1760" t="s">
        <v>6</v>
      </c>
      <c r="C1760">
        <v>13</v>
      </c>
      <c r="D1760">
        <v>0.515917854194204</v>
      </c>
    </row>
    <row r="1761" spans="1:4" x14ac:dyDescent="0.25">
      <c r="A1761" t="s">
        <v>44</v>
      </c>
      <c r="B1761" t="s">
        <v>6</v>
      </c>
      <c r="C1761">
        <v>14</v>
      </c>
      <c r="D1761">
        <v>0.48446684147192681</v>
      </c>
    </row>
    <row r="1762" spans="1:4" x14ac:dyDescent="0.25">
      <c r="A1762" t="s">
        <v>44</v>
      </c>
      <c r="B1762" t="s">
        <v>6</v>
      </c>
      <c r="C1762">
        <v>15</v>
      </c>
      <c r="D1762">
        <v>0.41305644209727449</v>
      </c>
    </row>
    <row r="1763" spans="1:4" x14ac:dyDescent="0.25">
      <c r="A1763" t="s">
        <v>44</v>
      </c>
      <c r="B1763" t="s">
        <v>6</v>
      </c>
      <c r="C1763">
        <v>16</v>
      </c>
      <c r="D1763">
        <v>0.30933327604949185</v>
      </c>
    </row>
    <row r="1764" spans="1:4" x14ac:dyDescent="0.25">
      <c r="A1764" t="s">
        <v>44</v>
      </c>
      <c r="B1764" t="s">
        <v>6</v>
      </c>
      <c r="C1764">
        <v>17</v>
      </c>
      <c r="D1764">
        <v>0.19144076894801279</v>
      </c>
    </row>
    <row r="1765" spans="1:4" x14ac:dyDescent="0.25">
      <c r="A1765" t="s">
        <v>44</v>
      </c>
      <c r="B1765" t="s">
        <v>6</v>
      </c>
      <c r="C1765">
        <v>18</v>
      </c>
      <c r="D1765">
        <v>7.7326524813630018E-2</v>
      </c>
    </row>
    <row r="1766" spans="1:4" x14ac:dyDescent="0.25">
      <c r="A1766" t="s">
        <v>44</v>
      </c>
      <c r="B1766" t="s">
        <v>6</v>
      </c>
      <c r="C1766">
        <v>19</v>
      </c>
      <c r="D1766">
        <v>1.1691388744014085E-2</v>
      </c>
    </row>
    <row r="1767" spans="1:4" x14ac:dyDescent="0.25">
      <c r="A1767" t="s">
        <v>44</v>
      </c>
      <c r="B1767" t="s">
        <v>6</v>
      </c>
      <c r="C1767">
        <v>20</v>
      </c>
      <c r="D1767">
        <v>0</v>
      </c>
    </row>
    <row r="1768" spans="1:4" x14ac:dyDescent="0.25">
      <c r="A1768" t="s">
        <v>44</v>
      </c>
      <c r="B1768" t="s">
        <v>6</v>
      </c>
      <c r="C1768">
        <v>21</v>
      </c>
      <c r="D1768">
        <v>0</v>
      </c>
    </row>
    <row r="1769" spans="1:4" x14ac:dyDescent="0.25">
      <c r="A1769" t="s">
        <v>44</v>
      </c>
      <c r="B1769" t="s">
        <v>6</v>
      </c>
      <c r="C1769">
        <v>22</v>
      </c>
      <c r="D1769">
        <v>0</v>
      </c>
    </row>
    <row r="1770" spans="1:4" x14ac:dyDescent="0.25">
      <c r="A1770" t="s">
        <v>44</v>
      </c>
      <c r="B1770" t="s">
        <v>6</v>
      </c>
      <c r="C1770">
        <v>23</v>
      </c>
      <c r="D1770">
        <v>0</v>
      </c>
    </row>
    <row r="1771" spans="1:4" x14ac:dyDescent="0.25">
      <c r="A1771" t="s">
        <v>44</v>
      </c>
      <c r="B1771" t="s">
        <v>6</v>
      </c>
      <c r="C1771">
        <v>24</v>
      </c>
      <c r="D1771">
        <v>0</v>
      </c>
    </row>
    <row r="1772" spans="1:4" x14ac:dyDescent="0.25">
      <c r="A1772" t="s">
        <v>40</v>
      </c>
      <c r="B1772" t="s">
        <v>7</v>
      </c>
      <c r="C1772">
        <v>1</v>
      </c>
      <c r="D1772">
        <v>0</v>
      </c>
    </row>
    <row r="1773" spans="1:4" x14ac:dyDescent="0.25">
      <c r="A1773" t="s">
        <v>40</v>
      </c>
      <c r="B1773" t="s">
        <v>7</v>
      </c>
      <c r="C1773">
        <v>2</v>
      </c>
      <c r="D1773">
        <v>0</v>
      </c>
    </row>
    <row r="1774" spans="1:4" x14ac:dyDescent="0.25">
      <c r="A1774" t="s">
        <v>40</v>
      </c>
      <c r="B1774" t="s">
        <v>7</v>
      </c>
      <c r="C1774">
        <v>3</v>
      </c>
      <c r="D1774">
        <v>0</v>
      </c>
    </row>
    <row r="1775" spans="1:4" x14ac:dyDescent="0.25">
      <c r="A1775" t="s">
        <v>40</v>
      </c>
      <c r="B1775" t="s">
        <v>7</v>
      </c>
      <c r="C1775">
        <v>4</v>
      </c>
      <c r="D1775">
        <v>0</v>
      </c>
    </row>
    <row r="1776" spans="1:4" x14ac:dyDescent="0.25">
      <c r="A1776" t="s">
        <v>40</v>
      </c>
      <c r="B1776" t="s">
        <v>7</v>
      </c>
      <c r="C1776">
        <v>5</v>
      </c>
      <c r="D1776">
        <v>0</v>
      </c>
    </row>
    <row r="1777" spans="1:4" x14ac:dyDescent="0.25">
      <c r="A1777" t="s">
        <v>40</v>
      </c>
      <c r="B1777" t="s">
        <v>7</v>
      </c>
      <c r="C1777">
        <v>6</v>
      </c>
      <c r="D1777">
        <v>0</v>
      </c>
    </row>
    <row r="1778" spans="1:4" x14ac:dyDescent="0.25">
      <c r="A1778" t="s">
        <v>40</v>
      </c>
      <c r="B1778" t="s">
        <v>7</v>
      </c>
      <c r="C1778">
        <v>7</v>
      </c>
      <c r="D1778">
        <v>1.5634777189378387E-2</v>
      </c>
    </row>
    <row r="1779" spans="1:4" x14ac:dyDescent="0.25">
      <c r="A1779" t="s">
        <v>40</v>
      </c>
      <c r="B1779" t="s">
        <v>7</v>
      </c>
      <c r="C1779">
        <v>8</v>
      </c>
      <c r="D1779">
        <v>9.3831426239549001E-2</v>
      </c>
    </row>
    <row r="1780" spans="1:4" x14ac:dyDescent="0.25">
      <c r="A1780" t="s">
        <v>40</v>
      </c>
      <c r="B1780" t="s">
        <v>7</v>
      </c>
      <c r="C1780">
        <v>9</v>
      </c>
      <c r="D1780">
        <v>0.20174334531641472</v>
      </c>
    </row>
    <row r="1781" spans="1:4" x14ac:dyDescent="0.25">
      <c r="A1781" t="s">
        <v>40</v>
      </c>
      <c r="B1781" t="s">
        <v>7</v>
      </c>
      <c r="C1781">
        <v>10</v>
      </c>
      <c r="D1781">
        <v>0.30181079390432491</v>
      </c>
    </row>
    <row r="1782" spans="1:4" x14ac:dyDescent="0.25">
      <c r="A1782" t="s">
        <v>40</v>
      </c>
      <c r="B1782" t="s">
        <v>7</v>
      </c>
      <c r="C1782">
        <v>11</v>
      </c>
      <c r="D1782">
        <v>0.3771236757468906</v>
      </c>
    </row>
    <row r="1783" spans="1:4" x14ac:dyDescent="0.25">
      <c r="A1783" t="s">
        <v>40</v>
      </c>
      <c r="B1783" t="s">
        <v>7</v>
      </c>
      <c r="C1783">
        <v>12</v>
      </c>
      <c r="D1783">
        <v>0.42101615000042175</v>
      </c>
    </row>
    <row r="1784" spans="1:4" x14ac:dyDescent="0.25">
      <c r="A1784" t="s">
        <v>40</v>
      </c>
      <c r="B1784" t="s">
        <v>7</v>
      </c>
      <c r="C1784">
        <v>13</v>
      </c>
      <c r="D1784">
        <v>0.43008309334075751</v>
      </c>
    </row>
    <row r="1785" spans="1:4" x14ac:dyDescent="0.25">
      <c r="A1785" t="s">
        <v>40</v>
      </c>
      <c r="B1785" t="s">
        <v>7</v>
      </c>
      <c r="C1785">
        <v>14</v>
      </c>
      <c r="D1785">
        <v>0.40544150611503965</v>
      </c>
    </row>
    <row r="1786" spans="1:4" x14ac:dyDescent="0.25">
      <c r="A1786" t="s">
        <v>40</v>
      </c>
      <c r="B1786" t="s">
        <v>7</v>
      </c>
      <c r="C1786">
        <v>15</v>
      </c>
      <c r="D1786">
        <v>0.34465701381703884</v>
      </c>
    </row>
    <row r="1787" spans="1:4" x14ac:dyDescent="0.25">
      <c r="A1787" t="s">
        <v>40</v>
      </c>
      <c r="B1787" t="s">
        <v>7</v>
      </c>
      <c r="C1787">
        <v>16</v>
      </c>
      <c r="D1787">
        <v>0.25626027274226187</v>
      </c>
    </row>
    <row r="1788" spans="1:4" x14ac:dyDescent="0.25">
      <c r="A1788" t="s">
        <v>40</v>
      </c>
      <c r="B1788" t="s">
        <v>7</v>
      </c>
      <c r="C1788">
        <v>17</v>
      </c>
      <c r="D1788">
        <v>0.1547022597565639</v>
      </c>
    </row>
    <row r="1789" spans="1:4" x14ac:dyDescent="0.25">
      <c r="A1789" t="s">
        <v>40</v>
      </c>
      <c r="B1789" t="s">
        <v>7</v>
      </c>
      <c r="C1789">
        <v>18</v>
      </c>
      <c r="D1789">
        <v>5.9284981560180312E-2</v>
      </c>
    </row>
    <row r="1790" spans="1:4" x14ac:dyDescent="0.25">
      <c r="A1790" t="s">
        <v>40</v>
      </c>
      <c r="B1790" t="s">
        <v>7</v>
      </c>
      <c r="C1790">
        <v>19</v>
      </c>
      <c r="D1790">
        <v>8.2075792711787023E-3</v>
      </c>
    </row>
    <row r="1791" spans="1:4" x14ac:dyDescent="0.25">
      <c r="A1791" t="s">
        <v>40</v>
      </c>
      <c r="B1791" t="s">
        <v>7</v>
      </c>
      <c r="C1791">
        <v>20</v>
      </c>
      <c r="D1791">
        <v>0</v>
      </c>
    </row>
    <row r="1792" spans="1:4" x14ac:dyDescent="0.25">
      <c r="A1792" t="s">
        <v>40</v>
      </c>
      <c r="B1792" t="s">
        <v>7</v>
      </c>
      <c r="C1792">
        <v>21</v>
      </c>
      <c r="D1792">
        <v>0</v>
      </c>
    </row>
    <row r="1793" spans="1:4" x14ac:dyDescent="0.25">
      <c r="A1793" t="s">
        <v>40</v>
      </c>
      <c r="B1793" t="s">
        <v>7</v>
      </c>
      <c r="C1793">
        <v>22</v>
      </c>
      <c r="D1793">
        <v>0</v>
      </c>
    </row>
    <row r="1794" spans="1:4" x14ac:dyDescent="0.25">
      <c r="A1794" t="s">
        <v>40</v>
      </c>
      <c r="B1794" t="s">
        <v>7</v>
      </c>
      <c r="C1794">
        <v>23</v>
      </c>
      <c r="D1794">
        <v>0</v>
      </c>
    </row>
    <row r="1795" spans="1:4" x14ac:dyDescent="0.25">
      <c r="A1795" t="s">
        <v>40</v>
      </c>
      <c r="B1795" t="s">
        <v>7</v>
      </c>
      <c r="C1795">
        <v>24</v>
      </c>
      <c r="D1795">
        <v>0</v>
      </c>
    </row>
    <row r="1796" spans="1:4" x14ac:dyDescent="0.25">
      <c r="A1796" t="s">
        <v>41</v>
      </c>
      <c r="B1796" t="s">
        <v>7</v>
      </c>
      <c r="C1796">
        <v>1</v>
      </c>
      <c r="D1796">
        <v>0</v>
      </c>
    </row>
    <row r="1797" spans="1:4" x14ac:dyDescent="0.25">
      <c r="A1797" t="s">
        <v>41</v>
      </c>
      <c r="B1797" t="s">
        <v>7</v>
      </c>
      <c r="C1797">
        <v>2</v>
      </c>
      <c r="D1797">
        <v>0</v>
      </c>
    </row>
    <row r="1798" spans="1:4" x14ac:dyDescent="0.25">
      <c r="A1798" t="s">
        <v>41</v>
      </c>
      <c r="B1798" t="s">
        <v>7</v>
      </c>
      <c r="C1798">
        <v>3</v>
      </c>
      <c r="D1798">
        <v>0</v>
      </c>
    </row>
    <row r="1799" spans="1:4" x14ac:dyDescent="0.25">
      <c r="A1799" t="s">
        <v>41</v>
      </c>
      <c r="B1799" t="s">
        <v>7</v>
      </c>
      <c r="C1799">
        <v>4</v>
      </c>
      <c r="D1799">
        <v>0</v>
      </c>
    </row>
    <row r="1800" spans="1:4" x14ac:dyDescent="0.25">
      <c r="A1800" t="s">
        <v>41</v>
      </c>
      <c r="B1800" t="s">
        <v>7</v>
      </c>
      <c r="C1800">
        <v>5</v>
      </c>
      <c r="D1800">
        <v>0</v>
      </c>
    </row>
    <row r="1801" spans="1:4" x14ac:dyDescent="0.25">
      <c r="A1801" t="s">
        <v>41</v>
      </c>
      <c r="B1801" t="s">
        <v>7</v>
      </c>
      <c r="C1801">
        <v>6</v>
      </c>
      <c r="D1801">
        <v>0</v>
      </c>
    </row>
    <row r="1802" spans="1:4" x14ac:dyDescent="0.25">
      <c r="A1802" t="s">
        <v>41</v>
      </c>
      <c r="B1802" t="s">
        <v>7</v>
      </c>
      <c r="C1802">
        <v>7</v>
      </c>
      <c r="D1802">
        <v>1.6414645028341938E-2</v>
      </c>
    </row>
    <row r="1803" spans="1:4" x14ac:dyDescent="0.25">
      <c r="A1803" t="s">
        <v>41</v>
      </c>
      <c r="B1803" t="s">
        <v>7</v>
      </c>
      <c r="C1803">
        <v>8</v>
      </c>
      <c r="D1803">
        <v>9.8511768704423866E-2</v>
      </c>
    </row>
    <row r="1804" spans="1:4" x14ac:dyDescent="0.25">
      <c r="A1804" t="s">
        <v>41</v>
      </c>
      <c r="B1804" t="s">
        <v>7</v>
      </c>
      <c r="C1804">
        <v>9</v>
      </c>
      <c r="D1804">
        <v>0.21180636986940135</v>
      </c>
    </row>
    <row r="1805" spans="1:4" x14ac:dyDescent="0.25">
      <c r="A1805" t="s">
        <v>41</v>
      </c>
      <c r="B1805" t="s">
        <v>7</v>
      </c>
      <c r="C1805">
        <v>10</v>
      </c>
      <c r="D1805">
        <v>0.31686521577213006</v>
      </c>
    </row>
    <row r="1806" spans="1:4" x14ac:dyDescent="0.25">
      <c r="A1806" t="s">
        <v>41</v>
      </c>
      <c r="B1806" t="s">
        <v>7</v>
      </c>
      <c r="C1806">
        <v>11</v>
      </c>
      <c r="D1806">
        <v>0.39593472898188792</v>
      </c>
    </row>
    <row r="1807" spans="1:4" x14ac:dyDescent="0.25">
      <c r="A1807" t="s">
        <v>41</v>
      </c>
      <c r="B1807" t="s">
        <v>7</v>
      </c>
      <c r="C1807">
        <v>12</v>
      </c>
      <c r="D1807">
        <v>0.44201657431683872</v>
      </c>
    </row>
    <row r="1808" spans="1:4" x14ac:dyDescent="0.25">
      <c r="A1808" t="s">
        <v>41</v>
      </c>
      <c r="B1808" t="s">
        <v>7</v>
      </c>
      <c r="C1808">
        <v>13</v>
      </c>
      <c r="D1808">
        <v>0.45153577977918519</v>
      </c>
    </row>
    <row r="1809" spans="1:4" x14ac:dyDescent="0.25">
      <c r="A1809" t="s">
        <v>41</v>
      </c>
      <c r="B1809" t="s">
        <v>7</v>
      </c>
      <c r="C1809">
        <v>14</v>
      </c>
      <c r="D1809">
        <v>0.42566506206151461</v>
      </c>
    </row>
    <row r="1810" spans="1:4" x14ac:dyDescent="0.25">
      <c r="A1810" t="s">
        <v>41</v>
      </c>
      <c r="B1810" t="s">
        <v>7</v>
      </c>
      <c r="C1810">
        <v>15</v>
      </c>
      <c r="D1810">
        <v>0.36184861925492945</v>
      </c>
    </row>
    <row r="1811" spans="1:4" x14ac:dyDescent="0.25">
      <c r="A1811" t="s">
        <v>41</v>
      </c>
      <c r="B1811" t="s">
        <v>7</v>
      </c>
      <c r="C1811">
        <v>16</v>
      </c>
      <c r="D1811">
        <v>0.26904261960240694</v>
      </c>
    </row>
    <row r="1812" spans="1:4" x14ac:dyDescent="0.25">
      <c r="A1812" t="s">
        <v>41</v>
      </c>
      <c r="B1812" t="s">
        <v>7</v>
      </c>
      <c r="C1812">
        <v>17</v>
      </c>
      <c r="D1812">
        <v>0.16241885945848303</v>
      </c>
    </row>
    <row r="1813" spans="1:4" x14ac:dyDescent="0.25">
      <c r="A1813" t="s">
        <v>41</v>
      </c>
      <c r="B1813" t="s">
        <v>7</v>
      </c>
      <c r="C1813">
        <v>18</v>
      </c>
      <c r="D1813">
        <v>6.2242135978968029E-2</v>
      </c>
    </row>
    <row r="1814" spans="1:4" x14ac:dyDescent="0.25">
      <c r="A1814" t="s">
        <v>41</v>
      </c>
      <c r="B1814" t="s">
        <v>7</v>
      </c>
      <c r="C1814">
        <v>19</v>
      </c>
      <c r="D1814">
        <v>8.6169760301990118E-3</v>
      </c>
    </row>
    <row r="1815" spans="1:4" x14ac:dyDescent="0.25">
      <c r="A1815" t="s">
        <v>41</v>
      </c>
      <c r="B1815" t="s">
        <v>7</v>
      </c>
      <c r="C1815">
        <v>20</v>
      </c>
      <c r="D1815">
        <v>0</v>
      </c>
    </row>
    <row r="1816" spans="1:4" x14ac:dyDescent="0.25">
      <c r="A1816" t="s">
        <v>41</v>
      </c>
      <c r="B1816" t="s">
        <v>7</v>
      </c>
      <c r="C1816">
        <v>21</v>
      </c>
      <c r="D1816">
        <v>0</v>
      </c>
    </row>
    <row r="1817" spans="1:4" x14ac:dyDescent="0.25">
      <c r="A1817" t="s">
        <v>41</v>
      </c>
      <c r="B1817" t="s">
        <v>7</v>
      </c>
      <c r="C1817">
        <v>22</v>
      </c>
      <c r="D1817">
        <v>0</v>
      </c>
    </row>
    <row r="1818" spans="1:4" x14ac:dyDescent="0.25">
      <c r="A1818" t="s">
        <v>41</v>
      </c>
      <c r="B1818" t="s">
        <v>7</v>
      </c>
      <c r="C1818">
        <v>23</v>
      </c>
      <c r="D1818">
        <v>0</v>
      </c>
    </row>
    <row r="1819" spans="1:4" x14ac:dyDescent="0.25">
      <c r="A1819" t="s">
        <v>41</v>
      </c>
      <c r="B1819" t="s">
        <v>7</v>
      </c>
      <c r="C1819">
        <v>24</v>
      </c>
      <c r="D1819">
        <v>0</v>
      </c>
    </row>
    <row r="1820" spans="1:4" x14ac:dyDescent="0.25">
      <c r="A1820" t="s">
        <v>42</v>
      </c>
      <c r="B1820" t="s">
        <v>7</v>
      </c>
      <c r="C1820">
        <v>1</v>
      </c>
      <c r="D1820">
        <v>0</v>
      </c>
    </row>
    <row r="1821" spans="1:4" x14ac:dyDescent="0.25">
      <c r="A1821" t="s">
        <v>42</v>
      </c>
      <c r="B1821" t="s">
        <v>7</v>
      </c>
      <c r="C1821">
        <v>2</v>
      </c>
      <c r="D1821">
        <v>0</v>
      </c>
    </row>
    <row r="1822" spans="1:4" x14ac:dyDescent="0.25">
      <c r="A1822" t="s">
        <v>42</v>
      </c>
      <c r="B1822" t="s">
        <v>7</v>
      </c>
      <c r="C1822">
        <v>3</v>
      </c>
      <c r="D1822">
        <v>0</v>
      </c>
    </row>
    <row r="1823" spans="1:4" x14ac:dyDescent="0.25">
      <c r="A1823" t="s">
        <v>42</v>
      </c>
      <c r="B1823" t="s">
        <v>7</v>
      </c>
      <c r="C1823">
        <v>4</v>
      </c>
      <c r="D1823">
        <v>0</v>
      </c>
    </row>
    <row r="1824" spans="1:4" x14ac:dyDescent="0.25">
      <c r="A1824" t="s">
        <v>42</v>
      </c>
      <c r="B1824" t="s">
        <v>7</v>
      </c>
      <c r="C1824">
        <v>5</v>
      </c>
      <c r="D1824">
        <v>0</v>
      </c>
    </row>
    <row r="1825" spans="1:4" x14ac:dyDescent="0.25">
      <c r="A1825" t="s">
        <v>42</v>
      </c>
      <c r="B1825" t="s">
        <v>7</v>
      </c>
      <c r="C1825">
        <v>6</v>
      </c>
      <c r="D1825">
        <v>0</v>
      </c>
    </row>
    <row r="1826" spans="1:4" x14ac:dyDescent="0.25">
      <c r="A1826" t="s">
        <v>42</v>
      </c>
      <c r="B1826" t="s">
        <v>7</v>
      </c>
      <c r="C1826">
        <v>7</v>
      </c>
      <c r="D1826">
        <v>1.8478159564665243E-2</v>
      </c>
    </row>
    <row r="1827" spans="1:4" x14ac:dyDescent="0.25">
      <c r="A1827" t="s">
        <v>42</v>
      </c>
      <c r="B1827" t="s">
        <v>7</v>
      </c>
      <c r="C1827">
        <v>8</v>
      </c>
      <c r="D1827">
        <v>0.1108958602500838</v>
      </c>
    </row>
    <row r="1828" spans="1:4" x14ac:dyDescent="0.25">
      <c r="A1828" t="s">
        <v>42</v>
      </c>
      <c r="B1828" t="s">
        <v>7</v>
      </c>
      <c r="C1828">
        <v>9</v>
      </c>
      <c r="D1828">
        <v>0.23843292940551877</v>
      </c>
    </row>
    <row r="1829" spans="1:4" x14ac:dyDescent="0.25">
      <c r="A1829" t="s">
        <v>42</v>
      </c>
      <c r="B1829" t="s">
        <v>7</v>
      </c>
      <c r="C1829">
        <v>10</v>
      </c>
      <c r="D1829">
        <v>0.3566989116986668</v>
      </c>
    </row>
    <row r="1830" spans="1:4" x14ac:dyDescent="0.25">
      <c r="A1830" t="s">
        <v>42</v>
      </c>
      <c r="B1830" t="s">
        <v>7</v>
      </c>
      <c r="C1830">
        <v>11</v>
      </c>
      <c r="D1830">
        <v>0.44570839556308234</v>
      </c>
    </row>
    <row r="1831" spans="1:4" x14ac:dyDescent="0.25">
      <c r="A1831" t="s">
        <v>42</v>
      </c>
      <c r="B1831" t="s">
        <v>7</v>
      </c>
      <c r="C1831">
        <v>12</v>
      </c>
      <c r="D1831">
        <v>0.49758327251980078</v>
      </c>
    </row>
    <row r="1832" spans="1:4" x14ac:dyDescent="0.25">
      <c r="A1832" t="s">
        <v>42</v>
      </c>
      <c r="B1832" t="s">
        <v>7</v>
      </c>
      <c r="C1832">
        <v>13</v>
      </c>
      <c r="D1832">
        <v>0.50829915441419216</v>
      </c>
    </row>
    <row r="1833" spans="1:4" x14ac:dyDescent="0.25">
      <c r="A1833" t="s">
        <v>42</v>
      </c>
      <c r="B1833" t="s">
        <v>7</v>
      </c>
      <c r="C1833">
        <v>14</v>
      </c>
      <c r="D1833">
        <v>0.47917618226254782</v>
      </c>
    </row>
    <row r="1834" spans="1:4" x14ac:dyDescent="0.25">
      <c r="A1834" t="s">
        <v>42</v>
      </c>
      <c r="B1834" t="s">
        <v>7</v>
      </c>
      <c r="C1834">
        <v>15</v>
      </c>
      <c r="D1834">
        <v>0.4073372597032503</v>
      </c>
    </row>
    <row r="1835" spans="1:4" x14ac:dyDescent="0.25">
      <c r="A1835" t="s">
        <v>42</v>
      </c>
      <c r="B1835" t="s">
        <v>7</v>
      </c>
      <c r="C1835">
        <v>16</v>
      </c>
      <c r="D1835">
        <v>0.3028644509902616</v>
      </c>
    </row>
    <row r="1836" spans="1:4" x14ac:dyDescent="0.25">
      <c r="A1836" t="s">
        <v>42</v>
      </c>
      <c r="B1836" t="s">
        <v>7</v>
      </c>
      <c r="C1836">
        <v>17</v>
      </c>
      <c r="D1836">
        <v>0.1828368262732967</v>
      </c>
    </row>
    <row r="1837" spans="1:4" x14ac:dyDescent="0.25">
      <c r="A1837" t="s">
        <v>42</v>
      </c>
      <c r="B1837" t="s">
        <v>7</v>
      </c>
      <c r="C1837">
        <v>18</v>
      </c>
      <c r="D1837">
        <v>7.0066706790133854E-2</v>
      </c>
    </row>
    <row r="1838" spans="1:4" x14ac:dyDescent="0.25">
      <c r="A1838" t="s">
        <v>42</v>
      </c>
      <c r="B1838" t="s">
        <v>7</v>
      </c>
      <c r="C1838">
        <v>19</v>
      </c>
      <c r="D1838">
        <v>9.7002315783247008E-3</v>
      </c>
    </row>
    <row r="1839" spans="1:4" x14ac:dyDescent="0.25">
      <c r="A1839" t="s">
        <v>42</v>
      </c>
      <c r="B1839" t="s">
        <v>7</v>
      </c>
      <c r="C1839">
        <v>20</v>
      </c>
      <c r="D1839">
        <v>0</v>
      </c>
    </row>
    <row r="1840" spans="1:4" x14ac:dyDescent="0.25">
      <c r="A1840" t="s">
        <v>42</v>
      </c>
      <c r="B1840" t="s">
        <v>7</v>
      </c>
      <c r="C1840">
        <v>21</v>
      </c>
      <c r="D1840">
        <v>0</v>
      </c>
    </row>
    <row r="1841" spans="1:4" x14ac:dyDescent="0.25">
      <c r="A1841" t="s">
        <v>42</v>
      </c>
      <c r="B1841" t="s">
        <v>7</v>
      </c>
      <c r="C1841">
        <v>22</v>
      </c>
      <c r="D1841">
        <v>0</v>
      </c>
    </row>
    <row r="1842" spans="1:4" x14ac:dyDescent="0.25">
      <c r="A1842" t="s">
        <v>42</v>
      </c>
      <c r="B1842" t="s">
        <v>7</v>
      </c>
      <c r="C1842">
        <v>23</v>
      </c>
      <c r="D1842">
        <v>0</v>
      </c>
    </row>
    <row r="1843" spans="1:4" x14ac:dyDescent="0.25">
      <c r="A1843" t="s">
        <v>42</v>
      </c>
      <c r="B1843" t="s">
        <v>7</v>
      </c>
      <c r="C1843">
        <v>24</v>
      </c>
      <c r="D1843">
        <v>0</v>
      </c>
    </row>
    <row r="1844" spans="1:4" x14ac:dyDescent="0.25">
      <c r="A1844" t="s">
        <v>43</v>
      </c>
      <c r="B1844" t="s">
        <v>7</v>
      </c>
      <c r="C1844">
        <v>1</v>
      </c>
      <c r="D1844">
        <v>0</v>
      </c>
    </row>
    <row r="1845" spans="1:4" x14ac:dyDescent="0.25">
      <c r="A1845" t="s">
        <v>43</v>
      </c>
      <c r="B1845" t="s">
        <v>7</v>
      </c>
      <c r="C1845">
        <v>2</v>
      </c>
      <c r="D1845">
        <v>0</v>
      </c>
    </row>
    <row r="1846" spans="1:4" x14ac:dyDescent="0.25">
      <c r="A1846" t="s">
        <v>43</v>
      </c>
      <c r="B1846" t="s">
        <v>7</v>
      </c>
      <c r="C1846">
        <v>3</v>
      </c>
      <c r="D1846">
        <v>0</v>
      </c>
    </row>
    <row r="1847" spans="1:4" x14ac:dyDescent="0.25">
      <c r="A1847" t="s">
        <v>43</v>
      </c>
      <c r="B1847" t="s">
        <v>7</v>
      </c>
      <c r="C1847">
        <v>4</v>
      </c>
      <c r="D1847">
        <v>0</v>
      </c>
    </row>
    <row r="1848" spans="1:4" x14ac:dyDescent="0.25">
      <c r="A1848" t="s">
        <v>43</v>
      </c>
      <c r="B1848" t="s">
        <v>7</v>
      </c>
      <c r="C1848">
        <v>5</v>
      </c>
      <c r="D1848">
        <v>0</v>
      </c>
    </row>
    <row r="1849" spans="1:4" x14ac:dyDescent="0.25">
      <c r="A1849" t="s">
        <v>43</v>
      </c>
      <c r="B1849" t="s">
        <v>7</v>
      </c>
      <c r="C1849">
        <v>6</v>
      </c>
      <c r="D1849">
        <v>0</v>
      </c>
    </row>
    <row r="1850" spans="1:4" x14ac:dyDescent="0.25">
      <c r="A1850" t="s">
        <v>43</v>
      </c>
      <c r="B1850" t="s">
        <v>7</v>
      </c>
      <c r="C1850">
        <v>7</v>
      </c>
      <c r="D1850">
        <v>1.697137064314112E-2</v>
      </c>
    </row>
    <row r="1851" spans="1:4" x14ac:dyDescent="0.25">
      <c r="A1851" t="s">
        <v>43</v>
      </c>
      <c r="B1851" t="s">
        <v>7</v>
      </c>
      <c r="C1851">
        <v>8</v>
      </c>
      <c r="D1851">
        <v>0.10185293294539467</v>
      </c>
    </row>
    <row r="1852" spans="1:4" x14ac:dyDescent="0.25">
      <c r="A1852" t="s">
        <v>43</v>
      </c>
      <c r="B1852" t="s">
        <v>7</v>
      </c>
      <c r="C1852">
        <v>9</v>
      </c>
      <c r="D1852">
        <v>0.2189900787635215</v>
      </c>
    </row>
    <row r="1853" spans="1:4" x14ac:dyDescent="0.25">
      <c r="A1853" t="s">
        <v>43</v>
      </c>
      <c r="B1853" t="s">
        <v>7</v>
      </c>
      <c r="C1853">
        <v>10</v>
      </c>
      <c r="D1853">
        <v>0.32761214217563289</v>
      </c>
    </row>
    <row r="1854" spans="1:4" x14ac:dyDescent="0.25">
      <c r="A1854" t="s">
        <v>43</v>
      </c>
      <c r="B1854" t="s">
        <v>7</v>
      </c>
      <c r="C1854">
        <v>11</v>
      </c>
      <c r="D1854">
        <v>0.40936340837350399</v>
      </c>
    </row>
    <row r="1855" spans="1:4" x14ac:dyDescent="0.25">
      <c r="A1855" t="s">
        <v>43</v>
      </c>
      <c r="B1855" t="s">
        <v>7</v>
      </c>
      <c r="C1855">
        <v>12</v>
      </c>
      <c r="D1855">
        <v>0.45700818386203929</v>
      </c>
    </row>
    <row r="1856" spans="1:4" x14ac:dyDescent="0.25">
      <c r="A1856" t="s">
        <v>43</v>
      </c>
      <c r="B1856" t="s">
        <v>7</v>
      </c>
      <c r="C1856">
        <v>13</v>
      </c>
      <c r="D1856">
        <v>0.46685024647446566</v>
      </c>
    </row>
    <row r="1857" spans="1:4" x14ac:dyDescent="0.25">
      <c r="A1857" t="s">
        <v>43</v>
      </c>
      <c r="B1857" t="s">
        <v>7</v>
      </c>
      <c r="C1857">
        <v>14</v>
      </c>
      <c r="D1857">
        <v>0.4401020872280994</v>
      </c>
    </row>
    <row r="1858" spans="1:4" x14ac:dyDescent="0.25">
      <c r="A1858" t="s">
        <v>43</v>
      </c>
      <c r="B1858" t="s">
        <v>7</v>
      </c>
      <c r="C1858">
        <v>15</v>
      </c>
      <c r="D1858">
        <v>0.37412122062225145</v>
      </c>
    </row>
    <row r="1859" spans="1:4" x14ac:dyDescent="0.25">
      <c r="A1859" t="s">
        <v>43</v>
      </c>
      <c r="B1859" t="s">
        <v>7</v>
      </c>
      <c r="C1859">
        <v>16</v>
      </c>
      <c r="D1859">
        <v>0.27816757585621038</v>
      </c>
    </row>
    <row r="1860" spans="1:4" x14ac:dyDescent="0.25">
      <c r="A1860" t="s">
        <v>43</v>
      </c>
      <c r="B1860" t="s">
        <v>7</v>
      </c>
      <c r="C1860">
        <v>17</v>
      </c>
      <c r="D1860">
        <v>0.167927521950476</v>
      </c>
    </row>
    <row r="1861" spans="1:4" x14ac:dyDescent="0.25">
      <c r="A1861" t="s">
        <v>43</v>
      </c>
      <c r="B1861" t="s">
        <v>7</v>
      </c>
      <c r="C1861">
        <v>18</v>
      </c>
      <c r="D1861">
        <v>6.4353164963114481E-2</v>
      </c>
    </row>
    <row r="1862" spans="1:4" x14ac:dyDescent="0.25">
      <c r="A1862" t="s">
        <v>43</v>
      </c>
      <c r="B1862" t="s">
        <v>7</v>
      </c>
      <c r="C1862">
        <v>19</v>
      </c>
      <c r="D1862">
        <v>8.9092328088158645E-3</v>
      </c>
    </row>
    <row r="1863" spans="1:4" x14ac:dyDescent="0.25">
      <c r="A1863" t="s">
        <v>43</v>
      </c>
      <c r="B1863" t="s">
        <v>7</v>
      </c>
      <c r="C1863">
        <v>20</v>
      </c>
      <c r="D1863">
        <v>0</v>
      </c>
    </row>
    <row r="1864" spans="1:4" x14ac:dyDescent="0.25">
      <c r="A1864" t="s">
        <v>43</v>
      </c>
      <c r="B1864" t="s">
        <v>7</v>
      </c>
      <c r="C1864">
        <v>21</v>
      </c>
      <c r="D1864">
        <v>0</v>
      </c>
    </row>
    <row r="1865" spans="1:4" x14ac:dyDescent="0.25">
      <c r="A1865" t="s">
        <v>43</v>
      </c>
      <c r="B1865" t="s">
        <v>7</v>
      </c>
      <c r="C1865">
        <v>22</v>
      </c>
      <c r="D1865">
        <v>0</v>
      </c>
    </row>
    <row r="1866" spans="1:4" x14ac:dyDescent="0.25">
      <c r="A1866" t="s">
        <v>43</v>
      </c>
      <c r="B1866" t="s">
        <v>7</v>
      </c>
      <c r="C1866">
        <v>23</v>
      </c>
      <c r="D1866">
        <v>0</v>
      </c>
    </row>
    <row r="1867" spans="1:4" x14ac:dyDescent="0.25">
      <c r="A1867" t="s">
        <v>43</v>
      </c>
      <c r="B1867" t="s">
        <v>7</v>
      </c>
      <c r="C1867">
        <v>24</v>
      </c>
      <c r="D1867">
        <v>0</v>
      </c>
    </row>
    <row r="1868" spans="1:4" x14ac:dyDescent="0.25">
      <c r="A1868" t="s">
        <v>44</v>
      </c>
      <c r="B1868" t="s">
        <v>7</v>
      </c>
      <c r="C1868">
        <v>1</v>
      </c>
      <c r="D1868">
        <v>0</v>
      </c>
    </row>
    <row r="1869" spans="1:4" x14ac:dyDescent="0.25">
      <c r="A1869" t="s">
        <v>44</v>
      </c>
      <c r="B1869" t="s">
        <v>7</v>
      </c>
      <c r="C1869">
        <v>2</v>
      </c>
      <c r="D1869">
        <v>0</v>
      </c>
    </row>
    <row r="1870" spans="1:4" x14ac:dyDescent="0.25">
      <c r="A1870" t="s">
        <v>44</v>
      </c>
      <c r="B1870" t="s">
        <v>7</v>
      </c>
      <c r="C1870">
        <v>3</v>
      </c>
      <c r="D1870">
        <v>0</v>
      </c>
    </row>
    <row r="1871" spans="1:4" x14ac:dyDescent="0.25">
      <c r="A1871" t="s">
        <v>44</v>
      </c>
      <c r="B1871" t="s">
        <v>7</v>
      </c>
      <c r="C1871">
        <v>4</v>
      </c>
      <c r="D1871">
        <v>0</v>
      </c>
    </row>
    <row r="1872" spans="1:4" x14ac:dyDescent="0.25">
      <c r="A1872" t="s">
        <v>44</v>
      </c>
      <c r="B1872" t="s">
        <v>7</v>
      </c>
      <c r="C1872">
        <v>5</v>
      </c>
      <c r="D1872">
        <v>0</v>
      </c>
    </row>
    <row r="1873" spans="1:4" x14ac:dyDescent="0.25">
      <c r="A1873" t="s">
        <v>44</v>
      </c>
      <c r="B1873" t="s">
        <v>7</v>
      </c>
      <c r="C1873">
        <v>6</v>
      </c>
      <c r="D1873">
        <v>0</v>
      </c>
    </row>
    <row r="1874" spans="1:4" x14ac:dyDescent="0.25">
      <c r="A1874" t="s">
        <v>44</v>
      </c>
      <c r="B1874" t="s">
        <v>7</v>
      </c>
      <c r="C1874">
        <v>7</v>
      </c>
      <c r="D1874">
        <v>1.878374951403039E-2</v>
      </c>
    </row>
    <row r="1875" spans="1:4" x14ac:dyDescent="0.25">
      <c r="A1875" t="s">
        <v>44</v>
      </c>
      <c r="B1875" t="s">
        <v>7</v>
      </c>
      <c r="C1875">
        <v>8</v>
      </c>
      <c r="D1875">
        <v>0.11272984486310939</v>
      </c>
    </row>
    <row r="1876" spans="1:4" x14ac:dyDescent="0.25">
      <c r="A1876" t="s">
        <v>44</v>
      </c>
      <c r="B1876" t="s">
        <v>7</v>
      </c>
      <c r="C1876">
        <v>9</v>
      </c>
      <c r="D1876">
        <v>0.24237610927519296</v>
      </c>
    </row>
    <row r="1877" spans="1:4" x14ac:dyDescent="0.25">
      <c r="A1877" t="s">
        <v>44</v>
      </c>
      <c r="B1877" t="s">
        <v>7</v>
      </c>
      <c r="C1877">
        <v>10</v>
      </c>
      <c r="D1877">
        <v>0.36259796252042942</v>
      </c>
    </row>
    <row r="1878" spans="1:4" x14ac:dyDescent="0.25">
      <c r="A1878" t="s">
        <v>44</v>
      </c>
      <c r="B1878" t="s">
        <v>7</v>
      </c>
      <c r="C1878">
        <v>11</v>
      </c>
      <c r="D1878">
        <v>0.45307947630059259</v>
      </c>
    </row>
    <row r="1879" spans="1:4" x14ac:dyDescent="0.25">
      <c r="A1879" t="s">
        <v>44</v>
      </c>
      <c r="B1879" t="s">
        <v>7</v>
      </c>
      <c r="C1879">
        <v>12</v>
      </c>
      <c r="D1879">
        <v>0.50581225476893332</v>
      </c>
    </row>
    <row r="1880" spans="1:4" x14ac:dyDescent="0.25">
      <c r="A1880" t="s">
        <v>44</v>
      </c>
      <c r="B1880" t="s">
        <v>7</v>
      </c>
      <c r="C1880">
        <v>13</v>
      </c>
      <c r="D1880">
        <v>0.51670535484320079</v>
      </c>
    </row>
    <row r="1881" spans="1:4" x14ac:dyDescent="0.25">
      <c r="A1881" t="s">
        <v>44</v>
      </c>
      <c r="B1881" t="s">
        <v>7</v>
      </c>
      <c r="C1881">
        <v>14</v>
      </c>
      <c r="D1881">
        <v>0.48710074989939245</v>
      </c>
    </row>
    <row r="1882" spans="1:4" x14ac:dyDescent="0.25">
      <c r="A1882" t="s">
        <v>44</v>
      </c>
      <c r="B1882" t="s">
        <v>7</v>
      </c>
      <c r="C1882">
        <v>15</v>
      </c>
      <c r="D1882">
        <v>0.41407376244485916</v>
      </c>
    </row>
    <row r="1883" spans="1:4" x14ac:dyDescent="0.25">
      <c r="A1883" t="s">
        <v>44</v>
      </c>
      <c r="B1883" t="s">
        <v>7</v>
      </c>
      <c r="C1883">
        <v>16</v>
      </c>
      <c r="D1883">
        <v>0.30787319290087917</v>
      </c>
    </row>
    <row r="1884" spans="1:4" x14ac:dyDescent="0.25">
      <c r="A1884" t="s">
        <v>44</v>
      </c>
      <c r="B1884" t="s">
        <v>7</v>
      </c>
      <c r="C1884">
        <v>17</v>
      </c>
      <c r="D1884">
        <v>0.18586056336612841</v>
      </c>
    </row>
    <row r="1885" spans="1:4" x14ac:dyDescent="0.25">
      <c r="A1885" t="s">
        <v>44</v>
      </c>
      <c r="B1885" t="s">
        <v>7</v>
      </c>
      <c r="C1885">
        <v>18</v>
      </c>
      <c r="D1885">
        <v>7.1225462958747307E-2</v>
      </c>
    </row>
    <row r="1886" spans="1:4" x14ac:dyDescent="0.25">
      <c r="A1886" t="s">
        <v>44</v>
      </c>
      <c r="B1886" t="s">
        <v>7</v>
      </c>
      <c r="C1886">
        <v>19</v>
      </c>
      <c r="D1886">
        <v>9.8606530351519756E-3</v>
      </c>
    </row>
    <row r="1887" spans="1:4" x14ac:dyDescent="0.25">
      <c r="A1887" t="s">
        <v>44</v>
      </c>
      <c r="B1887" t="s">
        <v>7</v>
      </c>
      <c r="C1887">
        <v>20</v>
      </c>
      <c r="D1887">
        <v>0</v>
      </c>
    </row>
    <row r="1888" spans="1:4" x14ac:dyDescent="0.25">
      <c r="A1888" t="s">
        <v>44</v>
      </c>
      <c r="B1888" t="s">
        <v>7</v>
      </c>
      <c r="C1888">
        <v>21</v>
      </c>
      <c r="D1888">
        <v>0</v>
      </c>
    </row>
    <row r="1889" spans="1:4" x14ac:dyDescent="0.25">
      <c r="A1889" t="s">
        <v>44</v>
      </c>
      <c r="B1889" t="s">
        <v>7</v>
      </c>
      <c r="C1889">
        <v>22</v>
      </c>
      <c r="D1889">
        <v>0</v>
      </c>
    </row>
    <row r="1890" spans="1:4" x14ac:dyDescent="0.25">
      <c r="A1890" t="s">
        <v>44</v>
      </c>
      <c r="B1890" t="s">
        <v>7</v>
      </c>
      <c r="C1890">
        <v>23</v>
      </c>
      <c r="D1890">
        <v>0</v>
      </c>
    </row>
    <row r="1891" spans="1:4" x14ac:dyDescent="0.25">
      <c r="A1891" t="s">
        <v>44</v>
      </c>
      <c r="B1891" t="s">
        <v>7</v>
      </c>
      <c r="C1891">
        <v>24</v>
      </c>
      <c r="D1891">
        <v>0</v>
      </c>
    </row>
    <row r="1892" spans="1:4" x14ac:dyDescent="0.25">
      <c r="A1892" t="s">
        <v>40</v>
      </c>
      <c r="B1892" t="s">
        <v>8</v>
      </c>
      <c r="C1892">
        <v>1</v>
      </c>
      <c r="D1892">
        <v>0</v>
      </c>
    </row>
    <row r="1893" spans="1:4" x14ac:dyDescent="0.25">
      <c r="A1893" t="s">
        <v>40</v>
      </c>
      <c r="B1893" t="s">
        <v>8</v>
      </c>
      <c r="C1893">
        <v>2</v>
      </c>
      <c r="D1893">
        <v>0</v>
      </c>
    </row>
    <row r="1894" spans="1:4" x14ac:dyDescent="0.25">
      <c r="A1894" t="s">
        <v>40</v>
      </c>
      <c r="B1894" t="s">
        <v>8</v>
      </c>
      <c r="C1894">
        <v>3</v>
      </c>
      <c r="D1894">
        <v>0</v>
      </c>
    </row>
    <row r="1895" spans="1:4" x14ac:dyDescent="0.25">
      <c r="A1895" t="s">
        <v>40</v>
      </c>
      <c r="B1895" t="s">
        <v>8</v>
      </c>
      <c r="C1895">
        <v>4</v>
      </c>
      <c r="D1895">
        <v>0</v>
      </c>
    </row>
    <row r="1896" spans="1:4" x14ac:dyDescent="0.25">
      <c r="A1896" t="s">
        <v>40</v>
      </c>
      <c r="B1896" t="s">
        <v>8</v>
      </c>
      <c r="C1896">
        <v>5</v>
      </c>
      <c r="D1896">
        <v>0</v>
      </c>
    </row>
    <row r="1897" spans="1:4" x14ac:dyDescent="0.25">
      <c r="A1897" t="s">
        <v>40</v>
      </c>
      <c r="B1897" t="s">
        <v>8</v>
      </c>
      <c r="C1897">
        <v>6</v>
      </c>
      <c r="D1897">
        <v>0</v>
      </c>
    </row>
    <row r="1898" spans="1:4" x14ac:dyDescent="0.25">
      <c r="A1898" t="s">
        <v>40</v>
      </c>
      <c r="B1898" t="s">
        <v>8</v>
      </c>
      <c r="C1898">
        <v>7</v>
      </c>
      <c r="D1898">
        <v>1.5470339366966747E-2</v>
      </c>
    </row>
    <row r="1899" spans="1:4" x14ac:dyDescent="0.25">
      <c r="A1899" t="s">
        <v>40</v>
      </c>
      <c r="B1899" t="s">
        <v>8</v>
      </c>
      <c r="C1899">
        <v>8</v>
      </c>
      <c r="D1899">
        <v>9.6709555132874755E-2</v>
      </c>
    </row>
    <row r="1900" spans="1:4" x14ac:dyDescent="0.25">
      <c r="A1900" t="s">
        <v>40</v>
      </c>
      <c r="B1900" t="s">
        <v>8</v>
      </c>
      <c r="C1900">
        <v>9</v>
      </c>
      <c r="D1900">
        <v>0.20734829267469645</v>
      </c>
    </row>
    <row r="1901" spans="1:4" x14ac:dyDescent="0.25">
      <c r="A1901" t="s">
        <v>40</v>
      </c>
      <c r="B1901" t="s">
        <v>8</v>
      </c>
      <c r="C1901">
        <v>10</v>
      </c>
      <c r="D1901">
        <v>0.30670123355196022</v>
      </c>
    </row>
    <row r="1902" spans="1:4" x14ac:dyDescent="0.25">
      <c r="A1902" t="s">
        <v>41</v>
      </c>
      <c r="B1902" t="s">
        <v>8</v>
      </c>
      <c r="C1902">
        <v>1</v>
      </c>
      <c r="D1902">
        <v>0</v>
      </c>
    </row>
    <row r="1903" spans="1:4" x14ac:dyDescent="0.25">
      <c r="A1903" t="s">
        <v>41</v>
      </c>
      <c r="B1903" t="s">
        <v>8</v>
      </c>
      <c r="C1903">
        <v>2</v>
      </c>
      <c r="D1903">
        <v>0</v>
      </c>
    </row>
    <row r="1904" spans="1:4" x14ac:dyDescent="0.25">
      <c r="A1904" t="s">
        <v>41</v>
      </c>
      <c r="B1904" t="s">
        <v>8</v>
      </c>
      <c r="C1904">
        <v>3</v>
      </c>
      <c r="D1904">
        <v>0</v>
      </c>
    </row>
    <row r="1905" spans="1:4" x14ac:dyDescent="0.25">
      <c r="A1905" t="s">
        <v>41</v>
      </c>
      <c r="B1905" t="s">
        <v>8</v>
      </c>
      <c r="C1905">
        <v>4</v>
      </c>
      <c r="D1905">
        <v>0</v>
      </c>
    </row>
    <row r="1906" spans="1:4" x14ac:dyDescent="0.25">
      <c r="A1906" t="s">
        <v>41</v>
      </c>
      <c r="B1906" t="s">
        <v>8</v>
      </c>
      <c r="C1906">
        <v>5</v>
      </c>
      <c r="D1906">
        <v>0</v>
      </c>
    </row>
    <row r="1907" spans="1:4" x14ac:dyDescent="0.25">
      <c r="A1907" t="s">
        <v>41</v>
      </c>
      <c r="B1907" t="s">
        <v>8</v>
      </c>
      <c r="C1907">
        <v>6</v>
      </c>
      <c r="D1907">
        <v>0</v>
      </c>
    </row>
    <row r="1908" spans="1:4" x14ac:dyDescent="0.25">
      <c r="A1908" t="s">
        <v>41</v>
      </c>
      <c r="B1908" t="s">
        <v>8</v>
      </c>
      <c r="C1908">
        <v>7</v>
      </c>
      <c r="D1908">
        <v>1.5589960660476526E-2</v>
      </c>
    </row>
    <row r="1909" spans="1:4" x14ac:dyDescent="0.25">
      <c r="A1909" t="s">
        <v>41</v>
      </c>
      <c r="B1909" t="s">
        <v>8</v>
      </c>
      <c r="C1909">
        <v>8</v>
      </c>
      <c r="D1909">
        <v>9.7457342353654886E-2</v>
      </c>
    </row>
    <row r="1910" spans="1:4" x14ac:dyDescent="0.25">
      <c r="A1910" t="s">
        <v>41</v>
      </c>
      <c r="B1910" t="s">
        <v>8</v>
      </c>
      <c r="C1910">
        <v>9</v>
      </c>
      <c r="D1910">
        <v>0.20895157172297338</v>
      </c>
    </row>
    <row r="1911" spans="1:4" x14ac:dyDescent="0.25">
      <c r="A1911" t="s">
        <v>41</v>
      </c>
      <c r="B1911" t="s">
        <v>8</v>
      </c>
      <c r="C1911">
        <v>10</v>
      </c>
      <c r="D1911">
        <v>0.30907273927063045</v>
      </c>
    </row>
    <row r="1912" spans="1:4" x14ac:dyDescent="0.25">
      <c r="A1912" t="s">
        <v>42</v>
      </c>
      <c r="B1912" t="s">
        <v>8</v>
      </c>
      <c r="C1912">
        <v>1</v>
      </c>
      <c r="D1912">
        <v>0</v>
      </c>
    </row>
    <row r="1913" spans="1:4" x14ac:dyDescent="0.25">
      <c r="A1913" t="s">
        <v>42</v>
      </c>
      <c r="B1913" t="s">
        <v>8</v>
      </c>
      <c r="C1913">
        <v>2</v>
      </c>
      <c r="D1913">
        <v>0</v>
      </c>
    </row>
    <row r="1914" spans="1:4" x14ac:dyDescent="0.25">
      <c r="A1914" t="s">
        <v>42</v>
      </c>
      <c r="B1914" t="s">
        <v>8</v>
      </c>
      <c r="C1914">
        <v>3</v>
      </c>
      <c r="D1914">
        <v>0</v>
      </c>
    </row>
    <row r="1915" spans="1:4" x14ac:dyDescent="0.25">
      <c r="A1915" t="s">
        <v>42</v>
      </c>
      <c r="B1915" t="s">
        <v>8</v>
      </c>
      <c r="C1915">
        <v>4</v>
      </c>
      <c r="D1915">
        <v>0</v>
      </c>
    </row>
    <row r="1916" spans="1:4" x14ac:dyDescent="0.25">
      <c r="A1916" t="s">
        <v>42</v>
      </c>
      <c r="B1916" t="s">
        <v>8</v>
      </c>
      <c r="C1916">
        <v>5</v>
      </c>
      <c r="D1916">
        <v>0</v>
      </c>
    </row>
    <row r="1917" spans="1:4" x14ac:dyDescent="0.25">
      <c r="A1917" t="s">
        <v>42</v>
      </c>
      <c r="B1917" t="s">
        <v>8</v>
      </c>
      <c r="C1917">
        <v>6</v>
      </c>
      <c r="D1917">
        <v>0</v>
      </c>
    </row>
    <row r="1918" spans="1:4" x14ac:dyDescent="0.25">
      <c r="A1918" t="s">
        <v>42</v>
      </c>
      <c r="B1918" t="s">
        <v>8</v>
      </c>
      <c r="C1918">
        <v>7</v>
      </c>
      <c r="D1918">
        <v>1.8196348063270078E-2</v>
      </c>
    </row>
    <row r="1919" spans="1:4" x14ac:dyDescent="0.25">
      <c r="A1919" t="s">
        <v>42</v>
      </c>
      <c r="B1919" t="s">
        <v>8</v>
      </c>
      <c r="C1919">
        <v>8</v>
      </c>
      <c r="D1919">
        <v>0.11375062204513425</v>
      </c>
    </row>
    <row r="1920" spans="1:4" x14ac:dyDescent="0.25">
      <c r="A1920" t="s">
        <v>42</v>
      </c>
      <c r="B1920" t="s">
        <v>8</v>
      </c>
      <c r="C1920">
        <v>9</v>
      </c>
      <c r="D1920">
        <v>0.24388486990077804</v>
      </c>
    </row>
    <row r="1921" spans="1:4" x14ac:dyDescent="0.25">
      <c r="A1921" t="s">
        <v>42</v>
      </c>
      <c r="B1921" t="s">
        <v>8</v>
      </c>
      <c r="C1921">
        <v>10</v>
      </c>
      <c r="D1921">
        <v>0.36074466530852739</v>
      </c>
    </row>
    <row r="1922" spans="1:4" x14ac:dyDescent="0.25">
      <c r="A1922" t="s">
        <v>43</v>
      </c>
      <c r="B1922" t="s">
        <v>8</v>
      </c>
      <c r="C1922">
        <v>1</v>
      </c>
      <c r="D1922">
        <v>0</v>
      </c>
    </row>
    <row r="1923" spans="1:4" x14ac:dyDescent="0.25">
      <c r="A1923" t="s">
        <v>43</v>
      </c>
      <c r="B1923" t="s">
        <v>8</v>
      </c>
      <c r="C1923">
        <v>2</v>
      </c>
      <c r="D1923">
        <v>0</v>
      </c>
    </row>
    <row r="1924" spans="1:4" x14ac:dyDescent="0.25">
      <c r="A1924" t="s">
        <v>43</v>
      </c>
      <c r="B1924" t="s">
        <v>8</v>
      </c>
      <c r="C1924">
        <v>3</v>
      </c>
      <c r="D1924">
        <v>0</v>
      </c>
    </row>
    <row r="1925" spans="1:4" x14ac:dyDescent="0.25">
      <c r="A1925" t="s">
        <v>43</v>
      </c>
      <c r="B1925" t="s">
        <v>8</v>
      </c>
      <c r="C1925">
        <v>4</v>
      </c>
      <c r="D1925">
        <v>0</v>
      </c>
    </row>
    <row r="1926" spans="1:4" x14ac:dyDescent="0.25">
      <c r="A1926" t="s">
        <v>43</v>
      </c>
      <c r="B1926" t="s">
        <v>8</v>
      </c>
      <c r="C1926">
        <v>5</v>
      </c>
      <c r="D1926">
        <v>0</v>
      </c>
    </row>
    <row r="1927" spans="1:4" x14ac:dyDescent="0.25">
      <c r="A1927" t="s">
        <v>43</v>
      </c>
      <c r="B1927" t="s">
        <v>8</v>
      </c>
      <c r="C1927">
        <v>6</v>
      </c>
      <c r="D1927">
        <v>0</v>
      </c>
    </row>
    <row r="1928" spans="1:4" x14ac:dyDescent="0.25">
      <c r="A1928" t="s">
        <v>43</v>
      </c>
      <c r="B1928" t="s">
        <v>8</v>
      </c>
      <c r="C1928">
        <v>7</v>
      </c>
      <c r="D1928">
        <v>1.6775813596752693E-2</v>
      </c>
    </row>
    <row r="1929" spans="1:4" x14ac:dyDescent="0.25">
      <c r="A1929" t="s">
        <v>43</v>
      </c>
      <c r="B1929" t="s">
        <v>8</v>
      </c>
      <c r="C1929">
        <v>8</v>
      </c>
      <c r="D1929">
        <v>0.10487045121958967</v>
      </c>
    </row>
    <row r="1930" spans="1:4" x14ac:dyDescent="0.25">
      <c r="A1930" t="s">
        <v>43</v>
      </c>
      <c r="B1930" t="s">
        <v>8</v>
      </c>
      <c r="C1930">
        <v>9</v>
      </c>
      <c r="D1930">
        <v>0.22484550758744234</v>
      </c>
    </row>
    <row r="1931" spans="1:4" x14ac:dyDescent="0.25">
      <c r="A1931" t="s">
        <v>43</v>
      </c>
      <c r="B1931" t="s">
        <v>8</v>
      </c>
      <c r="C1931">
        <v>10</v>
      </c>
      <c r="D1931">
        <v>0.33258240830502245</v>
      </c>
    </row>
    <row r="1932" spans="1:4" x14ac:dyDescent="0.25">
      <c r="A1932" t="s">
        <v>44</v>
      </c>
      <c r="B1932" t="s">
        <v>8</v>
      </c>
      <c r="C1932">
        <v>1</v>
      </c>
      <c r="D1932">
        <v>0</v>
      </c>
    </row>
    <row r="1933" spans="1:4" x14ac:dyDescent="0.25">
      <c r="A1933" t="s">
        <v>44</v>
      </c>
      <c r="B1933" t="s">
        <v>8</v>
      </c>
      <c r="C1933">
        <v>2</v>
      </c>
      <c r="D1933">
        <v>0</v>
      </c>
    </row>
    <row r="1934" spans="1:4" x14ac:dyDescent="0.25">
      <c r="A1934" t="s">
        <v>44</v>
      </c>
      <c r="B1934" t="s">
        <v>8</v>
      </c>
      <c r="C1934">
        <v>3</v>
      </c>
      <c r="D1934">
        <v>0</v>
      </c>
    </row>
    <row r="1935" spans="1:4" x14ac:dyDescent="0.25">
      <c r="A1935" t="s">
        <v>44</v>
      </c>
      <c r="B1935" t="s">
        <v>8</v>
      </c>
      <c r="C1935">
        <v>4</v>
      </c>
      <c r="D1935">
        <v>0</v>
      </c>
    </row>
    <row r="1936" spans="1:4" x14ac:dyDescent="0.25">
      <c r="A1936" t="s">
        <v>44</v>
      </c>
      <c r="B1936" t="s">
        <v>8</v>
      </c>
      <c r="C1936">
        <v>5</v>
      </c>
      <c r="D1936">
        <v>0</v>
      </c>
    </row>
    <row r="1937" spans="1:4" x14ac:dyDescent="0.25">
      <c r="A1937" t="s">
        <v>44</v>
      </c>
      <c r="B1937" t="s">
        <v>8</v>
      </c>
      <c r="C1937">
        <v>6</v>
      </c>
      <c r="D1937">
        <v>0</v>
      </c>
    </row>
    <row r="1938" spans="1:4" x14ac:dyDescent="0.25">
      <c r="A1938" t="s">
        <v>44</v>
      </c>
      <c r="B1938" t="s">
        <v>8</v>
      </c>
      <c r="C1938">
        <v>7</v>
      </c>
      <c r="D1938">
        <v>1.9171092052244258E-2</v>
      </c>
    </row>
    <row r="1939" spans="1:4" x14ac:dyDescent="0.25">
      <c r="A1939" t="s">
        <v>44</v>
      </c>
      <c r="B1939" t="s">
        <v>8</v>
      </c>
      <c r="C1939">
        <v>8</v>
      </c>
      <c r="D1939">
        <v>0.1198440279689514</v>
      </c>
    </row>
    <row r="1940" spans="1:4" x14ac:dyDescent="0.25">
      <c r="A1940" t="s">
        <v>44</v>
      </c>
      <c r="B1940" t="s">
        <v>8</v>
      </c>
      <c r="C1940">
        <v>9</v>
      </c>
      <c r="D1940">
        <v>0.25694932163092438</v>
      </c>
    </row>
    <row r="1941" spans="1:4" x14ac:dyDescent="0.25">
      <c r="A1941" t="s">
        <v>44</v>
      </c>
      <c r="B1941" t="s">
        <v>8</v>
      </c>
      <c r="C1941">
        <v>10</v>
      </c>
      <c r="D1941">
        <v>0.38006907550563579</v>
      </c>
    </row>
    <row r="1942" spans="1:4" x14ac:dyDescent="0.25">
      <c r="A1942" t="s">
        <v>53</v>
      </c>
      <c r="B1942" t="s">
        <v>6</v>
      </c>
      <c r="C1942">
        <v>1</v>
      </c>
      <c r="D1942">
        <v>0</v>
      </c>
    </row>
    <row r="1943" spans="1:4" x14ac:dyDescent="0.25">
      <c r="A1943" t="s">
        <v>53</v>
      </c>
      <c r="B1943" t="s">
        <v>6</v>
      </c>
      <c r="C1943">
        <v>2</v>
      </c>
      <c r="D1943">
        <v>0</v>
      </c>
    </row>
    <row r="1944" spans="1:4" x14ac:dyDescent="0.25">
      <c r="A1944" t="s">
        <v>53</v>
      </c>
      <c r="B1944" t="s">
        <v>6</v>
      </c>
      <c r="C1944">
        <v>3</v>
      </c>
      <c r="D1944">
        <v>0</v>
      </c>
    </row>
    <row r="1945" spans="1:4" x14ac:dyDescent="0.25">
      <c r="A1945" t="s">
        <v>53</v>
      </c>
      <c r="B1945" t="s">
        <v>6</v>
      </c>
      <c r="C1945">
        <v>4</v>
      </c>
      <c r="D1945">
        <v>0</v>
      </c>
    </row>
    <row r="1946" spans="1:4" x14ac:dyDescent="0.25">
      <c r="A1946" t="s">
        <v>53</v>
      </c>
      <c r="B1946" t="s">
        <v>6</v>
      </c>
      <c r="C1946">
        <v>5</v>
      </c>
      <c r="D1946">
        <v>0</v>
      </c>
    </row>
    <row r="1947" spans="1:4" x14ac:dyDescent="0.25">
      <c r="A1947" t="s">
        <v>53</v>
      </c>
      <c r="B1947" t="s">
        <v>6</v>
      </c>
      <c r="C1947">
        <v>6</v>
      </c>
      <c r="D1947">
        <v>0</v>
      </c>
    </row>
    <row r="1948" spans="1:4" x14ac:dyDescent="0.25">
      <c r="A1948" t="s">
        <v>53</v>
      </c>
      <c r="B1948" t="s">
        <v>6</v>
      </c>
      <c r="C1948">
        <v>7</v>
      </c>
      <c r="D1948">
        <v>2.311883588790685E-2</v>
      </c>
    </row>
    <row r="1949" spans="1:4" x14ac:dyDescent="0.25">
      <c r="A1949" t="s">
        <v>53</v>
      </c>
      <c r="B1949" t="s">
        <v>6</v>
      </c>
      <c r="C1949">
        <v>8</v>
      </c>
      <c r="D1949">
        <v>0.1296842324239306</v>
      </c>
    </row>
    <row r="1950" spans="1:4" x14ac:dyDescent="0.25">
      <c r="A1950" t="s">
        <v>53</v>
      </c>
      <c r="B1950" t="s">
        <v>6</v>
      </c>
      <c r="C1950">
        <v>9</v>
      </c>
      <c r="D1950">
        <v>0.27751166319372833</v>
      </c>
    </row>
    <row r="1951" spans="1:4" x14ac:dyDescent="0.25">
      <c r="A1951" t="s">
        <v>53</v>
      </c>
      <c r="B1951" t="s">
        <v>6</v>
      </c>
      <c r="C1951">
        <v>10</v>
      </c>
      <c r="D1951">
        <v>0.40318805994657653</v>
      </c>
    </row>
    <row r="1952" spans="1:4" x14ac:dyDescent="0.25">
      <c r="A1952" t="s">
        <v>53</v>
      </c>
      <c r="B1952" t="s">
        <v>6</v>
      </c>
      <c r="C1952">
        <v>11</v>
      </c>
      <c r="D1952">
        <v>0.4896035943798045</v>
      </c>
    </row>
    <row r="1953" spans="1:4" x14ac:dyDescent="0.25">
      <c r="A1953" t="s">
        <v>53</v>
      </c>
      <c r="B1953" t="s">
        <v>6</v>
      </c>
      <c r="C1953">
        <v>12</v>
      </c>
      <c r="D1953">
        <v>0.53391397657043738</v>
      </c>
    </row>
    <row r="1954" spans="1:4" x14ac:dyDescent="0.25">
      <c r="A1954" t="s">
        <v>53</v>
      </c>
      <c r="B1954" t="s">
        <v>6</v>
      </c>
      <c r="C1954">
        <v>13</v>
      </c>
      <c r="D1954">
        <v>0.53802427893244509</v>
      </c>
    </row>
    <row r="1955" spans="1:4" x14ac:dyDescent="0.25">
      <c r="A1955" t="s">
        <v>53</v>
      </c>
      <c r="B1955" t="s">
        <v>6</v>
      </c>
      <c r="C1955">
        <v>14</v>
      </c>
      <c r="D1955">
        <v>0.50807687573228488</v>
      </c>
    </row>
    <row r="1956" spans="1:4" x14ac:dyDescent="0.25">
      <c r="A1956" t="s">
        <v>53</v>
      </c>
      <c r="B1956" t="s">
        <v>6</v>
      </c>
      <c r="C1956">
        <v>15</v>
      </c>
      <c r="D1956">
        <v>0.44166485488955082</v>
      </c>
    </row>
    <row r="1957" spans="1:4" x14ac:dyDescent="0.25">
      <c r="A1957" t="s">
        <v>53</v>
      </c>
      <c r="B1957" t="s">
        <v>6</v>
      </c>
      <c r="C1957">
        <v>16</v>
      </c>
      <c r="D1957">
        <v>0.34537517840040216</v>
      </c>
    </row>
    <row r="1958" spans="1:4" x14ac:dyDescent="0.25">
      <c r="A1958" t="s">
        <v>53</v>
      </c>
      <c r="B1958" t="s">
        <v>6</v>
      </c>
      <c r="C1958">
        <v>17</v>
      </c>
      <c r="D1958">
        <v>0.23074529342182484</v>
      </c>
    </row>
    <row r="1959" spans="1:4" x14ac:dyDescent="0.25">
      <c r="A1959" t="s">
        <v>53</v>
      </c>
      <c r="B1959" t="s">
        <v>6</v>
      </c>
      <c r="C1959">
        <v>18</v>
      </c>
      <c r="D1959">
        <v>0.11517151957701766</v>
      </c>
    </row>
    <row r="1960" spans="1:4" x14ac:dyDescent="0.25">
      <c r="A1960" t="s">
        <v>53</v>
      </c>
      <c r="B1960" t="s">
        <v>6</v>
      </c>
      <c r="C1960">
        <v>19</v>
      </c>
      <c r="D1960">
        <v>2.5472388523787821E-2</v>
      </c>
    </row>
    <row r="1961" spans="1:4" x14ac:dyDescent="0.25">
      <c r="A1961" t="s">
        <v>53</v>
      </c>
      <c r="B1961" t="s">
        <v>6</v>
      </c>
      <c r="C1961">
        <v>20</v>
      </c>
      <c r="D1961">
        <v>0</v>
      </c>
    </row>
    <row r="1962" spans="1:4" x14ac:dyDescent="0.25">
      <c r="A1962" t="s">
        <v>53</v>
      </c>
      <c r="B1962" t="s">
        <v>6</v>
      </c>
      <c r="C1962">
        <v>21</v>
      </c>
      <c r="D1962">
        <v>0</v>
      </c>
    </row>
    <row r="1963" spans="1:4" x14ac:dyDescent="0.25">
      <c r="A1963" t="s">
        <v>53</v>
      </c>
      <c r="B1963" t="s">
        <v>6</v>
      </c>
      <c r="C1963">
        <v>22</v>
      </c>
      <c r="D1963">
        <v>0</v>
      </c>
    </row>
    <row r="1964" spans="1:4" x14ac:dyDescent="0.25">
      <c r="A1964" t="s">
        <v>53</v>
      </c>
      <c r="B1964" t="s">
        <v>6</v>
      </c>
      <c r="C1964">
        <v>23</v>
      </c>
      <c r="D1964">
        <v>0</v>
      </c>
    </row>
    <row r="1965" spans="1:4" x14ac:dyDescent="0.25">
      <c r="A1965" t="s">
        <v>53</v>
      </c>
      <c r="B1965" t="s">
        <v>6</v>
      </c>
      <c r="C1965">
        <v>24</v>
      </c>
      <c r="D1965">
        <v>0</v>
      </c>
    </row>
    <row r="1966" spans="1:4" x14ac:dyDescent="0.25">
      <c r="A1966" t="s">
        <v>54</v>
      </c>
      <c r="B1966" t="s">
        <v>6</v>
      </c>
      <c r="C1966">
        <v>1</v>
      </c>
      <c r="D1966">
        <v>0</v>
      </c>
    </row>
    <row r="1967" spans="1:4" x14ac:dyDescent="0.25">
      <c r="A1967" t="s">
        <v>54</v>
      </c>
      <c r="B1967" t="s">
        <v>6</v>
      </c>
      <c r="C1967">
        <v>2</v>
      </c>
      <c r="D1967">
        <v>0</v>
      </c>
    </row>
    <row r="1968" spans="1:4" x14ac:dyDescent="0.25">
      <c r="A1968" t="s">
        <v>54</v>
      </c>
      <c r="B1968" t="s">
        <v>6</v>
      </c>
      <c r="C1968">
        <v>3</v>
      </c>
      <c r="D1968">
        <v>0</v>
      </c>
    </row>
    <row r="1969" spans="1:4" x14ac:dyDescent="0.25">
      <c r="A1969" t="s">
        <v>54</v>
      </c>
      <c r="B1969" t="s">
        <v>6</v>
      </c>
      <c r="C1969">
        <v>4</v>
      </c>
      <c r="D1969">
        <v>0</v>
      </c>
    </row>
    <row r="1970" spans="1:4" x14ac:dyDescent="0.25">
      <c r="A1970" t="s">
        <v>54</v>
      </c>
      <c r="B1970" t="s">
        <v>6</v>
      </c>
      <c r="C1970">
        <v>5</v>
      </c>
      <c r="D1970">
        <v>0</v>
      </c>
    </row>
    <row r="1971" spans="1:4" x14ac:dyDescent="0.25">
      <c r="A1971" t="s">
        <v>54</v>
      </c>
      <c r="B1971" t="s">
        <v>6</v>
      </c>
      <c r="C1971">
        <v>6</v>
      </c>
      <c r="D1971">
        <v>0</v>
      </c>
    </row>
    <row r="1972" spans="1:4" x14ac:dyDescent="0.25">
      <c r="A1972" t="s">
        <v>54</v>
      </c>
      <c r="B1972" t="s">
        <v>6</v>
      </c>
      <c r="C1972">
        <v>7</v>
      </c>
      <c r="D1972">
        <v>2.3789299125289005E-2</v>
      </c>
    </row>
    <row r="1973" spans="1:4" x14ac:dyDescent="0.25">
      <c r="A1973" t="s">
        <v>54</v>
      </c>
      <c r="B1973" t="s">
        <v>6</v>
      </c>
      <c r="C1973">
        <v>8</v>
      </c>
      <c r="D1973">
        <v>0.13344517050619148</v>
      </c>
    </row>
    <row r="1974" spans="1:4" x14ac:dyDescent="0.25">
      <c r="A1974" t="s">
        <v>54</v>
      </c>
      <c r="B1974" t="s">
        <v>6</v>
      </c>
      <c r="C1974">
        <v>9</v>
      </c>
      <c r="D1974">
        <v>0.28555970544889658</v>
      </c>
    </row>
    <row r="1975" spans="1:4" x14ac:dyDescent="0.25">
      <c r="A1975" t="s">
        <v>54</v>
      </c>
      <c r="B1975" t="s">
        <v>6</v>
      </c>
      <c r="C1975">
        <v>10</v>
      </c>
      <c r="D1975">
        <v>0.41488081010304162</v>
      </c>
    </row>
    <row r="1976" spans="1:4" x14ac:dyDescent="0.25">
      <c r="A1976" t="s">
        <v>54</v>
      </c>
      <c r="B1976" t="s">
        <v>6</v>
      </c>
      <c r="C1976">
        <v>11</v>
      </c>
      <c r="D1976">
        <v>0.50380245856628081</v>
      </c>
    </row>
    <row r="1977" spans="1:4" x14ac:dyDescent="0.25">
      <c r="A1977" t="s">
        <v>54</v>
      </c>
      <c r="B1977" t="s">
        <v>6</v>
      </c>
      <c r="C1977">
        <v>12</v>
      </c>
      <c r="D1977">
        <v>0.54939787441679244</v>
      </c>
    </row>
    <row r="1978" spans="1:4" x14ac:dyDescent="0.25">
      <c r="A1978" t="s">
        <v>54</v>
      </c>
      <c r="B1978" t="s">
        <v>6</v>
      </c>
      <c r="C1978">
        <v>13</v>
      </c>
      <c r="D1978">
        <v>0.55362737856913302</v>
      </c>
    </row>
    <row r="1979" spans="1:4" x14ac:dyDescent="0.25">
      <c r="A1979" t="s">
        <v>54</v>
      </c>
      <c r="B1979" t="s">
        <v>6</v>
      </c>
      <c r="C1979">
        <v>14</v>
      </c>
      <c r="D1979">
        <v>0.52281147865927169</v>
      </c>
    </row>
    <row r="1980" spans="1:4" x14ac:dyDescent="0.25">
      <c r="A1980" t="s">
        <v>54</v>
      </c>
      <c r="B1980" t="s">
        <v>6</v>
      </c>
      <c r="C1980">
        <v>15</v>
      </c>
      <c r="D1980">
        <v>0.45447346038694375</v>
      </c>
    </row>
    <row r="1981" spans="1:4" x14ac:dyDescent="0.25">
      <c r="A1981" t="s">
        <v>54</v>
      </c>
      <c r="B1981" t="s">
        <v>6</v>
      </c>
      <c r="C1981">
        <v>16</v>
      </c>
      <c r="D1981">
        <v>0.3553913124888361</v>
      </c>
    </row>
    <row r="1982" spans="1:4" x14ac:dyDescent="0.25">
      <c r="A1982" t="s">
        <v>54</v>
      </c>
      <c r="B1982" t="s">
        <v>6</v>
      </c>
      <c r="C1982">
        <v>17</v>
      </c>
      <c r="D1982">
        <v>0.23743707657165106</v>
      </c>
    </row>
    <row r="1983" spans="1:4" x14ac:dyDescent="0.25">
      <c r="A1983" t="s">
        <v>54</v>
      </c>
      <c r="B1983" t="s">
        <v>6</v>
      </c>
      <c r="C1983">
        <v>18</v>
      </c>
      <c r="D1983">
        <v>0.11851157831718205</v>
      </c>
    </row>
    <row r="1984" spans="1:4" x14ac:dyDescent="0.25">
      <c r="A1984" t="s">
        <v>54</v>
      </c>
      <c r="B1984" t="s">
        <v>6</v>
      </c>
      <c r="C1984">
        <v>19</v>
      </c>
      <c r="D1984">
        <v>2.6211106517908294E-2</v>
      </c>
    </row>
    <row r="1985" spans="1:4" x14ac:dyDescent="0.25">
      <c r="A1985" t="s">
        <v>54</v>
      </c>
      <c r="B1985" t="s">
        <v>6</v>
      </c>
      <c r="C1985">
        <v>20</v>
      </c>
      <c r="D1985">
        <v>0</v>
      </c>
    </row>
    <row r="1986" spans="1:4" x14ac:dyDescent="0.25">
      <c r="A1986" t="s">
        <v>54</v>
      </c>
      <c r="B1986" t="s">
        <v>6</v>
      </c>
      <c r="C1986">
        <v>21</v>
      </c>
      <c r="D1986">
        <v>0</v>
      </c>
    </row>
    <row r="1987" spans="1:4" x14ac:dyDescent="0.25">
      <c r="A1987" t="s">
        <v>54</v>
      </c>
      <c r="B1987" t="s">
        <v>6</v>
      </c>
      <c r="C1987">
        <v>22</v>
      </c>
      <c r="D1987">
        <v>0</v>
      </c>
    </row>
    <row r="1988" spans="1:4" x14ac:dyDescent="0.25">
      <c r="A1988" t="s">
        <v>54</v>
      </c>
      <c r="B1988" t="s">
        <v>6</v>
      </c>
      <c r="C1988">
        <v>23</v>
      </c>
      <c r="D1988">
        <v>0</v>
      </c>
    </row>
    <row r="1989" spans="1:4" x14ac:dyDescent="0.25">
      <c r="A1989" t="s">
        <v>54</v>
      </c>
      <c r="B1989" t="s">
        <v>6</v>
      </c>
      <c r="C1989">
        <v>24</v>
      </c>
      <c r="D1989">
        <v>0</v>
      </c>
    </row>
    <row r="1990" spans="1:4" x14ac:dyDescent="0.25">
      <c r="A1990" t="s">
        <v>55</v>
      </c>
      <c r="B1990" t="s">
        <v>6</v>
      </c>
      <c r="C1990">
        <v>1</v>
      </c>
      <c r="D1990">
        <v>0</v>
      </c>
    </row>
    <row r="1991" spans="1:4" x14ac:dyDescent="0.25">
      <c r="A1991" t="s">
        <v>55</v>
      </c>
      <c r="B1991" t="s">
        <v>6</v>
      </c>
      <c r="C1991">
        <v>2</v>
      </c>
      <c r="D1991">
        <v>0</v>
      </c>
    </row>
    <row r="1992" spans="1:4" x14ac:dyDescent="0.25">
      <c r="A1992" t="s">
        <v>55</v>
      </c>
      <c r="B1992" t="s">
        <v>6</v>
      </c>
      <c r="C1992">
        <v>3</v>
      </c>
      <c r="D1992">
        <v>0</v>
      </c>
    </row>
    <row r="1993" spans="1:4" x14ac:dyDescent="0.25">
      <c r="A1993" t="s">
        <v>55</v>
      </c>
      <c r="B1993" t="s">
        <v>6</v>
      </c>
      <c r="C1993">
        <v>4</v>
      </c>
      <c r="D1993">
        <v>0</v>
      </c>
    </row>
    <row r="1994" spans="1:4" x14ac:dyDescent="0.25">
      <c r="A1994" t="s">
        <v>55</v>
      </c>
      <c r="B1994" t="s">
        <v>6</v>
      </c>
      <c r="C1994">
        <v>5</v>
      </c>
      <c r="D1994">
        <v>0</v>
      </c>
    </row>
    <row r="1995" spans="1:4" x14ac:dyDescent="0.25">
      <c r="A1995" t="s">
        <v>55</v>
      </c>
      <c r="B1995" t="s">
        <v>6</v>
      </c>
      <c r="C1995">
        <v>6</v>
      </c>
      <c r="D1995">
        <v>0</v>
      </c>
    </row>
    <row r="1996" spans="1:4" x14ac:dyDescent="0.25">
      <c r="A1996" t="s">
        <v>55</v>
      </c>
      <c r="B1996" t="s">
        <v>6</v>
      </c>
      <c r="C1996">
        <v>7</v>
      </c>
      <c r="D1996">
        <v>2.2021067598449143E-2</v>
      </c>
    </row>
    <row r="1997" spans="1:4" x14ac:dyDescent="0.25">
      <c r="A1997" t="s">
        <v>55</v>
      </c>
      <c r="B1997" t="s">
        <v>6</v>
      </c>
      <c r="C1997">
        <v>8</v>
      </c>
      <c r="D1997">
        <v>0.12352634287067148</v>
      </c>
    </row>
    <row r="1998" spans="1:4" x14ac:dyDescent="0.25">
      <c r="A1998" t="s">
        <v>55</v>
      </c>
      <c r="B1998" t="s">
        <v>6</v>
      </c>
      <c r="C1998">
        <v>9</v>
      </c>
      <c r="D1998">
        <v>0.26433437756888872</v>
      </c>
    </row>
    <row r="1999" spans="1:4" x14ac:dyDescent="0.25">
      <c r="A1999" t="s">
        <v>55</v>
      </c>
      <c r="B1999" t="s">
        <v>6</v>
      </c>
      <c r="C1999">
        <v>10</v>
      </c>
      <c r="D1999">
        <v>0.38404319170825635</v>
      </c>
    </row>
    <row r="2000" spans="1:4" x14ac:dyDescent="0.25">
      <c r="A2000" t="s">
        <v>55</v>
      </c>
      <c r="B2000" t="s">
        <v>6</v>
      </c>
      <c r="C2000">
        <v>11</v>
      </c>
      <c r="D2000">
        <v>0.46635539525245112</v>
      </c>
    </row>
    <row r="2001" spans="1:4" x14ac:dyDescent="0.25">
      <c r="A2001" t="s">
        <v>55</v>
      </c>
      <c r="B2001" t="s">
        <v>6</v>
      </c>
      <c r="C2001">
        <v>12</v>
      </c>
      <c r="D2001">
        <v>0.50856175573980822</v>
      </c>
    </row>
    <row r="2002" spans="1:4" x14ac:dyDescent="0.25">
      <c r="A2002" t="s">
        <v>55</v>
      </c>
      <c r="B2002" t="s">
        <v>6</v>
      </c>
      <c r="C2002">
        <v>13</v>
      </c>
      <c r="D2002">
        <v>0.51247688566255578</v>
      </c>
    </row>
    <row r="2003" spans="1:4" x14ac:dyDescent="0.25">
      <c r="A2003" t="s">
        <v>55</v>
      </c>
      <c r="B2003" t="s">
        <v>6</v>
      </c>
      <c r="C2003">
        <v>14</v>
      </c>
      <c r="D2003">
        <v>0.48395149651812658</v>
      </c>
    </row>
    <row r="2004" spans="1:4" x14ac:dyDescent="0.25">
      <c r="A2004" t="s">
        <v>55</v>
      </c>
      <c r="B2004" t="s">
        <v>6</v>
      </c>
      <c r="C2004">
        <v>15</v>
      </c>
      <c r="D2004">
        <v>0.42069296536118128</v>
      </c>
    </row>
    <row r="2005" spans="1:4" x14ac:dyDescent="0.25">
      <c r="A2005" t="s">
        <v>55</v>
      </c>
      <c r="B2005" t="s">
        <v>6</v>
      </c>
      <c r="C2005">
        <v>16</v>
      </c>
      <c r="D2005">
        <v>0.32897548074036198</v>
      </c>
    </row>
    <row r="2006" spans="1:4" x14ac:dyDescent="0.25">
      <c r="A2006" t="s">
        <v>55</v>
      </c>
      <c r="B2006" t="s">
        <v>6</v>
      </c>
      <c r="C2006">
        <v>17</v>
      </c>
      <c r="D2006">
        <v>0.21978864892258368</v>
      </c>
    </row>
    <row r="2007" spans="1:4" x14ac:dyDescent="0.25">
      <c r="A2007" t="s">
        <v>55</v>
      </c>
      <c r="B2007" t="s">
        <v>6</v>
      </c>
      <c r="C2007">
        <v>18</v>
      </c>
      <c r="D2007">
        <v>0.10970274759155441</v>
      </c>
    </row>
    <row r="2008" spans="1:4" x14ac:dyDescent="0.25">
      <c r="A2008" t="s">
        <v>55</v>
      </c>
      <c r="B2008" t="s">
        <v>6</v>
      </c>
      <c r="C2008">
        <v>19</v>
      </c>
      <c r="D2008">
        <v>2.426286480409277E-2</v>
      </c>
    </row>
    <row r="2009" spans="1:4" x14ac:dyDescent="0.25">
      <c r="A2009" t="s">
        <v>55</v>
      </c>
      <c r="B2009" t="s">
        <v>6</v>
      </c>
      <c r="C2009">
        <v>20</v>
      </c>
      <c r="D2009">
        <v>0</v>
      </c>
    </row>
    <row r="2010" spans="1:4" x14ac:dyDescent="0.25">
      <c r="A2010" t="s">
        <v>55</v>
      </c>
      <c r="B2010" t="s">
        <v>6</v>
      </c>
      <c r="C2010">
        <v>21</v>
      </c>
      <c r="D2010">
        <v>0</v>
      </c>
    </row>
    <row r="2011" spans="1:4" x14ac:dyDescent="0.25">
      <c r="A2011" t="s">
        <v>55</v>
      </c>
      <c r="B2011" t="s">
        <v>6</v>
      </c>
      <c r="C2011">
        <v>22</v>
      </c>
      <c r="D2011">
        <v>0</v>
      </c>
    </row>
    <row r="2012" spans="1:4" x14ac:dyDescent="0.25">
      <c r="A2012" t="s">
        <v>55</v>
      </c>
      <c r="B2012" t="s">
        <v>6</v>
      </c>
      <c r="C2012">
        <v>23</v>
      </c>
      <c r="D2012">
        <v>0</v>
      </c>
    </row>
    <row r="2013" spans="1:4" x14ac:dyDescent="0.25">
      <c r="A2013" t="s">
        <v>55</v>
      </c>
      <c r="B2013" t="s">
        <v>6</v>
      </c>
      <c r="C2013">
        <v>24</v>
      </c>
      <c r="D2013">
        <v>0</v>
      </c>
    </row>
    <row r="2014" spans="1:4" x14ac:dyDescent="0.25">
      <c r="A2014" t="s">
        <v>53</v>
      </c>
      <c r="B2014" t="s">
        <v>7</v>
      </c>
      <c r="C2014">
        <v>1</v>
      </c>
      <c r="D2014">
        <v>0</v>
      </c>
    </row>
    <row r="2015" spans="1:4" x14ac:dyDescent="0.25">
      <c r="A2015" t="s">
        <v>53</v>
      </c>
      <c r="B2015" t="s">
        <v>7</v>
      </c>
      <c r="C2015">
        <v>2</v>
      </c>
      <c r="D2015">
        <v>0</v>
      </c>
    </row>
    <row r="2016" spans="1:4" x14ac:dyDescent="0.25">
      <c r="A2016" t="s">
        <v>53</v>
      </c>
      <c r="B2016" t="s">
        <v>7</v>
      </c>
      <c r="C2016">
        <v>3</v>
      </c>
      <c r="D2016">
        <v>0</v>
      </c>
    </row>
    <row r="2017" spans="1:4" x14ac:dyDescent="0.25">
      <c r="A2017" t="s">
        <v>53</v>
      </c>
      <c r="B2017" t="s">
        <v>7</v>
      </c>
      <c r="C2017">
        <v>4</v>
      </c>
      <c r="D2017">
        <v>0</v>
      </c>
    </row>
    <row r="2018" spans="1:4" x14ac:dyDescent="0.25">
      <c r="A2018" t="s">
        <v>53</v>
      </c>
      <c r="B2018" t="s">
        <v>7</v>
      </c>
      <c r="C2018">
        <v>5</v>
      </c>
      <c r="D2018">
        <v>0</v>
      </c>
    </row>
    <row r="2019" spans="1:4" x14ac:dyDescent="0.25">
      <c r="A2019" t="s">
        <v>53</v>
      </c>
      <c r="B2019" t="s">
        <v>7</v>
      </c>
      <c r="C2019">
        <v>6</v>
      </c>
      <c r="D2019">
        <v>0</v>
      </c>
    </row>
    <row r="2020" spans="1:4" x14ac:dyDescent="0.25">
      <c r="A2020" t="s">
        <v>53</v>
      </c>
      <c r="B2020" t="s">
        <v>7</v>
      </c>
      <c r="C2020">
        <v>7</v>
      </c>
      <c r="D2020">
        <v>8.7405461532972777E-3</v>
      </c>
    </row>
    <row r="2021" spans="1:4" x14ac:dyDescent="0.25">
      <c r="A2021" t="s">
        <v>53</v>
      </c>
      <c r="B2021" t="s">
        <v>7</v>
      </c>
      <c r="C2021">
        <v>8</v>
      </c>
      <c r="D2021">
        <v>0.10981758624350181</v>
      </c>
    </row>
    <row r="2022" spans="1:4" x14ac:dyDescent="0.25">
      <c r="A2022" t="s">
        <v>53</v>
      </c>
      <c r="B2022" t="s">
        <v>7</v>
      </c>
      <c r="C2022">
        <v>9</v>
      </c>
      <c r="D2022">
        <v>0.26619456550991394</v>
      </c>
    </row>
    <row r="2023" spans="1:4" x14ac:dyDescent="0.25">
      <c r="A2023" t="s">
        <v>53</v>
      </c>
      <c r="B2023" t="s">
        <v>7</v>
      </c>
      <c r="C2023">
        <v>10</v>
      </c>
      <c r="D2023">
        <v>0.40474593990136437</v>
      </c>
    </row>
    <row r="2024" spans="1:4" x14ac:dyDescent="0.25">
      <c r="A2024" t="s">
        <v>53</v>
      </c>
      <c r="B2024" t="s">
        <v>7</v>
      </c>
      <c r="C2024">
        <v>11</v>
      </c>
      <c r="D2024">
        <v>0.49972566335153862</v>
      </c>
    </row>
    <row r="2025" spans="1:4" x14ac:dyDescent="0.25">
      <c r="A2025" t="s">
        <v>53</v>
      </c>
      <c r="B2025" t="s">
        <v>7</v>
      </c>
      <c r="C2025">
        <v>12</v>
      </c>
      <c r="D2025">
        <v>0.5474126610683141</v>
      </c>
    </row>
    <row r="2026" spans="1:4" x14ac:dyDescent="0.25">
      <c r="A2026" t="s">
        <v>53</v>
      </c>
      <c r="B2026" t="s">
        <v>7</v>
      </c>
      <c r="C2026">
        <v>13</v>
      </c>
      <c r="D2026">
        <v>0.55388636218409026</v>
      </c>
    </row>
    <row r="2027" spans="1:4" x14ac:dyDescent="0.25">
      <c r="A2027" t="s">
        <v>53</v>
      </c>
      <c r="B2027" t="s">
        <v>7</v>
      </c>
      <c r="C2027">
        <v>14</v>
      </c>
      <c r="D2027">
        <v>0.52350538425884086</v>
      </c>
    </row>
    <row r="2028" spans="1:4" x14ac:dyDescent="0.25">
      <c r="A2028" t="s">
        <v>53</v>
      </c>
      <c r="B2028" t="s">
        <v>7</v>
      </c>
      <c r="C2028">
        <v>15</v>
      </c>
      <c r="D2028">
        <v>0.45659379904091324</v>
      </c>
    </row>
    <row r="2029" spans="1:4" x14ac:dyDescent="0.25">
      <c r="A2029" t="s">
        <v>53</v>
      </c>
      <c r="B2029" t="s">
        <v>7</v>
      </c>
      <c r="C2029">
        <v>16</v>
      </c>
      <c r="D2029">
        <v>0.35468437655161839</v>
      </c>
    </row>
    <row r="2030" spans="1:4" x14ac:dyDescent="0.25">
      <c r="A2030" t="s">
        <v>53</v>
      </c>
      <c r="B2030" t="s">
        <v>7</v>
      </c>
      <c r="C2030">
        <v>17</v>
      </c>
      <c r="D2030">
        <v>0.22570867575006617</v>
      </c>
    </row>
    <row r="2031" spans="1:4" x14ac:dyDescent="0.25">
      <c r="A2031" t="s">
        <v>53</v>
      </c>
      <c r="B2031" t="s">
        <v>7</v>
      </c>
      <c r="C2031">
        <v>18</v>
      </c>
      <c r="D2031">
        <v>9.4202640692758507E-2</v>
      </c>
    </row>
    <row r="2032" spans="1:4" x14ac:dyDescent="0.25">
      <c r="A2032" t="s">
        <v>53</v>
      </c>
      <c r="B2032" t="s">
        <v>7</v>
      </c>
      <c r="C2032">
        <v>19</v>
      </c>
      <c r="D2032">
        <v>7.8231526772411519E-3</v>
      </c>
    </row>
    <row r="2033" spans="1:4" x14ac:dyDescent="0.25">
      <c r="A2033" t="s">
        <v>53</v>
      </c>
      <c r="B2033" t="s">
        <v>7</v>
      </c>
      <c r="C2033">
        <v>20</v>
      </c>
      <c r="D2033">
        <v>0</v>
      </c>
    </row>
    <row r="2034" spans="1:4" x14ac:dyDescent="0.25">
      <c r="A2034" t="s">
        <v>53</v>
      </c>
      <c r="B2034" t="s">
        <v>7</v>
      </c>
      <c r="C2034">
        <v>21</v>
      </c>
      <c r="D2034">
        <v>0</v>
      </c>
    </row>
    <row r="2035" spans="1:4" x14ac:dyDescent="0.25">
      <c r="A2035" t="s">
        <v>53</v>
      </c>
      <c r="B2035" t="s">
        <v>7</v>
      </c>
      <c r="C2035">
        <v>22</v>
      </c>
      <c r="D2035">
        <v>0</v>
      </c>
    </row>
    <row r="2036" spans="1:4" x14ac:dyDescent="0.25">
      <c r="A2036" t="s">
        <v>53</v>
      </c>
      <c r="B2036" t="s">
        <v>7</v>
      </c>
      <c r="C2036">
        <v>23</v>
      </c>
      <c r="D2036">
        <v>0</v>
      </c>
    </row>
    <row r="2037" spans="1:4" x14ac:dyDescent="0.25">
      <c r="A2037" t="s">
        <v>53</v>
      </c>
      <c r="B2037" t="s">
        <v>7</v>
      </c>
      <c r="C2037">
        <v>24</v>
      </c>
      <c r="D2037">
        <v>0</v>
      </c>
    </row>
    <row r="2038" spans="1:4" x14ac:dyDescent="0.25">
      <c r="A2038" t="s">
        <v>54</v>
      </c>
      <c r="B2038" t="s">
        <v>7</v>
      </c>
      <c r="C2038">
        <v>1</v>
      </c>
      <c r="D2038">
        <v>0</v>
      </c>
    </row>
    <row r="2039" spans="1:4" x14ac:dyDescent="0.25">
      <c r="A2039" t="s">
        <v>54</v>
      </c>
      <c r="B2039" t="s">
        <v>7</v>
      </c>
      <c r="C2039">
        <v>2</v>
      </c>
      <c r="D2039">
        <v>0</v>
      </c>
    </row>
    <row r="2040" spans="1:4" x14ac:dyDescent="0.25">
      <c r="A2040" t="s">
        <v>54</v>
      </c>
      <c r="B2040" t="s">
        <v>7</v>
      </c>
      <c r="C2040">
        <v>3</v>
      </c>
      <c r="D2040">
        <v>0</v>
      </c>
    </row>
    <row r="2041" spans="1:4" x14ac:dyDescent="0.25">
      <c r="A2041" t="s">
        <v>54</v>
      </c>
      <c r="B2041" t="s">
        <v>7</v>
      </c>
      <c r="C2041">
        <v>4</v>
      </c>
      <c r="D2041">
        <v>0</v>
      </c>
    </row>
    <row r="2042" spans="1:4" x14ac:dyDescent="0.25">
      <c r="A2042" t="s">
        <v>54</v>
      </c>
      <c r="B2042" t="s">
        <v>7</v>
      </c>
      <c r="C2042">
        <v>5</v>
      </c>
      <c r="D2042">
        <v>0</v>
      </c>
    </row>
    <row r="2043" spans="1:4" x14ac:dyDescent="0.25">
      <c r="A2043" t="s">
        <v>54</v>
      </c>
      <c r="B2043" t="s">
        <v>7</v>
      </c>
      <c r="C2043">
        <v>6</v>
      </c>
      <c r="D2043">
        <v>0</v>
      </c>
    </row>
    <row r="2044" spans="1:4" x14ac:dyDescent="0.25">
      <c r="A2044" t="s">
        <v>54</v>
      </c>
      <c r="B2044" t="s">
        <v>7</v>
      </c>
      <c r="C2044">
        <v>7</v>
      </c>
      <c r="D2044">
        <v>8.6015949220555957E-3</v>
      </c>
    </row>
    <row r="2045" spans="1:4" x14ac:dyDescent="0.25">
      <c r="A2045" t="s">
        <v>54</v>
      </c>
      <c r="B2045" t="s">
        <v>7</v>
      </c>
      <c r="C2045">
        <v>8</v>
      </c>
      <c r="D2045">
        <v>0.10807178128430395</v>
      </c>
    </row>
    <row r="2046" spans="1:4" x14ac:dyDescent="0.25">
      <c r="A2046" t="s">
        <v>54</v>
      </c>
      <c r="B2046" t="s">
        <v>7</v>
      </c>
      <c r="C2046">
        <v>9</v>
      </c>
      <c r="D2046">
        <v>0.26196278617041646</v>
      </c>
    </row>
    <row r="2047" spans="1:4" x14ac:dyDescent="0.25">
      <c r="A2047" t="s">
        <v>54</v>
      </c>
      <c r="B2047" t="s">
        <v>7</v>
      </c>
      <c r="C2047">
        <v>10</v>
      </c>
      <c r="D2047">
        <v>0.39831156546949315</v>
      </c>
    </row>
    <row r="2048" spans="1:4" x14ac:dyDescent="0.25">
      <c r="A2048" t="s">
        <v>54</v>
      </c>
      <c r="B2048" t="s">
        <v>7</v>
      </c>
      <c r="C2048">
        <v>11</v>
      </c>
      <c r="D2048">
        <v>0.49178136616599394</v>
      </c>
    </row>
    <row r="2049" spans="1:4" x14ac:dyDescent="0.25">
      <c r="A2049" t="s">
        <v>54</v>
      </c>
      <c r="B2049" t="s">
        <v>7</v>
      </c>
      <c r="C2049">
        <v>12</v>
      </c>
      <c r="D2049">
        <v>0.53871026857261928</v>
      </c>
    </row>
    <row r="2050" spans="1:4" x14ac:dyDescent="0.25">
      <c r="A2050" t="s">
        <v>54</v>
      </c>
      <c r="B2050" t="s">
        <v>7</v>
      </c>
      <c r="C2050">
        <v>13</v>
      </c>
      <c r="D2050">
        <v>0.54508105521086159</v>
      </c>
    </row>
    <row r="2051" spans="1:4" x14ac:dyDescent="0.25">
      <c r="A2051" t="s">
        <v>54</v>
      </c>
      <c r="B2051" t="s">
        <v>7</v>
      </c>
      <c r="C2051">
        <v>14</v>
      </c>
      <c r="D2051">
        <v>0.51518305331651471</v>
      </c>
    </row>
    <row r="2052" spans="1:4" x14ac:dyDescent="0.25">
      <c r="A2052" t="s">
        <v>54</v>
      </c>
      <c r="B2052" t="s">
        <v>7</v>
      </c>
      <c r="C2052">
        <v>15</v>
      </c>
      <c r="D2052">
        <v>0.44933518276667517</v>
      </c>
    </row>
    <row r="2053" spans="1:4" x14ac:dyDescent="0.25">
      <c r="A2053" t="s">
        <v>54</v>
      </c>
      <c r="B2053" t="s">
        <v>7</v>
      </c>
      <c r="C2053">
        <v>16</v>
      </c>
      <c r="D2053">
        <v>0.34904584665203719</v>
      </c>
    </row>
    <row r="2054" spans="1:4" x14ac:dyDescent="0.25">
      <c r="A2054" t="s">
        <v>54</v>
      </c>
      <c r="B2054" t="s">
        <v>7</v>
      </c>
      <c r="C2054">
        <v>17</v>
      </c>
      <c r="D2054">
        <v>0.22212051342618552</v>
      </c>
    </row>
    <row r="2055" spans="1:4" x14ac:dyDescent="0.25">
      <c r="A2055" t="s">
        <v>54</v>
      </c>
      <c r="B2055" t="s">
        <v>7</v>
      </c>
      <c r="C2055">
        <v>18</v>
      </c>
      <c r="D2055">
        <v>9.2705071469862885E-2</v>
      </c>
    </row>
    <row r="2056" spans="1:4" x14ac:dyDescent="0.25">
      <c r="A2056" t="s">
        <v>54</v>
      </c>
      <c r="B2056" t="s">
        <v>7</v>
      </c>
      <c r="C2056">
        <v>19</v>
      </c>
      <c r="D2056">
        <v>7.6987855407225437E-3</v>
      </c>
    </row>
    <row r="2057" spans="1:4" x14ac:dyDescent="0.25">
      <c r="A2057" t="s">
        <v>54</v>
      </c>
      <c r="B2057" t="s">
        <v>7</v>
      </c>
      <c r="C2057">
        <v>20</v>
      </c>
      <c r="D2057">
        <v>0</v>
      </c>
    </row>
    <row r="2058" spans="1:4" x14ac:dyDescent="0.25">
      <c r="A2058" t="s">
        <v>54</v>
      </c>
      <c r="B2058" t="s">
        <v>7</v>
      </c>
      <c r="C2058">
        <v>21</v>
      </c>
      <c r="D2058">
        <v>0</v>
      </c>
    </row>
    <row r="2059" spans="1:4" x14ac:dyDescent="0.25">
      <c r="A2059" t="s">
        <v>54</v>
      </c>
      <c r="B2059" t="s">
        <v>7</v>
      </c>
      <c r="C2059">
        <v>22</v>
      </c>
      <c r="D2059">
        <v>0</v>
      </c>
    </row>
    <row r="2060" spans="1:4" x14ac:dyDescent="0.25">
      <c r="A2060" t="s">
        <v>54</v>
      </c>
      <c r="B2060" t="s">
        <v>7</v>
      </c>
      <c r="C2060">
        <v>23</v>
      </c>
      <c r="D2060">
        <v>0</v>
      </c>
    </row>
    <row r="2061" spans="1:4" x14ac:dyDescent="0.25">
      <c r="A2061" t="s">
        <v>54</v>
      </c>
      <c r="B2061" t="s">
        <v>7</v>
      </c>
      <c r="C2061">
        <v>24</v>
      </c>
      <c r="D2061">
        <v>0</v>
      </c>
    </row>
    <row r="2062" spans="1:4" x14ac:dyDescent="0.25">
      <c r="A2062" t="s">
        <v>55</v>
      </c>
      <c r="B2062" t="s">
        <v>7</v>
      </c>
      <c r="C2062">
        <v>1</v>
      </c>
      <c r="D2062">
        <v>0</v>
      </c>
    </row>
    <row r="2063" spans="1:4" x14ac:dyDescent="0.25">
      <c r="A2063" t="s">
        <v>55</v>
      </c>
      <c r="B2063" t="s">
        <v>7</v>
      </c>
      <c r="C2063">
        <v>2</v>
      </c>
      <c r="D2063">
        <v>0</v>
      </c>
    </row>
    <row r="2064" spans="1:4" x14ac:dyDescent="0.25">
      <c r="A2064" t="s">
        <v>55</v>
      </c>
      <c r="B2064" t="s">
        <v>7</v>
      </c>
      <c r="C2064">
        <v>3</v>
      </c>
      <c r="D2064">
        <v>0</v>
      </c>
    </row>
    <row r="2065" spans="1:4" x14ac:dyDescent="0.25">
      <c r="A2065" t="s">
        <v>55</v>
      </c>
      <c r="B2065" t="s">
        <v>7</v>
      </c>
      <c r="C2065">
        <v>4</v>
      </c>
      <c r="D2065">
        <v>0</v>
      </c>
    </row>
    <row r="2066" spans="1:4" x14ac:dyDescent="0.25">
      <c r="A2066" t="s">
        <v>55</v>
      </c>
      <c r="B2066" t="s">
        <v>7</v>
      </c>
      <c r="C2066">
        <v>5</v>
      </c>
      <c r="D2066">
        <v>0</v>
      </c>
    </row>
    <row r="2067" spans="1:4" x14ac:dyDescent="0.25">
      <c r="A2067" t="s">
        <v>55</v>
      </c>
      <c r="B2067" t="s">
        <v>7</v>
      </c>
      <c r="C2067">
        <v>6</v>
      </c>
      <c r="D2067">
        <v>0</v>
      </c>
    </row>
    <row r="2068" spans="1:4" x14ac:dyDescent="0.25">
      <c r="A2068" t="s">
        <v>55</v>
      </c>
      <c r="B2068" t="s">
        <v>7</v>
      </c>
      <c r="C2068">
        <v>7</v>
      </c>
      <c r="D2068">
        <v>8.1448626352634956E-3</v>
      </c>
    </row>
    <row r="2069" spans="1:4" x14ac:dyDescent="0.25">
      <c r="A2069" t="s">
        <v>55</v>
      </c>
      <c r="B2069" t="s">
        <v>7</v>
      </c>
      <c r="C2069">
        <v>8</v>
      </c>
      <c r="D2069">
        <v>0.10233332553848513</v>
      </c>
    </row>
    <row r="2070" spans="1:4" x14ac:dyDescent="0.25">
      <c r="A2070" t="s">
        <v>55</v>
      </c>
      <c r="B2070" t="s">
        <v>7</v>
      </c>
      <c r="C2070">
        <v>9</v>
      </c>
      <c r="D2070">
        <v>0.24805293997721178</v>
      </c>
    </row>
    <row r="2071" spans="1:4" x14ac:dyDescent="0.25">
      <c r="A2071" t="s">
        <v>55</v>
      </c>
      <c r="B2071" t="s">
        <v>7</v>
      </c>
      <c r="C2071">
        <v>10</v>
      </c>
      <c r="D2071">
        <v>0.37716179571154368</v>
      </c>
    </row>
    <row r="2072" spans="1:4" x14ac:dyDescent="0.25">
      <c r="A2072" t="s">
        <v>55</v>
      </c>
      <c r="B2072" t="s">
        <v>7</v>
      </c>
      <c r="C2072">
        <v>11</v>
      </c>
      <c r="D2072">
        <v>0.46566848477526462</v>
      </c>
    </row>
    <row r="2073" spans="1:4" x14ac:dyDescent="0.25">
      <c r="A2073" t="s">
        <v>55</v>
      </c>
      <c r="B2073" t="s">
        <v>7</v>
      </c>
      <c r="C2073">
        <v>12</v>
      </c>
      <c r="D2073">
        <v>0.51010553013595283</v>
      </c>
    </row>
    <row r="2074" spans="1:4" x14ac:dyDescent="0.25">
      <c r="A2074" t="s">
        <v>55</v>
      </c>
      <c r="B2074" t="s">
        <v>7</v>
      </c>
      <c r="C2074">
        <v>13</v>
      </c>
      <c r="D2074">
        <v>0.51613803719043005</v>
      </c>
    </row>
    <row r="2075" spans="1:4" x14ac:dyDescent="0.25">
      <c r="A2075" t="s">
        <v>55</v>
      </c>
      <c r="B2075" t="s">
        <v>7</v>
      </c>
      <c r="C2075">
        <v>14</v>
      </c>
      <c r="D2075">
        <v>0.48782757608351385</v>
      </c>
    </row>
    <row r="2076" spans="1:4" x14ac:dyDescent="0.25">
      <c r="A2076" t="s">
        <v>55</v>
      </c>
      <c r="B2076" t="s">
        <v>7</v>
      </c>
      <c r="C2076">
        <v>15</v>
      </c>
      <c r="D2076">
        <v>0.42547613250671185</v>
      </c>
    </row>
    <row r="2077" spans="1:4" x14ac:dyDescent="0.25">
      <c r="A2077" t="s">
        <v>55</v>
      </c>
      <c r="B2077" t="s">
        <v>7</v>
      </c>
      <c r="C2077">
        <v>16</v>
      </c>
      <c r="D2077">
        <v>0.33051201552173198</v>
      </c>
    </row>
    <row r="2078" spans="1:4" x14ac:dyDescent="0.25">
      <c r="A2078" t="s">
        <v>55</v>
      </c>
      <c r="B2078" t="s">
        <v>7</v>
      </c>
      <c r="C2078">
        <v>17</v>
      </c>
      <c r="D2078">
        <v>0.21032623446282175</v>
      </c>
    </row>
    <row r="2079" spans="1:4" x14ac:dyDescent="0.25">
      <c r="A2079" t="s">
        <v>55</v>
      </c>
      <c r="B2079" t="s">
        <v>7</v>
      </c>
      <c r="C2079">
        <v>18</v>
      </c>
      <c r="D2079">
        <v>8.7782565856271796E-2</v>
      </c>
    </row>
    <row r="2080" spans="1:4" x14ac:dyDescent="0.25">
      <c r="A2080" t="s">
        <v>55</v>
      </c>
      <c r="B2080" t="s">
        <v>7</v>
      </c>
      <c r="C2080">
        <v>19</v>
      </c>
      <c r="D2080">
        <v>7.2899911302208411E-3</v>
      </c>
    </row>
    <row r="2081" spans="1:4" x14ac:dyDescent="0.25">
      <c r="A2081" t="s">
        <v>55</v>
      </c>
      <c r="B2081" t="s">
        <v>7</v>
      </c>
      <c r="C2081">
        <v>20</v>
      </c>
      <c r="D2081">
        <v>0</v>
      </c>
    </row>
    <row r="2082" spans="1:4" x14ac:dyDescent="0.25">
      <c r="A2082" t="s">
        <v>55</v>
      </c>
      <c r="B2082" t="s">
        <v>7</v>
      </c>
      <c r="C2082">
        <v>21</v>
      </c>
      <c r="D2082">
        <v>0</v>
      </c>
    </row>
    <row r="2083" spans="1:4" x14ac:dyDescent="0.25">
      <c r="A2083" t="s">
        <v>55</v>
      </c>
      <c r="B2083" t="s">
        <v>7</v>
      </c>
      <c r="C2083">
        <v>22</v>
      </c>
      <c r="D2083">
        <v>0</v>
      </c>
    </row>
    <row r="2084" spans="1:4" x14ac:dyDescent="0.25">
      <c r="A2084" t="s">
        <v>55</v>
      </c>
      <c r="B2084" t="s">
        <v>7</v>
      </c>
      <c r="C2084">
        <v>23</v>
      </c>
      <c r="D2084">
        <v>0</v>
      </c>
    </row>
    <row r="2085" spans="1:4" x14ac:dyDescent="0.25">
      <c r="A2085" t="s">
        <v>55</v>
      </c>
      <c r="B2085" t="s">
        <v>7</v>
      </c>
      <c r="C2085">
        <v>24</v>
      </c>
      <c r="D2085">
        <v>0</v>
      </c>
    </row>
    <row r="2086" spans="1:4" x14ac:dyDescent="0.25">
      <c r="A2086" t="s">
        <v>53</v>
      </c>
      <c r="B2086" t="s">
        <v>8</v>
      </c>
      <c r="C2086">
        <v>1</v>
      </c>
      <c r="D2086">
        <v>0</v>
      </c>
    </row>
    <row r="2087" spans="1:4" x14ac:dyDescent="0.25">
      <c r="A2087" t="s">
        <v>53</v>
      </c>
      <c r="B2087" t="s">
        <v>8</v>
      </c>
      <c r="C2087">
        <v>2</v>
      </c>
      <c r="D2087">
        <v>0</v>
      </c>
    </row>
    <row r="2088" spans="1:4" x14ac:dyDescent="0.25">
      <c r="A2088" t="s">
        <v>53</v>
      </c>
      <c r="B2088" t="s">
        <v>8</v>
      </c>
      <c r="C2088">
        <v>3</v>
      </c>
      <c r="D2088">
        <v>0</v>
      </c>
    </row>
    <row r="2089" spans="1:4" x14ac:dyDescent="0.25">
      <c r="A2089" t="s">
        <v>53</v>
      </c>
      <c r="B2089" t="s">
        <v>8</v>
      </c>
      <c r="C2089">
        <v>4</v>
      </c>
      <c r="D2089">
        <v>0</v>
      </c>
    </row>
    <row r="2090" spans="1:4" x14ac:dyDescent="0.25">
      <c r="A2090" t="s">
        <v>53</v>
      </c>
      <c r="B2090" t="s">
        <v>8</v>
      </c>
      <c r="C2090">
        <v>5</v>
      </c>
      <c r="D2090">
        <v>0</v>
      </c>
    </row>
    <row r="2091" spans="1:4" x14ac:dyDescent="0.25">
      <c r="A2091" t="s">
        <v>53</v>
      </c>
      <c r="B2091" t="s">
        <v>8</v>
      </c>
      <c r="C2091">
        <v>6</v>
      </c>
      <c r="D2091">
        <v>0</v>
      </c>
    </row>
    <row r="2092" spans="1:4" x14ac:dyDescent="0.25">
      <c r="A2092" t="s">
        <v>53</v>
      </c>
      <c r="B2092" t="s">
        <v>8</v>
      </c>
      <c r="C2092">
        <v>7</v>
      </c>
      <c r="D2092">
        <v>6.0743933808824358E-4</v>
      </c>
    </row>
    <row r="2093" spans="1:4" x14ac:dyDescent="0.25">
      <c r="A2093" t="s">
        <v>53</v>
      </c>
      <c r="B2093" t="s">
        <v>8</v>
      </c>
      <c r="C2093">
        <v>8</v>
      </c>
      <c r="D2093">
        <v>7.2558275538687891E-2</v>
      </c>
    </row>
    <row r="2094" spans="1:4" x14ac:dyDescent="0.25">
      <c r="A2094" t="s">
        <v>53</v>
      </c>
      <c r="B2094" t="s">
        <v>8</v>
      </c>
      <c r="C2094">
        <v>9</v>
      </c>
      <c r="D2094">
        <v>0.22891768546117011</v>
      </c>
    </row>
    <row r="2095" spans="1:4" x14ac:dyDescent="0.25">
      <c r="A2095" t="s">
        <v>54</v>
      </c>
      <c r="B2095" t="s">
        <v>8</v>
      </c>
      <c r="C2095">
        <v>1</v>
      </c>
      <c r="D2095">
        <v>0</v>
      </c>
    </row>
    <row r="2096" spans="1:4" x14ac:dyDescent="0.25">
      <c r="A2096" t="s">
        <v>54</v>
      </c>
      <c r="B2096" t="s">
        <v>8</v>
      </c>
      <c r="C2096">
        <v>2</v>
      </c>
      <c r="D2096">
        <v>0</v>
      </c>
    </row>
    <row r="2097" spans="1:4" x14ac:dyDescent="0.25">
      <c r="A2097" t="s">
        <v>54</v>
      </c>
      <c r="B2097" t="s">
        <v>8</v>
      </c>
      <c r="C2097">
        <v>3</v>
      </c>
      <c r="D2097">
        <v>0</v>
      </c>
    </row>
    <row r="2098" spans="1:4" x14ac:dyDescent="0.25">
      <c r="A2098" t="s">
        <v>54</v>
      </c>
      <c r="B2098" t="s">
        <v>8</v>
      </c>
      <c r="C2098">
        <v>4</v>
      </c>
      <c r="D2098">
        <v>0</v>
      </c>
    </row>
    <row r="2099" spans="1:4" x14ac:dyDescent="0.25">
      <c r="A2099" t="s">
        <v>54</v>
      </c>
      <c r="B2099" t="s">
        <v>8</v>
      </c>
      <c r="C2099">
        <v>5</v>
      </c>
      <c r="D2099">
        <v>0</v>
      </c>
    </row>
    <row r="2100" spans="1:4" x14ac:dyDescent="0.25">
      <c r="A2100" t="s">
        <v>54</v>
      </c>
      <c r="B2100" t="s">
        <v>8</v>
      </c>
      <c r="C2100">
        <v>6</v>
      </c>
      <c r="D2100">
        <v>0</v>
      </c>
    </row>
    <row r="2101" spans="1:4" x14ac:dyDescent="0.25">
      <c r="A2101" t="s">
        <v>54</v>
      </c>
      <c r="B2101" t="s">
        <v>8</v>
      </c>
      <c r="C2101">
        <v>7</v>
      </c>
      <c r="D2101">
        <v>5.7213917295928388E-4</v>
      </c>
    </row>
    <row r="2102" spans="1:4" x14ac:dyDescent="0.25">
      <c r="A2102" t="s">
        <v>54</v>
      </c>
      <c r="B2102" t="s">
        <v>8</v>
      </c>
      <c r="C2102">
        <v>8</v>
      </c>
      <c r="D2102">
        <v>6.8341691350957592E-2</v>
      </c>
    </row>
    <row r="2103" spans="1:4" x14ac:dyDescent="0.25">
      <c r="A2103" t="s">
        <v>54</v>
      </c>
      <c r="B2103" t="s">
        <v>8</v>
      </c>
      <c r="C2103">
        <v>9</v>
      </c>
      <c r="D2103">
        <v>0.21561457584836355</v>
      </c>
    </row>
    <row r="2104" spans="1:4" x14ac:dyDescent="0.25">
      <c r="A2104" t="s">
        <v>55</v>
      </c>
      <c r="B2104" t="s">
        <v>8</v>
      </c>
      <c r="C2104">
        <v>1</v>
      </c>
      <c r="D2104">
        <v>0</v>
      </c>
    </row>
    <row r="2105" spans="1:4" x14ac:dyDescent="0.25">
      <c r="A2105" t="s">
        <v>55</v>
      </c>
      <c r="B2105" t="s">
        <v>8</v>
      </c>
      <c r="C2105">
        <v>2</v>
      </c>
      <c r="D2105">
        <v>0</v>
      </c>
    </row>
    <row r="2106" spans="1:4" x14ac:dyDescent="0.25">
      <c r="A2106" t="s">
        <v>55</v>
      </c>
      <c r="B2106" t="s">
        <v>8</v>
      </c>
      <c r="C2106">
        <v>3</v>
      </c>
      <c r="D2106">
        <v>0</v>
      </c>
    </row>
    <row r="2107" spans="1:4" x14ac:dyDescent="0.25">
      <c r="A2107" t="s">
        <v>55</v>
      </c>
      <c r="B2107" t="s">
        <v>8</v>
      </c>
      <c r="C2107">
        <v>4</v>
      </c>
      <c r="D2107">
        <v>0</v>
      </c>
    </row>
    <row r="2108" spans="1:4" x14ac:dyDescent="0.25">
      <c r="A2108" t="s">
        <v>55</v>
      </c>
      <c r="B2108" t="s">
        <v>8</v>
      </c>
      <c r="C2108">
        <v>5</v>
      </c>
      <c r="D2108">
        <v>0</v>
      </c>
    </row>
    <row r="2109" spans="1:4" x14ac:dyDescent="0.25">
      <c r="A2109" t="s">
        <v>55</v>
      </c>
      <c r="B2109" t="s">
        <v>8</v>
      </c>
      <c r="C2109">
        <v>6</v>
      </c>
      <c r="D2109">
        <v>0</v>
      </c>
    </row>
    <row r="2110" spans="1:4" x14ac:dyDescent="0.25">
      <c r="A2110" t="s">
        <v>55</v>
      </c>
      <c r="B2110" t="s">
        <v>8</v>
      </c>
      <c r="C2110">
        <v>7</v>
      </c>
      <c r="D2110">
        <v>5.4865382426257396E-4</v>
      </c>
    </row>
    <row r="2111" spans="1:4" x14ac:dyDescent="0.25">
      <c r="A2111" t="s">
        <v>55</v>
      </c>
      <c r="B2111" t="s">
        <v>8</v>
      </c>
      <c r="C2111">
        <v>8</v>
      </c>
      <c r="D2111">
        <v>6.5536380112437703E-2</v>
      </c>
    </row>
    <row r="2112" spans="1:4" x14ac:dyDescent="0.25">
      <c r="A2112" t="s">
        <v>55</v>
      </c>
      <c r="B2112" t="s">
        <v>8</v>
      </c>
      <c r="C2112">
        <v>9</v>
      </c>
      <c r="D2112">
        <v>0.20676396093293914</v>
      </c>
    </row>
    <row r="2113" spans="1:4" x14ac:dyDescent="0.25">
      <c r="A2113" t="s">
        <v>45</v>
      </c>
      <c r="B2113" t="s">
        <v>8</v>
      </c>
      <c r="C2113">
        <v>10</v>
      </c>
      <c r="D2113">
        <v>0.47475640762481203</v>
      </c>
    </row>
    <row r="2114" spans="1:4" x14ac:dyDescent="0.25">
      <c r="A2114" t="s">
        <v>46</v>
      </c>
      <c r="B2114" t="s">
        <v>8</v>
      </c>
      <c r="C2114">
        <v>10</v>
      </c>
      <c r="D2114">
        <v>0.45855801428949072</v>
      </c>
    </row>
    <row r="2115" spans="1:4" x14ac:dyDescent="0.25">
      <c r="A2115" t="s">
        <v>47</v>
      </c>
      <c r="B2115" t="s">
        <v>8</v>
      </c>
      <c r="C2115">
        <v>10</v>
      </c>
      <c r="D2115">
        <v>0.45908191381272739</v>
      </c>
    </row>
    <row r="2116" spans="1:4" x14ac:dyDescent="0.25">
      <c r="A2116" t="s">
        <v>48</v>
      </c>
      <c r="B2116" t="s">
        <v>8</v>
      </c>
      <c r="C2116">
        <v>10</v>
      </c>
      <c r="D2116">
        <v>0.50574260838812146</v>
      </c>
    </row>
    <row r="2117" spans="1:4" x14ac:dyDescent="0.25">
      <c r="A2117" t="s">
        <v>49</v>
      </c>
      <c r="B2117" t="s">
        <v>8</v>
      </c>
      <c r="C2117">
        <v>10</v>
      </c>
      <c r="D2117">
        <v>0.4841501641002679</v>
      </c>
    </row>
    <row r="2118" spans="1:4" x14ac:dyDescent="0.25">
      <c r="A2118" t="s">
        <v>50</v>
      </c>
      <c r="B2118" t="s">
        <v>8</v>
      </c>
      <c r="C2118">
        <v>10</v>
      </c>
      <c r="D2118">
        <v>0.47667083074361272</v>
      </c>
    </row>
    <row r="2119" spans="1:4" x14ac:dyDescent="0.25">
      <c r="A2119" t="s">
        <v>51</v>
      </c>
      <c r="B2119" t="s">
        <v>8</v>
      </c>
      <c r="C2119">
        <v>10</v>
      </c>
      <c r="D2119">
        <v>0.50804654860651177</v>
      </c>
    </row>
    <row r="2120" spans="1:4" x14ac:dyDescent="0.25">
      <c r="A2120" t="s">
        <v>52</v>
      </c>
      <c r="B2120" t="s">
        <v>8</v>
      </c>
      <c r="C2120">
        <v>10</v>
      </c>
      <c r="D2120">
        <v>0.46886775624747895</v>
      </c>
    </row>
    <row r="2121" spans="1:4" x14ac:dyDescent="0.25">
      <c r="A2121" t="s">
        <v>53</v>
      </c>
      <c r="B2121" t="s">
        <v>8</v>
      </c>
      <c r="C2121">
        <v>10</v>
      </c>
      <c r="D2121">
        <v>0.3783714084817737</v>
      </c>
    </row>
    <row r="2122" spans="1:4" x14ac:dyDescent="0.25">
      <c r="A2122" t="s">
        <v>54</v>
      </c>
      <c r="B2122" t="s">
        <v>8</v>
      </c>
      <c r="C2122">
        <v>10</v>
      </c>
      <c r="D2122">
        <v>0.35638308411424097</v>
      </c>
    </row>
    <row r="2123" spans="1:4" x14ac:dyDescent="0.25">
      <c r="A2123" t="s">
        <v>55</v>
      </c>
      <c r="B2123" t="s">
        <v>8</v>
      </c>
      <c r="C2123">
        <v>10</v>
      </c>
      <c r="D2123">
        <v>0.34175415920294588</v>
      </c>
    </row>
    <row r="2124" spans="1:4" x14ac:dyDescent="0.25">
      <c r="A2124" t="s">
        <v>30</v>
      </c>
      <c r="B2124" t="s">
        <v>8</v>
      </c>
      <c r="C2124">
        <v>10</v>
      </c>
      <c r="D2124">
        <v>0.37654404997482577</v>
      </c>
    </row>
    <row r="2125" spans="1:4" x14ac:dyDescent="0.25">
      <c r="A2125" t="s">
        <v>31</v>
      </c>
      <c r="B2125" t="s">
        <v>8</v>
      </c>
      <c r="C2125">
        <v>10</v>
      </c>
      <c r="D2125">
        <v>0.43903642072413912</v>
      </c>
    </row>
    <row r="2126" spans="1:4" x14ac:dyDescent="0.25">
      <c r="A2126" t="s">
        <v>32</v>
      </c>
      <c r="B2126" t="s">
        <v>8</v>
      </c>
      <c r="C2126">
        <v>10</v>
      </c>
      <c r="D2126">
        <v>0.40876493111484508</v>
      </c>
    </row>
    <row r="2127" spans="1:4" x14ac:dyDescent="0.25">
      <c r="A2127" t="s">
        <v>33</v>
      </c>
      <c r="B2127" t="s">
        <v>8</v>
      </c>
      <c r="C2127">
        <v>10</v>
      </c>
      <c r="D2127">
        <v>0.45937770248268617</v>
      </c>
    </row>
    <row r="2128" spans="1:4" x14ac:dyDescent="0.25">
      <c r="A2128" t="s">
        <v>34</v>
      </c>
      <c r="B2128" t="s">
        <v>8</v>
      </c>
      <c r="C2128">
        <v>10</v>
      </c>
      <c r="D2128">
        <v>0.42320581808272589</v>
      </c>
    </row>
    <row r="2129" spans="1:4" x14ac:dyDescent="0.25">
      <c r="A2129" t="s">
        <v>35</v>
      </c>
      <c r="B2129" t="s">
        <v>8</v>
      </c>
      <c r="C2129">
        <v>10</v>
      </c>
      <c r="D2129">
        <v>0.43472154871669327</v>
      </c>
    </row>
    <row r="2130" spans="1:4" x14ac:dyDescent="0.25">
      <c r="A2130" t="s">
        <v>36</v>
      </c>
      <c r="B2130" t="s">
        <v>8</v>
      </c>
      <c r="C2130">
        <v>10</v>
      </c>
      <c r="D2130">
        <v>0.42738477344540454</v>
      </c>
    </row>
    <row r="2131" spans="1:4" x14ac:dyDescent="0.25">
      <c r="A2131" t="s">
        <v>37</v>
      </c>
      <c r="B2131" t="s">
        <v>8</v>
      </c>
      <c r="C2131">
        <v>10</v>
      </c>
      <c r="D2131">
        <v>0.40816332148473106</v>
      </c>
    </row>
    <row r="2132" spans="1:4" x14ac:dyDescent="0.25">
      <c r="A2132" t="s">
        <v>38</v>
      </c>
      <c r="B2132" t="s">
        <v>8</v>
      </c>
      <c r="C2132">
        <v>10</v>
      </c>
      <c r="D2132">
        <v>0.38393031016349594</v>
      </c>
    </row>
    <row r="2133" spans="1:4" x14ac:dyDescent="0.25">
      <c r="A2133" t="s">
        <v>39</v>
      </c>
      <c r="B2133" t="s">
        <v>8</v>
      </c>
      <c r="C2133">
        <v>10</v>
      </c>
      <c r="D2133">
        <v>0.43253251452706881</v>
      </c>
    </row>
    <row r="2134" spans="1:4" x14ac:dyDescent="0.25">
      <c r="A2134" t="s">
        <v>40</v>
      </c>
      <c r="B2134" t="s">
        <v>8</v>
      </c>
      <c r="C2134">
        <v>11</v>
      </c>
      <c r="D2134">
        <v>0.38252907364812683</v>
      </c>
    </row>
    <row r="2135" spans="1:4" x14ac:dyDescent="0.25">
      <c r="A2135" t="s">
        <v>41</v>
      </c>
      <c r="B2135" t="s">
        <v>8</v>
      </c>
      <c r="C2135">
        <v>11</v>
      </c>
      <c r="D2135">
        <v>0.38548690291802595</v>
      </c>
    </row>
    <row r="2136" spans="1:4" x14ac:dyDescent="0.25">
      <c r="A2136" t="s">
        <v>42</v>
      </c>
      <c r="B2136" t="s">
        <v>8</v>
      </c>
      <c r="C2136">
        <v>11</v>
      </c>
      <c r="D2136">
        <v>0.4499340320409761</v>
      </c>
    </row>
    <row r="2137" spans="1:4" x14ac:dyDescent="0.25">
      <c r="A2137" t="s">
        <v>43</v>
      </c>
      <c r="B2137" t="s">
        <v>8</v>
      </c>
      <c r="C2137">
        <v>11</v>
      </c>
      <c r="D2137">
        <v>0.41480902794944169</v>
      </c>
    </row>
    <row r="2138" spans="1:4" x14ac:dyDescent="0.25">
      <c r="A2138" t="s">
        <v>44</v>
      </c>
      <c r="B2138" t="s">
        <v>8</v>
      </c>
      <c r="C2138">
        <v>11</v>
      </c>
      <c r="D2138">
        <v>0.47403614811624095</v>
      </c>
    </row>
    <row r="2139" spans="1:4" x14ac:dyDescent="0.25">
      <c r="A2139" t="s">
        <v>45</v>
      </c>
      <c r="B2139" t="s">
        <v>8</v>
      </c>
      <c r="C2139">
        <v>11</v>
      </c>
      <c r="D2139">
        <v>0.53312251838807478</v>
      </c>
    </row>
    <row r="2140" spans="1:4" x14ac:dyDescent="0.25">
      <c r="A2140" t="s">
        <v>46</v>
      </c>
      <c r="B2140" t="s">
        <v>8</v>
      </c>
      <c r="C2140">
        <v>11</v>
      </c>
      <c r="D2140">
        <v>0.51493270965653748</v>
      </c>
    </row>
    <row r="2141" spans="1:4" x14ac:dyDescent="0.25">
      <c r="A2141" t="s">
        <v>47</v>
      </c>
      <c r="B2141" t="s">
        <v>8</v>
      </c>
      <c r="C2141">
        <v>11</v>
      </c>
      <c r="D2141">
        <v>0.51552101689941932</v>
      </c>
    </row>
    <row r="2142" spans="1:4" x14ac:dyDescent="0.25">
      <c r="A2142" t="s">
        <v>48</v>
      </c>
      <c r="B2142" t="s">
        <v>8</v>
      </c>
      <c r="C2142">
        <v>11</v>
      </c>
      <c r="D2142">
        <v>0.56791813382560019</v>
      </c>
    </row>
    <row r="2143" spans="1:4" x14ac:dyDescent="0.25">
      <c r="A2143" t="s">
        <v>49</v>
      </c>
      <c r="B2143" t="s">
        <v>8</v>
      </c>
      <c r="C2143">
        <v>11</v>
      </c>
      <c r="D2143">
        <v>0.54367113453919591</v>
      </c>
    </row>
    <row r="2144" spans="1:4" x14ac:dyDescent="0.25">
      <c r="A2144" t="s">
        <v>50</v>
      </c>
      <c r="B2144" t="s">
        <v>8</v>
      </c>
      <c r="C2144">
        <v>11</v>
      </c>
      <c r="D2144">
        <v>0.53527229890280548</v>
      </c>
    </row>
    <row r="2145" spans="1:4" x14ac:dyDescent="0.25">
      <c r="A2145" t="s">
        <v>51</v>
      </c>
      <c r="B2145" t="s">
        <v>8</v>
      </c>
      <c r="C2145">
        <v>11</v>
      </c>
      <c r="D2145">
        <v>0.57050531830951035</v>
      </c>
    </row>
    <row r="2146" spans="1:4" x14ac:dyDescent="0.25">
      <c r="A2146" t="s">
        <v>52</v>
      </c>
      <c r="B2146" t="s">
        <v>8</v>
      </c>
      <c r="C2146">
        <v>11</v>
      </c>
      <c r="D2146">
        <v>0.52650992169264654</v>
      </c>
    </row>
    <row r="2147" spans="1:4" x14ac:dyDescent="0.25">
      <c r="A2147" t="s">
        <v>53</v>
      </c>
      <c r="B2147" t="s">
        <v>8</v>
      </c>
      <c r="C2147">
        <v>11</v>
      </c>
      <c r="D2147">
        <v>0.48186991211799185</v>
      </c>
    </row>
    <row r="2148" spans="1:4" x14ac:dyDescent="0.25">
      <c r="A2148" t="s">
        <v>54</v>
      </c>
      <c r="B2148" t="s">
        <v>8</v>
      </c>
      <c r="C2148">
        <v>11</v>
      </c>
      <c r="D2148">
        <v>0.45386697190345576</v>
      </c>
    </row>
    <row r="2149" spans="1:4" x14ac:dyDescent="0.25">
      <c r="A2149" t="s">
        <v>55</v>
      </c>
      <c r="B2149" t="s">
        <v>8</v>
      </c>
      <c r="C2149">
        <v>11</v>
      </c>
      <c r="D2149">
        <v>0.43523649770966893</v>
      </c>
    </row>
    <row r="2150" spans="1:4" x14ac:dyDescent="0.25">
      <c r="A2150" t="s">
        <v>30</v>
      </c>
      <c r="B2150" t="s">
        <v>8</v>
      </c>
      <c r="C2150">
        <v>11</v>
      </c>
      <c r="D2150">
        <v>0.45116572751987477</v>
      </c>
    </row>
    <row r="2151" spans="1:4" x14ac:dyDescent="0.25">
      <c r="A2151" t="s">
        <v>31</v>
      </c>
      <c r="B2151" t="s">
        <v>8</v>
      </c>
      <c r="C2151">
        <v>11</v>
      </c>
      <c r="D2151">
        <v>0.52604253387344924</v>
      </c>
    </row>
    <row r="2152" spans="1:4" x14ac:dyDescent="0.25">
      <c r="A2152" t="s">
        <v>32</v>
      </c>
      <c r="B2152" t="s">
        <v>8</v>
      </c>
      <c r="C2152">
        <v>11</v>
      </c>
      <c r="D2152">
        <v>0.48977198695177943</v>
      </c>
    </row>
    <row r="2153" spans="1:4" x14ac:dyDescent="0.25">
      <c r="A2153" t="s">
        <v>33</v>
      </c>
      <c r="B2153" t="s">
        <v>8</v>
      </c>
      <c r="C2153">
        <v>11</v>
      </c>
      <c r="D2153">
        <v>0.55041495240959437</v>
      </c>
    </row>
    <row r="2154" spans="1:4" x14ac:dyDescent="0.25">
      <c r="A2154" t="s">
        <v>34</v>
      </c>
      <c r="B2154" t="s">
        <v>8</v>
      </c>
      <c r="C2154">
        <v>11</v>
      </c>
      <c r="D2154">
        <v>0.50707469901251134</v>
      </c>
    </row>
    <row r="2155" spans="1:4" x14ac:dyDescent="0.25">
      <c r="A2155" t="s">
        <v>35</v>
      </c>
      <c r="B2155" t="s">
        <v>8</v>
      </c>
      <c r="C2155">
        <v>11</v>
      </c>
      <c r="D2155">
        <v>0.52087256141332239</v>
      </c>
    </row>
    <row r="2156" spans="1:4" x14ac:dyDescent="0.25">
      <c r="A2156" t="s">
        <v>36</v>
      </c>
      <c r="B2156" t="s">
        <v>8</v>
      </c>
      <c r="C2156">
        <v>11</v>
      </c>
      <c r="D2156">
        <v>0.51208181952497733</v>
      </c>
    </row>
    <row r="2157" spans="1:4" x14ac:dyDescent="0.25">
      <c r="A2157" t="s">
        <v>37</v>
      </c>
      <c r="B2157" t="s">
        <v>8</v>
      </c>
      <c r="C2157">
        <v>11</v>
      </c>
      <c r="D2157">
        <v>0.48905115323664977</v>
      </c>
    </row>
    <row r="2158" spans="1:4" x14ac:dyDescent="0.25">
      <c r="A2158" t="s">
        <v>38</v>
      </c>
      <c r="B2158" t="s">
        <v>8</v>
      </c>
      <c r="C2158">
        <v>11</v>
      </c>
      <c r="D2158">
        <v>0.4600157610070465</v>
      </c>
    </row>
    <row r="2159" spans="1:4" x14ac:dyDescent="0.25">
      <c r="A2159" t="s">
        <v>39</v>
      </c>
      <c r="B2159" t="s">
        <v>8</v>
      </c>
      <c r="C2159">
        <v>11</v>
      </c>
      <c r="D2159">
        <v>0.5182497150217944</v>
      </c>
    </row>
    <row r="2160" spans="1:4" x14ac:dyDescent="0.25">
      <c r="A2160" t="s">
        <v>40</v>
      </c>
      <c r="B2160" t="s">
        <v>8</v>
      </c>
      <c r="C2160">
        <v>12</v>
      </c>
      <c r="D2160">
        <v>0.42728937559084984</v>
      </c>
    </row>
    <row r="2161" spans="1:4" x14ac:dyDescent="0.25">
      <c r="A2161" t="s">
        <v>41</v>
      </c>
      <c r="B2161" t="s">
        <v>8</v>
      </c>
      <c r="C2161">
        <v>12</v>
      </c>
      <c r="D2161">
        <v>0.43059330490996378</v>
      </c>
    </row>
    <row r="2162" spans="1:4" x14ac:dyDescent="0.25">
      <c r="A2162" t="s">
        <v>42</v>
      </c>
      <c r="B2162" t="s">
        <v>8</v>
      </c>
      <c r="C2162">
        <v>12</v>
      </c>
      <c r="D2162">
        <v>0.50258148949145509</v>
      </c>
    </row>
    <row r="2163" spans="1:4" x14ac:dyDescent="0.25">
      <c r="A2163" t="s">
        <v>43</v>
      </c>
      <c r="B2163" t="s">
        <v>8</v>
      </c>
      <c r="C2163">
        <v>12</v>
      </c>
      <c r="D2163">
        <v>0.46334645586966167</v>
      </c>
    </row>
    <row r="2164" spans="1:4" x14ac:dyDescent="0.25">
      <c r="A2164" t="s">
        <v>44</v>
      </c>
      <c r="B2164" t="s">
        <v>8</v>
      </c>
      <c r="C2164">
        <v>12</v>
      </c>
      <c r="D2164">
        <v>0.52950383040008719</v>
      </c>
    </row>
    <row r="2165" spans="1:4" x14ac:dyDescent="0.25">
      <c r="A2165" t="s">
        <v>45</v>
      </c>
      <c r="B2165" t="s">
        <v>8</v>
      </c>
      <c r="C2165">
        <v>12</v>
      </c>
      <c r="D2165">
        <v>0.55072617519849898</v>
      </c>
    </row>
    <row r="2166" spans="1:4" x14ac:dyDescent="0.25">
      <c r="A2166" t="s">
        <v>46</v>
      </c>
      <c r="B2166" t="s">
        <v>8</v>
      </c>
      <c r="C2166">
        <v>12</v>
      </c>
      <c r="D2166">
        <v>0.53193574064585514</v>
      </c>
    </row>
    <row r="2167" spans="1:4" x14ac:dyDescent="0.25">
      <c r="A2167" t="s">
        <v>47</v>
      </c>
      <c r="B2167" t="s">
        <v>8</v>
      </c>
      <c r="C2167">
        <v>12</v>
      </c>
      <c r="D2167">
        <v>0.53254347374010425</v>
      </c>
    </row>
    <row r="2168" spans="1:4" x14ac:dyDescent="0.25">
      <c r="A2168" t="s">
        <v>48</v>
      </c>
      <c r="B2168" t="s">
        <v>8</v>
      </c>
      <c r="C2168">
        <v>12</v>
      </c>
      <c r="D2168">
        <v>0.58667073867618924</v>
      </c>
    </row>
    <row r="2169" spans="1:4" x14ac:dyDescent="0.25">
      <c r="A2169" t="s">
        <v>49</v>
      </c>
      <c r="B2169" t="s">
        <v>8</v>
      </c>
      <c r="C2169">
        <v>12</v>
      </c>
      <c r="D2169">
        <v>0.56162310569040375</v>
      </c>
    </row>
    <row r="2170" spans="1:4" x14ac:dyDescent="0.25">
      <c r="A2170" t="s">
        <v>50</v>
      </c>
      <c r="B2170" t="s">
        <v>8</v>
      </c>
      <c r="C2170">
        <v>12</v>
      </c>
      <c r="D2170">
        <v>0.55294694126925825</v>
      </c>
    </row>
    <row r="2171" spans="1:4" x14ac:dyDescent="0.25">
      <c r="A2171" t="s">
        <v>51</v>
      </c>
      <c r="B2171" t="s">
        <v>8</v>
      </c>
      <c r="C2171">
        <v>12</v>
      </c>
      <c r="D2171">
        <v>0.58934335175519548</v>
      </c>
    </row>
    <row r="2172" spans="1:4" x14ac:dyDescent="0.25">
      <c r="A2172" t="s">
        <v>52</v>
      </c>
      <c r="B2172" t="s">
        <v>8</v>
      </c>
      <c r="C2172">
        <v>12</v>
      </c>
      <c r="D2172">
        <v>0.54389523116481908</v>
      </c>
    </row>
    <row r="2173" spans="1:4" x14ac:dyDescent="0.25">
      <c r="A2173" t="s">
        <v>53</v>
      </c>
      <c r="B2173" t="s">
        <v>8</v>
      </c>
      <c r="C2173">
        <v>12</v>
      </c>
      <c r="D2173">
        <v>0.5377442887473326</v>
      </c>
    </row>
    <row r="2174" spans="1:4" x14ac:dyDescent="0.25">
      <c r="A2174" t="s">
        <v>54</v>
      </c>
      <c r="B2174" t="s">
        <v>8</v>
      </c>
      <c r="C2174">
        <v>12</v>
      </c>
      <c r="D2174">
        <v>0.50649431693997782</v>
      </c>
    </row>
    <row r="2175" spans="1:4" x14ac:dyDescent="0.25">
      <c r="A2175" t="s">
        <v>55</v>
      </c>
      <c r="B2175" t="s">
        <v>8</v>
      </c>
      <c r="C2175">
        <v>12</v>
      </c>
      <c r="D2175">
        <v>0.48570357893699939</v>
      </c>
    </row>
    <row r="2176" spans="1:4" x14ac:dyDescent="0.25">
      <c r="A2176" t="s">
        <v>30</v>
      </c>
      <c r="B2176" t="s">
        <v>8</v>
      </c>
      <c r="C2176">
        <v>12</v>
      </c>
      <c r="D2176">
        <v>0.48517462975792996</v>
      </c>
    </row>
    <row r="2177" spans="1:4" x14ac:dyDescent="0.25">
      <c r="A2177" t="s">
        <v>31</v>
      </c>
      <c r="B2177" t="s">
        <v>8</v>
      </c>
      <c r="C2177">
        <v>12</v>
      </c>
      <c r="D2177">
        <v>0.56569565470314009</v>
      </c>
    </row>
    <row r="2178" spans="1:4" x14ac:dyDescent="0.25">
      <c r="A2178" t="s">
        <v>32</v>
      </c>
      <c r="B2178" t="s">
        <v>8</v>
      </c>
      <c r="C2178">
        <v>12</v>
      </c>
      <c r="D2178">
        <v>0.52669103156703645</v>
      </c>
    </row>
    <row r="2179" spans="1:4" x14ac:dyDescent="0.25">
      <c r="A2179" t="s">
        <v>33</v>
      </c>
      <c r="B2179" t="s">
        <v>8</v>
      </c>
      <c r="C2179">
        <v>12</v>
      </c>
      <c r="D2179">
        <v>0.59190526775283392</v>
      </c>
    </row>
    <row r="2180" spans="1:4" x14ac:dyDescent="0.25">
      <c r="A2180" t="s">
        <v>34</v>
      </c>
      <c r="B2180" t="s">
        <v>8</v>
      </c>
      <c r="C2180">
        <v>12</v>
      </c>
      <c r="D2180">
        <v>0.54529802320184273</v>
      </c>
    </row>
    <row r="2181" spans="1:4" x14ac:dyDescent="0.25">
      <c r="A2181" t="s">
        <v>35</v>
      </c>
      <c r="B2181" t="s">
        <v>8</v>
      </c>
      <c r="C2181">
        <v>12</v>
      </c>
      <c r="D2181">
        <v>0.56013596937865973</v>
      </c>
    </row>
    <row r="2182" spans="1:4" x14ac:dyDescent="0.25">
      <c r="A2182" t="s">
        <v>36</v>
      </c>
      <c r="B2182" t="s">
        <v>8</v>
      </c>
      <c r="C2182">
        <v>12</v>
      </c>
      <c r="D2182">
        <v>0.55068258078812804</v>
      </c>
    </row>
    <row r="2183" spans="1:4" x14ac:dyDescent="0.25">
      <c r="A2183" t="s">
        <v>37</v>
      </c>
      <c r="B2183" t="s">
        <v>8</v>
      </c>
      <c r="C2183">
        <v>12</v>
      </c>
      <c r="D2183">
        <v>0.52591586135901192</v>
      </c>
    </row>
    <row r="2184" spans="1:4" x14ac:dyDescent="0.25">
      <c r="A2184" t="s">
        <v>38</v>
      </c>
      <c r="B2184" t="s">
        <v>8</v>
      </c>
      <c r="C2184">
        <v>12</v>
      </c>
      <c r="D2184">
        <v>0.49469177935191078</v>
      </c>
    </row>
    <row r="2185" spans="1:4" x14ac:dyDescent="0.25">
      <c r="A2185" t="s">
        <v>39</v>
      </c>
      <c r="B2185" t="s">
        <v>8</v>
      </c>
      <c r="C2185">
        <v>12</v>
      </c>
      <c r="D2185">
        <v>0.55731541265349172</v>
      </c>
    </row>
    <row r="2186" spans="1:4" x14ac:dyDescent="0.25">
      <c r="A2186" t="s">
        <v>40</v>
      </c>
      <c r="B2186" t="s">
        <v>8</v>
      </c>
      <c r="C2186">
        <v>13</v>
      </c>
      <c r="D2186">
        <v>0.43813227724063691</v>
      </c>
    </row>
    <row r="2187" spans="1:4" x14ac:dyDescent="0.25">
      <c r="A2187" t="s">
        <v>41</v>
      </c>
      <c r="B2187" t="s">
        <v>8</v>
      </c>
      <c r="C2187">
        <v>13</v>
      </c>
      <c r="D2187">
        <v>0.44152004712006304</v>
      </c>
    </row>
    <row r="2188" spans="1:4" x14ac:dyDescent="0.25">
      <c r="A2188" t="s">
        <v>42</v>
      </c>
      <c r="B2188" t="s">
        <v>8</v>
      </c>
      <c r="C2188">
        <v>13</v>
      </c>
      <c r="D2188">
        <v>0.51533500496097473</v>
      </c>
    </row>
    <row r="2189" spans="1:4" x14ac:dyDescent="0.25">
      <c r="A2189" t="s">
        <v>43</v>
      </c>
      <c r="B2189" t="s">
        <v>8</v>
      </c>
      <c r="C2189">
        <v>13</v>
      </c>
      <c r="D2189">
        <v>0.47510434253329564</v>
      </c>
    </row>
    <row r="2190" spans="1:4" x14ac:dyDescent="0.25">
      <c r="A2190" t="s">
        <v>44</v>
      </c>
      <c r="B2190" t="s">
        <v>8</v>
      </c>
      <c r="C2190">
        <v>13</v>
      </c>
      <c r="D2190">
        <v>0.54294052759920342</v>
      </c>
    </row>
    <row r="2191" spans="1:4" x14ac:dyDescent="0.25">
      <c r="A2191" t="s">
        <v>45</v>
      </c>
      <c r="B2191" t="s">
        <v>8</v>
      </c>
      <c r="C2191">
        <v>13</v>
      </c>
      <c r="D2191">
        <v>0.53058637675843245</v>
      </c>
    </row>
    <row r="2192" spans="1:4" x14ac:dyDescent="0.25">
      <c r="A2192" t="s">
        <v>46</v>
      </c>
      <c r="B2192" t="s">
        <v>8</v>
      </c>
      <c r="C2192">
        <v>13</v>
      </c>
      <c r="D2192">
        <v>0.51248309960184857</v>
      </c>
    </row>
    <row r="2193" spans="1:4" x14ac:dyDescent="0.25">
      <c r="A2193" t="s">
        <v>47</v>
      </c>
      <c r="B2193" t="s">
        <v>8</v>
      </c>
      <c r="C2193">
        <v>13</v>
      </c>
      <c r="D2193">
        <v>0.51306860818131217</v>
      </c>
    </row>
    <row r="2194" spans="1:4" x14ac:dyDescent="0.25">
      <c r="A2194" t="s">
        <v>48</v>
      </c>
      <c r="B2194" t="s">
        <v>8</v>
      </c>
      <c r="C2194">
        <v>13</v>
      </c>
      <c r="D2194">
        <v>0.56521646437487283</v>
      </c>
    </row>
    <row r="2195" spans="1:4" x14ac:dyDescent="0.25">
      <c r="A2195" t="s">
        <v>49</v>
      </c>
      <c r="B2195" t="s">
        <v>8</v>
      </c>
      <c r="C2195">
        <v>13</v>
      </c>
      <c r="D2195">
        <v>0.54108481160294353</v>
      </c>
    </row>
    <row r="2196" spans="1:4" x14ac:dyDescent="0.25">
      <c r="A2196" t="s">
        <v>50</v>
      </c>
      <c r="B2196" t="s">
        <v>8</v>
      </c>
      <c r="C2196">
        <v>13</v>
      </c>
      <c r="D2196">
        <v>0.53272593045349237</v>
      </c>
    </row>
    <row r="2197" spans="1:4" x14ac:dyDescent="0.25">
      <c r="A2197" t="s">
        <v>51</v>
      </c>
      <c r="B2197" t="s">
        <v>8</v>
      </c>
      <c r="C2197">
        <v>13</v>
      </c>
      <c r="D2197">
        <v>0.5677913412445913</v>
      </c>
    </row>
    <row r="2198" spans="1:4" x14ac:dyDescent="0.25">
      <c r="A2198" t="s">
        <v>52</v>
      </c>
      <c r="B2198" t="s">
        <v>8</v>
      </c>
      <c r="C2198">
        <v>13</v>
      </c>
      <c r="D2198">
        <v>0.52400523715059832</v>
      </c>
    </row>
    <row r="2199" spans="1:4" x14ac:dyDescent="0.25">
      <c r="A2199" t="s">
        <v>53</v>
      </c>
      <c r="B2199" t="s">
        <v>8</v>
      </c>
      <c r="C2199">
        <v>13</v>
      </c>
      <c r="D2199">
        <v>0.5485124889422448</v>
      </c>
    </row>
    <row r="2200" spans="1:4" x14ac:dyDescent="0.25">
      <c r="A2200" t="s">
        <v>54</v>
      </c>
      <c r="B2200" t="s">
        <v>8</v>
      </c>
      <c r="C2200">
        <v>13</v>
      </c>
      <c r="D2200">
        <v>0.51663674395691572</v>
      </c>
    </row>
    <row r="2201" spans="1:4" x14ac:dyDescent="0.25">
      <c r="A2201" t="s">
        <v>55</v>
      </c>
      <c r="B2201" t="s">
        <v>8</v>
      </c>
      <c r="C2201">
        <v>13</v>
      </c>
      <c r="D2201">
        <v>0.4954296764201776</v>
      </c>
    </row>
    <row r="2202" spans="1:4" x14ac:dyDescent="0.25">
      <c r="A2202" t="s">
        <v>30</v>
      </c>
      <c r="B2202" t="s">
        <v>8</v>
      </c>
      <c r="C2202">
        <v>13</v>
      </c>
      <c r="D2202">
        <v>0.48248138030802884</v>
      </c>
    </row>
    <row r="2203" spans="1:4" x14ac:dyDescent="0.25">
      <c r="A2203" t="s">
        <v>31</v>
      </c>
      <c r="B2203" t="s">
        <v>8</v>
      </c>
      <c r="C2203">
        <v>13</v>
      </c>
      <c r="D2203">
        <v>0.56255542556213822</v>
      </c>
    </row>
    <row r="2204" spans="1:4" x14ac:dyDescent="0.25">
      <c r="A2204" t="s">
        <v>32</v>
      </c>
      <c r="B2204" t="s">
        <v>8</v>
      </c>
      <c r="C2204">
        <v>13</v>
      </c>
      <c r="D2204">
        <v>0.52376732071318677</v>
      </c>
    </row>
    <row r="2205" spans="1:4" x14ac:dyDescent="0.25">
      <c r="A2205" t="s">
        <v>33</v>
      </c>
      <c r="B2205" t="s">
        <v>8</v>
      </c>
      <c r="C2205">
        <v>13</v>
      </c>
      <c r="D2205">
        <v>0.58861954661452087</v>
      </c>
    </row>
    <row r="2206" spans="1:4" x14ac:dyDescent="0.25">
      <c r="A2206" t="s">
        <v>34</v>
      </c>
      <c r="B2206" t="s">
        <v>8</v>
      </c>
      <c r="C2206">
        <v>13</v>
      </c>
      <c r="D2206">
        <v>0.54227102320855525</v>
      </c>
    </row>
    <row r="2207" spans="1:4" x14ac:dyDescent="0.25">
      <c r="A2207" t="s">
        <v>35</v>
      </c>
      <c r="B2207" t="s">
        <v>8</v>
      </c>
      <c r="C2207">
        <v>13</v>
      </c>
      <c r="D2207">
        <v>0.55702660256747349</v>
      </c>
    </row>
    <row r="2208" spans="1:4" x14ac:dyDescent="0.25">
      <c r="A2208" t="s">
        <v>36</v>
      </c>
      <c r="B2208" t="s">
        <v>8</v>
      </c>
      <c r="C2208">
        <v>13</v>
      </c>
      <c r="D2208">
        <v>0.54762569061537159</v>
      </c>
    </row>
    <row r="2209" spans="1:4" x14ac:dyDescent="0.25">
      <c r="A2209" t="s">
        <v>37</v>
      </c>
      <c r="B2209" t="s">
        <v>8</v>
      </c>
      <c r="C2209">
        <v>13</v>
      </c>
      <c r="D2209">
        <v>0.52299645354701207</v>
      </c>
    </row>
    <row r="2210" spans="1:4" x14ac:dyDescent="0.25">
      <c r="A2210" t="s">
        <v>38</v>
      </c>
      <c r="B2210" t="s">
        <v>8</v>
      </c>
      <c r="C2210">
        <v>13</v>
      </c>
      <c r="D2210">
        <v>0.49194569932032528</v>
      </c>
    </row>
    <row r="2211" spans="1:4" x14ac:dyDescent="0.25">
      <c r="A2211" t="s">
        <v>39</v>
      </c>
      <c r="B2211" t="s">
        <v>8</v>
      </c>
      <c r="C2211">
        <v>13</v>
      </c>
      <c r="D2211">
        <v>0.55422170301475948</v>
      </c>
    </row>
    <row r="2212" spans="1:4" x14ac:dyDescent="0.25">
      <c r="A2212" t="s">
        <v>40</v>
      </c>
      <c r="B2212" t="s">
        <v>8</v>
      </c>
      <c r="C2212">
        <v>14</v>
      </c>
      <c r="D2212">
        <v>0.41345884132838573</v>
      </c>
    </row>
    <row r="2213" spans="1:4" x14ac:dyDescent="0.25">
      <c r="A2213" t="s">
        <v>41</v>
      </c>
      <c r="B2213" t="s">
        <v>8</v>
      </c>
      <c r="C2213">
        <v>14</v>
      </c>
      <c r="D2213">
        <v>0.41665582881777224</v>
      </c>
    </row>
    <row r="2214" spans="1:4" x14ac:dyDescent="0.25">
      <c r="A2214" t="s">
        <v>42</v>
      </c>
      <c r="B2214" t="s">
        <v>8</v>
      </c>
      <c r="C2214">
        <v>14</v>
      </c>
      <c r="D2214">
        <v>0.48631389449104079</v>
      </c>
    </row>
    <row r="2215" spans="1:4" x14ac:dyDescent="0.25">
      <c r="A2215" t="s">
        <v>43</v>
      </c>
      <c r="B2215" t="s">
        <v>8</v>
      </c>
      <c r="C2215">
        <v>14</v>
      </c>
      <c r="D2215">
        <v>0.44834882335320758</v>
      </c>
    </row>
    <row r="2216" spans="1:4" x14ac:dyDescent="0.25">
      <c r="A2216" t="s">
        <v>44</v>
      </c>
      <c r="B2216" t="s">
        <v>8</v>
      </c>
      <c r="C2216">
        <v>14</v>
      </c>
      <c r="D2216">
        <v>0.51236481106845089</v>
      </c>
    </row>
    <row r="2217" spans="1:4" x14ac:dyDescent="0.25">
      <c r="A2217" t="s">
        <v>45</v>
      </c>
      <c r="B2217" t="s">
        <v>8</v>
      </c>
      <c r="C2217">
        <v>14</v>
      </c>
      <c r="D2217">
        <v>0.47456499441292316</v>
      </c>
    </row>
    <row r="2218" spans="1:4" x14ac:dyDescent="0.25">
      <c r="A2218" t="s">
        <v>46</v>
      </c>
      <c r="B2218" t="s">
        <v>8</v>
      </c>
      <c r="C2218">
        <v>14</v>
      </c>
      <c r="D2218">
        <v>0.45837313197733476</v>
      </c>
    </row>
    <row r="2219" spans="1:4" x14ac:dyDescent="0.25">
      <c r="A2219" t="s">
        <v>47</v>
      </c>
      <c r="B2219" t="s">
        <v>8</v>
      </c>
      <c r="C2219">
        <v>14</v>
      </c>
      <c r="D2219">
        <v>0.45889682027374262</v>
      </c>
    </row>
    <row r="2220" spans="1:4" x14ac:dyDescent="0.25">
      <c r="A2220" t="s">
        <v>48</v>
      </c>
      <c r="B2220" t="s">
        <v>8</v>
      </c>
      <c r="C2220">
        <v>14</v>
      </c>
      <c r="D2220">
        <v>0.50553870209953666</v>
      </c>
    </row>
    <row r="2221" spans="1:4" x14ac:dyDescent="0.25">
      <c r="A2221" t="s">
        <v>49</v>
      </c>
      <c r="B2221" t="s">
        <v>8</v>
      </c>
      <c r="C2221">
        <v>14</v>
      </c>
      <c r="D2221">
        <v>0.4839549634953712</v>
      </c>
    </row>
    <row r="2222" spans="1:4" x14ac:dyDescent="0.25">
      <c r="A2222" t="s">
        <v>50</v>
      </c>
      <c r="B2222" t="s">
        <v>8</v>
      </c>
      <c r="C2222">
        <v>14</v>
      </c>
      <c r="D2222">
        <v>0.47647864567088699</v>
      </c>
    </row>
    <row r="2223" spans="1:4" x14ac:dyDescent="0.25">
      <c r="A2223" t="s">
        <v>51</v>
      </c>
      <c r="B2223" t="s">
        <v>8</v>
      </c>
      <c r="C2223">
        <v>14</v>
      </c>
      <c r="D2223">
        <v>0.50784171341082829</v>
      </c>
    </row>
    <row r="2224" spans="1:4" x14ac:dyDescent="0.25">
      <c r="A2224" t="s">
        <v>52</v>
      </c>
      <c r="B2224" t="s">
        <v>8</v>
      </c>
      <c r="C2224">
        <v>14</v>
      </c>
      <c r="D2224">
        <v>0.46867871723350657</v>
      </c>
    </row>
    <row r="2225" spans="1:4" x14ac:dyDescent="0.25">
      <c r="A2225" t="s">
        <v>53</v>
      </c>
      <c r="B2225" t="s">
        <v>8</v>
      </c>
      <c r="C2225">
        <v>14</v>
      </c>
      <c r="D2225">
        <v>0.51639744861753034</v>
      </c>
    </row>
    <row r="2226" spans="1:4" x14ac:dyDescent="0.25">
      <c r="A2226" t="s">
        <v>54</v>
      </c>
      <c r="B2226" t="s">
        <v>8</v>
      </c>
      <c r="C2226">
        <v>14</v>
      </c>
      <c r="D2226">
        <v>0.48638800723735381</v>
      </c>
    </row>
    <row r="2227" spans="1:4" x14ac:dyDescent="0.25">
      <c r="A2227" t="s">
        <v>55</v>
      </c>
      <c r="B2227" t="s">
        <v>8</v>
      </c>
      <c r="C2227">
        <v>14</v>
      </c>
      <c r="D2227">
        <v>0.46642259935803693</v>
      </c>
    </row>
    <row r="2228" spans="1:4" x14ac:dyDescent="0.25">
      <c r="A2228" t="s">
        <v>30</v>
      </c>
      <c r="B2228" t="s">
        <v>8</v>
      </c>
      <c r="C2228">
        <v>14</v>
      </c>
      <c r="D2228">
        <v>0.44572389102052967</v>
      </c>
    </row>
    <row r="2229" spans="1:4" x14ac:dyDescent="0.25">
      <c r="A2229" t="s">
        <v>31</v>
      </c>
      <c r="B2229" t="s">
        <v>8</v>
      </c>
      <c r="C2229">
        <v>14</v>
      </c>
      <c r="D2229">
        <v>0.51969755399925355</v>
      </c>
    </row>
    <row r="2230" spans="1:4" x14ac:dyDescent="0.25">
      <c r="A2230" t="s">
        <v>32</v>
      </c>
      <c r="B2230" t="s">
        <v>8</v>
      </c>
      <c r="C2230">
        <v>14</v>
      </c>
      <c r="D2230">
        <v>0.48386449240514745</v>
      </c>
    </row>
    <row r="2231" spans="1:4" x14ac:dyDescent="0.25">
      <c r="A2231" t="s">
        <v>33</v>
      </c>
      <c r="B2231" t="s">
        <v>8</v>
      </c>
      <c r="C2231">
        <v>14</v>
      </c>
      <c r="D2231">
        <v>0.5437759991489528</v>
      </c>
    </row>
    <row r="2232" spans="1:4" x14ac:dyDescent="0.25">
      <c r="A2232" t="s">
        <v>34</v>
      </c>
      <c r="B2232" t="s">
        <v>8</v>
      </c>
      <c r="C2232">
        <v>14</v>
      </c>
      <c r="D2232">
        <v>0.5009585039279475</v>
      </c>
    </row>
    <row r="2233" spans="1:4" x14ac:dyDescent="0.25">
      <c r="A2233" t="s">
        <v>35</v>
      </c>
      <c r="B2233" t="s">
        <v>8</v>
      </c>
      <c r="C2233">
        <v>14</v>
      </c>
      <c r="D2233">
        <v>0.51458994032020866</v>
      </c>
    </row>
    <row r="2234" spans="1:4" x14ac:dyDescent="0.25">
      <c r="A2234" t="s">
        <v>36</v>
      </c>
      <c r="B2234" t="s">
        <v>8</v>
      </c>
      <c r="C2234">
        <v>14</v>
      </c>
      <c r="D2234">
        <v>0.50590522993458276</v>
      </c>
    </row>
    <row r="2235" spans="1:4" x14ac:dyDescent="0.25">
      <c r="A2235" t="s">
        <v>37</v>
      </c>
      <c r="B2235" t="s">
        <v>8</v>
      </c>
      <c r="C2235">
        <v>14</v>
      </c>
      <c r="D2235">
        <v>0.48315235318736455</v>
      </c>
    </row>
    <row r="2236" spans="1:4" x14ac:dyDescent="0.25">
      <c r="A2236" t="s">
        <v>38</v>
      </c>
      <c r="B2236" t="s">
        <v>8</v>
      </c>
      <c r="C2236">
        <v>14</v>
      </c>
      <c r="D2236">
        <v>0.45446717784607965</v>
      </c>
    </row>
    <row r="2237" spans="1:4" x14ac:dyDescent="0.25">
      <c r="A2237" t="s">
        <v>39</v>
      </c>
      <c r="B2237" t="s">
        <v>8</v>
      </c>
      <c r="C2237">
        <v>14</v>
      </c>
      <c r="D2237">
        <v>0.51199872997804119</v>
      </c>
    </row>
    <row r="2238" spans="1:4" x14ac:dyDescent="0.25">
      <c r="A2238" t="s">
        <v>40</v>
      </c>
      <c r="B2238" t="s">
        <v>8</v>
      </c>
      <c r="C2238">
        <v>15</v>
      </c>
      <c r="D2238">
        <v>0.35059946862869024</v>
      </c>
    </row>
    <row r="2239" spans="1:4" x14ac:dyDescent="0.25">
      <c r="A2239" t="s">
        <v>41</v>
      </c>
      <c r="B2239" t="s">
        <v>8</v>
      </c>
      <c r="C2239">
        <v>15</v>
      </c>
      <c r="D2239">
        <v>0.3533104086375925</v>
      </c>
    </row>
    <row r="2240" spans="1:4" x14ac:dyDescent="0.25">
      <c r="A2240" t="s">
        <v>42</v>
      </c>
      <c r="B2240" t="s">
        <v>8</v>
      </c>
      <c r="C2240">
        <v>15</v>
      </c>
      <c r="D2240">
        <v>0.41237815219408686</v>
      </c>
    </row>
    <row r="2241" spans="1:4" x14ac:dyDescent="0.25">
      <c r="A2241" t="s">
        <v>43</v>
      </c>
      <c r="B2241" t="s">
        <v>8</v>
      </c>
      <c r="C2241">
        <v>15</v>
      </c>
      <c r="D2241">
        <v>0.3801850233094563</v>
      </c>
    </row>
    <row r="2242" spans="1:4" x14ac:dyDescent="0.25">
      <c r="A2242" t="s">
        <v>44</v>
      </c>
      <c r="B2242" t="s">
        <v>8</v>
      </c>
      <c r="C2242">
        <v>15</v>
      </c>
      <c r="D2242">
        <v>0.43446847073700595</v>
      </c>
    </row>
    <row r="2243" spans="1:4" x14ac:dyDescent="0.25">
      <c r="A2243" t="s">
        <v>45</v>
      </c>
      <c r="B2243" t="s">
        <v>8</v>
      </c>
      <c r="C2243">
        <v>15</v>
      </c>
      <c r="D2243">
        <v>0.37931288285172987</v>
      </c>
    </row>
    <row r="2244" spans="1:4" x14ac:dyDescent="0.25">
      <c r="A2244" t="s">
        <v>46</v>
      </c>
      <c r="B2244" t="s">
        <v>8</v>
      </c>
      <c r="C2244">
        <v>15</v>
      </c>
      <c r="D2244">
        <v>0.36637096321692925</v>
      </c>
    </row>
    <row r="2245" spans="1:4" x14ac:dyDescent="0.25">
      <c r="A2245" t="s">
        <v>47</v>
      </c>
      <c r="B2245" t="s">
        <v>8</v>
      </c>
      <c r="C2245">
        <v>15</v>
      </c>
      <c r="D2245">
        <v>0.3667895396390522</v>
      </c>
    </row>
    <row r="2246" spans="1:4" x14ac:dyDescent="0.25">
      <c r="A2246" t="s">
        <v>48</v>
      </c>
      <c r="B2246" t="s">
        <v>8</v>
      </c>
      <c r="C2246">
        <v>15</v>
      </c>
      <c r="D2246">
        <v>0.40406971593789193</v>
      </c>
    </row>
    <row r="2247" spans="1:4" x14ac:dyDescent="0.25">
      <c r="A2247" t="s">
        <v>49</v>
      </c>
      <c r="B2247" t="s">
        <v>8</v>
      </c>
      <c r="C2247">
        <v>15</v>
      </c>
      <c r="D2247">
        <v>0.38681814827266164</v>
      </c>
    </row>
    <row r="2248" spans="1:4" x14ac:dyDescent="0.25">
      <c r="A2248" t="s">
        <v>50</v>
      </c>
      <c r="B2248" t="s">
        <v>8</v>
      </c>
      <c r="C2248">
        <v>15</v>
      </c>
      <c r="D2248">
        <v>0.38084243640914944</v>
      </c>
    </row>
    <row r="2249" spans="1:4" x14ac:dyDescent="0.25">
      <c r="A2249" t="s">
        <v>51</v>
      </c>
      <c r="B2249" t="s">
        <v>8</v>
      </c>
      <c r="C2249">
        <v>15</v>
      </c>
      <c r="D2249">
        <v>0.40591047931068736</v>
      </c>
    </row>
    <row r="2250" spans="1:4" x14ac:dyDescent="0.25">
      <c r="A2250" t="s">
        <v>52</v>
      </c>
      <c r="B2250" t="s">
        <v>8</v>
      </c>
      <c r="C2250">
        <v>15</v>
      </c>
      <c r="D2250">
        <v>0.3746080672996453</v>
      </c>
    </row>
    <row r="2251" spans="1:4" x14ac:dyDescent="0.25">
      <c r="A2251" t="s">
        <v>53</v>
      </c>
      <c r="B2251" t="s">
        <v>8</v>
      </c>
      <c r="C2251">
        <v>15</v>
      </c>
      <c r="D2251">
        <v>0.4458203982095445</v>
      </c>
    </row>
    <row r="2252" spans="1:4" x14ac:dyDescent="0.25">
      <c r="A2252" t="s">
        <v>54</v>
      </c>
      <c r="B2252" t="s">
        <v>8</v>
      </c>
      <c r="C2252">
        <v>15</v>
      </c>
      <c r="D2252">
        <v>0.4199124059412378</v>
      </c>
    </row>
    <row r="2253" spans="1:4" x14ac:dyDescent="0.25">
      <c r="A2253" t="s">
        <v>55</v>
      </c>
      <c r="B2253" t="s">
        <v>8</v>
      </c>
      <c r="C2253">
        <v>15</v>
      </c>
      <c r="D2253">
        <v>0.40267570944902581</v>
      </c>
    </row>
    <row r="2254" spans="1:4" x14ac:dyDescent="0.25">
      <c r="A2254" t="s">
        <v>30</v>
      </c>
      <c r="B2254" t="s">
        <v>8</v>
      </c>
      <c r="C2254">
        <v>15</v>
      </c>
      <c r="D2254">
        <v>0.37533627279105658</v>
      </c>
    </row>
    <row r="2255" spans="1:4" x14ac:dyDescent="0.25">
      <c r="A2255" t="s">
        <v>31</v>
      </c>
      <c r="B2255" t="s">
        <v>8</v>
      </c>
      <c r="C2255">
        <v>15</v>
      </c>
      <c r="D2255">
        <v>0.43762819724582441</v>
      </c>
    </row>
    <row r="2256" spans="1:4" x14ac:dyDescent="0.25">
      <c r="A2256" t="s">
        <v>32</v>
      </c>
      <c r="B2256" t="s">
        <v>8</v>
      </c>
      <c r="C2256">
        <v>15</v>
      </c>
      <c r="D2256">
        <v>0.40745380441570195</v>
      </c>
    </row>
    <row r="2257" spans="1:4" x14ac:dyDescent="0.25">
      <c r="A2257" t="s">
        <v>33</v>
      </c>
      <c r="B2257" t="s">
        <v>8</v>
      </c>
      <c r="C2257">
        <v>15</v>
      </c>
      <c r="D2257">
        <v>0.45790423368712824</v>
      </c>
    </row>
    <row r="2258" spans="1:4" x14ac:dyDescent="0.25">
      <c r="A2258" t="s">
        <v>34</v>
      </c>
      <c r="B2258" t="s">
        <v>8</v>
      </c>
      <c r="C2258">
        <v>15</v>
      </c>
      <c r="D2258">
        <v>0.4218483717729174</v>
      </c>
    </row>
    <row r="2259" spans="1:4" x14ac:dyDescent="0.25">
      <c r="A2259" t="s">
        <v>35</v>
      </c>
      <c r="B2259" t="s">
        <v>8</v>
      </c>
      <c r="C2259">
        <v>15</v>
      </c>
      <c r="D2259">
        <v>0.43332716532949611</v>
      </c>
    </row>
    <row r="2260" spans="1:4" x14ac:dyDescent="0.25">
      <c r="A2260" t="s">
        <v>36</v>
      </c>
      <c r="B2260" t="s">
        <v>8</v>
      </c>
      <c r="C2260">
        <v>15</v>
      </c>
      <c r="D2260">
        <v>0.42601392300149971</v>
      </c>
    </row>
    <row r="2261" spans="1:4" x14ac:dyDescent="0.25">
      <c r="A2261" t="s">
        <v>37</v>
      </c>
      <c r="B2261" t="s">
        <v>8</v>
      </c>
      <c r="C2261">
        <v>15</v>
      </c>
      <c r="D2261">
        <v>0.40685412446787833</v>
      </c>
    </row>
    <row r="2262" spans="1:4" x14ac:dyDescent="0.25">
      <c r="A2262" t="s">
        <v>38</v>
      </c>
      <c r="B2262" t="s">
        <v>8</v>
      </c>
      <c r="C2262">
        <v>15</v>
      </c>
      <c r="D2262">
        <v>0.38269884131196613</v>
      </c>
    </row>
    <row r="2263" spans="1:4" x14ac:dyDescent="0.25">
      <c r="A2263" t="s">
        <v>39</v>
      </c>
      <c r="B2263" t="s">
        <v>8</v>
      </c>
      <c r="C2263">
        <v>15</v>
      </c>
      <c r="D2263">
        <v>0.4311451525376308</v>
      </c>
    </row>
    <row r="2264" spans="1:4" x14ac:dyDescent="0.25">
      <c r="A2264" t="s">
        <v>40</v>
      </c>
      <c r="B2264" t="s">
        <v>8</v>
      </c>
      <c r="C2264">
        <v>16</v>
      </c>
      <c r="D2264">
        <v>0.25880878756904407</v>
      </c>
    </row>
    <row r="2265" spans="1:4" x14ac:dyDescent="0.25">
      <c r="A2265" t="s">
        <v>41</v>
      </c>
      <c r="B2265" t="s">
        <v>8</v>
      </c>
      <c r="C2265">
        <v>16</v>
      </c>
      <c r="D2265">
        <v>0.26080997456348148</v>
      </c>
    </row>
    <row r="2266" spans="1:4" x14ac:dyDescent="0.25">
      <c r="A2266" t="s">
        <v>42</v>
      </c>
      <c r="B2266" t="s">
        <v>8</v>
      </c>
      <c r="C2266">
        <v>16</v>
      </c>
      <c r="D2266">
        <v>0.30441315272598407</v>
      </c>
    </row>
    <row r="2267" spans="1:4" x14ac:dyDescent="0.25">
      <c r="A2267" t="s">
        <v>43</v>
      </c>
      <c r="B2267" t="s">
        <v>8</v>
      </c>
      <c r="C2267">
        <v>16</v>
      </c>
      <c r="D2267">
        <v>0.28064852841758486</v>
      </c>
    </row>
    <row r="2268" spans="1:4" x14ac:dyDescent="0.25">
      <c r="A2268" t="s">
        <v>44</v>
      </c>
      <c r="B2268" t="s">
        <v>8</v>
      </c>
      <c r="C2268">
        <v>16</v>
      </c>
      <c r="D2268">
        <v>0.32071999021626491</v>
      </c>
    </row>
    <row r="2269" spans="1:4" x14ac:dyDescent="0.25">
      <c r="A2269" t="s">
        <v>45</v>
      </c>
      <c r="B2269" t="s">
        <v>8</v>
      </c>
      <c r="C2269">
        <v>16</v>
      </c>
      <c r="D2269">
        <v>0.24903705940016527</v>
      </c>
    </row>
    <row r="2270" spans="1:4" x14ac:dyDescent="0.25">
      <c r="A2270" t="s">
        <v>46</v>
      </c>
      <c r="B2270" t="s">
        <v>8</v>
      </c>
      <c r="C2270">
        <v>16</v>
      </c>
      <c r="D2270">
        <v>0.24054006983151976</v>
      </c>
    </row>
    <row r="2271" spans="1:4" x14ac:dyDescent="0.25">
      <c r="A2271" t="s">
        <v>47</v>
      </c>
      <c r="B2271" t="s">
        <v>8</v>
      </c>
      <c r="C2271">
        <v>16</v>
      </c>
      <c r="D2271">
        <v>0.24081488528338643</v>
      </c>
    </row>
    <row r="2272" spans="1:4" x14ac:dyDescent="0.25">
      <c r="A2272" t="s">
        <v>48</v>
      </c>
      <c r="B2272" t="s">
        <v>8</v>
      </c>
      <c r="C2272">
        <v>16</v>
      </c>
      <c r="D2272">
        <v>0.26529110504577152</v>
      </c>
    </row>
    <row r="2273" spans="1:4" x14ac:dyDescent="0.25">
      <c r="A2273" t="s">
        <v>49</v>
      </c>
      <c r="B2273" t="s">
        <v>8</v>
      </c>
      <c r="C2273">
        <v>16</v>
      </c>
      <c r="D2273">
        <v>0.25396462530932845</v>
      </c>
    </row>
    <row r="2274" spans="1:4" x14ac:dyDescent="0.25">
      <c r="A2274" t="s">
        <v>50</v>
      </c>
      <c r="B2274" t="s">
        <v>8</v>
      </c>
      <c r="C2274">
        <v>16</v>
      </c>
      <c r="D2274">
        <v>0.25004128450654994</v>
      </c>
    </row>
    <row r="2275" spans="1:4" x14ac:dyDescent="0.25">
      <c r="A2275" t="s">
        <v>51</v>
      </c>
      <c r="B2275" t="s">
        <v>8</v>
      </c>
      <c r="C2275">
        <v>16</v>
      </c>
      <c r="D2275">
        <v>0.2664996542887238</v>
      </c>
    </row>
    <row r="2276" spans="1:4" x14ac:dyDescent="0.25">
      <c r="A2276" t="s">
        <v>52</v>
      </c>
      <c r="B2276" t="s">
        <v>8</v>
      </c>
      <c r="C2276">
        <v>16</v>
      </c>
      <c r="D2276">
        <v>0.24594812284387832</v>
      </c>
    </row>
    <row r="2277" spans="1:4" x14ac:dyDescent="0.25">
      <c r="A2277" t="s">
        <v>53</v>
      </c>
      <c r="B2277" t="s">
        <v>8</v>
      </c>
      <c r="C2277">
        <v>16</v>
      </c>
      <c r="D2277">
        <v>0.33817916799134345</v>
      </c>
    </row>
    <row r="2278" spans="1:4" x14ac:dyDescent="0.25">
      <c r="A2278" t="s">
        <v>54</v>
      </c>
      <c r="B2278" t="s">
        <v>8</v>
      </c>
      <c r="C2278">
        <v>16</v>
      </c>
      <c r="D2278">
        <v>0.31852653813230319</v>
      </c>
    </row>
    <row r="2279" spans="1:4" x14ac:dyDescent="0.25">
      <c r="A2279" t="s">
        <v>55</v>
      </c>
      <c r="B2279" t="s">
        <v>8</v>
      </c>
      <c r="C2279">
        <v>16</v>
      </c>
      <c r="D2279">
        <v>0.30545156062551859</v>
      </c>
    </row>
    <row r="2280" spans="1:4" x14ac:dyDescent="0.25">
      <c r="A2280" t="s">
        <v>30</v>
      </c>
      <c r="B2280" t="s">
        <v>8</v>
      </c>
      <c r="C2280">
        <v>16</v>
      </c>
      <c r="D2280">
        <v>0.27149997345576538</v>
      </c>
    </row>
    <row r="2281" spans="1:4" x14ac:dyDescent="0.25">
      <c r="A2281" t="s">
        <v>31</v>
      </c>
      <c r="B2281" t="s">
        <v>8</v>
      </c>
      <c r="C2281">
        <v>16</v>
      </c>
      <c r="D2281">
        <v>0.31655891676070075</v>
      </c>
    </row>
    <row r="2282" spans="1:4" x14ac:dyDescent="0.25">
      <c r="A2282" t="s">
        <v>32</v>
      </c>
      <c r="B2282" t="s">
        <v>8</v>
      </c>
      <c r="C2282">
        <v>16</v>
      </c>
      <c r="D2282">
        <v>0.2947322310756148</v>
      </c>
    </row>
    <row r="2283" spans="1:4" x14ac:dyDescent="0.25">
      <c r="A2283" t="s">
        <v>33</v>
      </c>
      <c r="B2283" t="s">
        <v>8</v>
      </c>
      <c r="C2283">
        <v>16</v>
      </c>
      <c r="D2283">
        <v>0.33122561367935072</v>
      </c>
    </row>
    <row r="2284" spans="1:4" x14ac:dyDescent="0.25">
      <c r="A2284" t="s">
        <v>34</v>
      </c>
      <c r="B2284" t="s">
        <v>8</v>
      </c>
      <c r="C2284">
        <v>16</v>
      </c>
      <c r="D2284">
        <v>0.30514455980241173</v>
      </c>
    </row>
    <row r="2285" spans="1:4" x14ac:dyDescent="0.25">
      <c r="A2285" t="s">
        <v>35</v>
      </c>
      <c r="B2285" t="s">
        <v>8</v>
      </c>
      <c r="C2285">
        <v>16</v>
      </c>
      <c r="D2285">
        <v>0.31344775981753586</v>
      </c>
    </row>
    <row r="2286" spans="1:4" x14ac:dyDescent="0.25">
      <c r="A2286" t="s">
        <v>36</v>
      </c>
      <c r="B2286" t="s">
        <v>8</v>
      </c>
      <c r="C2286">
        <v>16</v>
      </c>
      <c r="D2286">
        <v>0.30815771661664354</v>
      </c>
    </row>
    <row r="2287" spans="1:4" x14ac:dyDescent="0.25">
      <c r="A2287" t="s">
        <v>37</v>
      </c>
      <c r="B2287" t="s">
        <v>8</v>
      </c>
      <c r="C2287">
        <v>16</v>
      </c>
      <c r="D2287">
        <v>0.29429845181760339</v>
      </c>
    </row>
    <row r="2288" spans="1:4" x14ac:dyDescent="0.25">
      <c r="A2288" t="s">
        <v>38</v>
      </c>
      <c r="B2288" t="s">
        <v>8</v>
      </c>
      <c r="C2288">
        <v>16</v>
      </c>
      <c r="D2288">
        <v>0.27682569682145236</v>
      </c>
    </row>
    <row r="2289" spans="1:4" x14ac:dyDescent="0.25">
      <c r="A2289" t="s">
        <v>39</v>
      </c>
      <c r="B2289" t="s">
        <v>8</v>
      </c>
      <c r="C2289">
        <v>16</v>
      </c>
      <c r="D2289">
        <v>0.31186939807097119</v>
      </c>
    </row>
    <row r="2290" spans="1:4" x14ac:dyDescent="0.25">
      <c r="A2290" t="s">
        <v>40</v>
      </c>
      <c r="B2290" t="s">
        <v>8</v>
      </c>
      <c r="C2290">
        <v>17</v>
      </c>
      <c r="D2290">
        <v>0.15334580149602012</v>
      </c>
    </row>
    <row r="2291" spans="1:4" x14ac:dyDescent="0.25">
      <c r="A2291" t="s">
        <v>41</v>
      </c>
      <c r="B2291" t="s">
        <v>8</v>
      </c>
      <c r="C2291">
        <v>17</v>
      </c>
      <c r="D2291">
        <v>0.15453151712216959</v>
      </c>
    </row>
    <row r="2292" spans="1:4" x14ac:dyDescent="0.25">
      <c r="A2292" t="s">
        <v>42</v>
      </c>
      <c r="B2292" t="s">
        <v>8</v>
      </c>
      <c r="C2292">
        <v>17</v>
      </c>
      <c r="D2292">
        <v>0.18036666887998601</v>
      </c>
    </row>
    <row r="2293" spans="1:4" x14ac:dyDescent="0.25">
      <c r="A2293" t="s">
        <v>43</v>
      </c>
      <c r="B2293" t="s">
        <v>8</v>
      </c>
      <c r="C2293">
        <v>17</v>
      </c>
      <c r="D2293">
        <v>0.16628598253215057</v>
      </c>
    </row>
    <row r="2294" spans="1:4" x14ac:dyDescent="0.25">
      <c r="A2294" t="s">
        <v>44</v>
      </c>
      <c r="B2294" t="s">
        <v>8</v>
      </c>
      <c r="C2294">
        <v>17</v>
      </c>
      <c r="D2294">
        <v>0.19002857058085221</v>
      </c>
    </row>
    <row r="2295" spans="1:4" x14ac:dyDescent="0.25">
      <c r="A2295" t="s">
        <v>45</v>
      </c>
      <c r="B2295" t="s">
        <v>8</v>
      </c>
      <c r="C2295">
        <v>17</v>
      </c>
      <c r="D2295">
        <v>0.10322179689275145</v>
      </c>
    </row>
    <row r="2296" spans="1:4" x14ac:dyDescent="0.25">
      <c r="A2296" t="s">
        <v>46</v>
      </c>
      <c r="B2296" t="s">
        <v>8</v>
      </c>
      <c r="C2296">
        <v>17</v>
      </c>
      <c r="D2296">
        <v>9.9699933385500386E-2</v>
      </c>
    </row>
    <row r="2297" spans="1:4" x14ac:dyDescent="0.25">
      <c r="A2297" t="s">
        <v>47</v>
      </c>
      <c r="B2297" t="s">
        <v>8</v>
      </c>
      <c r="C2297">
        <v>17</v>
      </c>
      <c r="D2297">
        <v>9.9813839905372972E-2</v>
      </c>
    </row>
    <row r="2298" spans="1:4" x14ac:dyDescent="0.25">
      <c r="A2298" t="s">
        <v>48</v>
      </c>
      <c r="B2298" t="s">
        <v>8</v>
      </c>
      <c r="C2298">
        <v>17</v>
      </c>
      <c r="D2298">
        <v>0.10995883355049785</v>
      </c>
    </row>
    <row r="2299" spans="1:4" x14ac:dyDescent="0.25">
      <c r="A2299" t="s">
        <v>49</v>
      </c>
      <c r="B2299" t="s">
        <v>8</v>
      </c>
      <c r="C2299">
        <v>17</v>
      </c>
      <c r="D2299">
        <v>0.10526419254533581</v>
      </c>
    </row>
    <row r="2300" spans="1:4" x14ac:dyDescent="0.25">
      <c r="A2300" t="s">
        <v>50</v>
      </c>
      <c r="B2300" t="s">
        <v>8</v>
      </c>
      <c r="C2300">
        <v>17</v>
      </c>
      <c r="D2300">
        <v>0.10363803181062076</v>
      </c>
    </row>
    <row r="2301" spans="1:4" x14ac:dyDescent="0.25">
      <c r="A2301" t="s">
        <v>51</v>
      </c>
      <c r="B2301" t="s">
        <v>8</v>
      </c>
      <c r="C2301">
        <v>17</v>
      </c>
      <c r="D2301">
        <v>0.11045975748845062</v>
      </c>
    </row>
    <row r="2302" spans="1:4" x14ac:dyDescent="0.25">
      <c r="A2302" t="s">
        <v>52</v>
      </c>
      <c r="B2302" t="s">
        <v>8</v>
      </c>
      <c r="C2302">
        <v>17</v>
      </c>
      <c r="D2302">
        <v>0.10194148310091812</v>
      </c>
    </row>
    <row r="2303" spans="1:4" x14ac:dyDescent="0.25">
      <c r="A2303" t="s">
        <v>53</v>
      </c>
      <c r="B2303" t="s">
        <v>8</v>
      </c>
      <c r="C2303">
        <v>17</v>
      </c>
      <c r="D2303">
        <v>0.19831487937535561</v>
      </c>
    </row>
    <row r="2304" spans="1:4" x14ac:dyDescent="0.25">
      <c r="A2304" t="s">
        <v>54</v>
      </c>
      <c r="B2304" t="s">
        <v>8</v>
      </c>
      <c r="C2304">
        <v>17</v>
      </c>
      <c r="D2304">
        <v>0.18679019279263906</v>
      </c>
    </row>
    <row r="2305" spans="1:4" x14ac:dyDescent="0.25">
      <c r="A2305" t="s">
        <v>55</v>
      </c>
      <c r="B2305" t="s">
        <v>8</v>
      </c>
      <c r="C2305">
        <v>17</v>
      </c>
      <c r="D2305">
        <v>0.17912277021751502</v>
      </c>
    </row>
    <row r="2306" spans="1:4" x14ac:dyDescent="0.25">
      <c r="A2306" t="s">
        <v>30</v>
      </c>
      <c r="B2306" t="s">
        <v>8</v>
      </c>
      <c r="C2306">
        <v>17</v>
      </c>
      <c r="D2306">
        <v>0.14455152495795709</v>
      </c>
    </row>
    <row r="2307" spans="1:4" x14ac:dyDescent="0.25">
      <c r="A2307" t="s">
        <v>31</v>
      </c>
      <c r="B2307" t="s">
        <v>8</v>
      </c>
      <c r="C2307">
        <v>17</v>
      </c>
      <c r="D2307">
        <v>0.16854172607959272</v>
      </c>
    </row>
    <row r="2308" spans="1:4" x14ac:dyDescent="0.25">
      <c r="A2308" t="s">
        <v>32</v>
      </c>
      <c r="B2308" t="s">
        <v>8</v>
      </c>
      <c r="C2308">
        <v>17</v>
      </c>
      <c r="D2308">
        <v>0.15692080155279442</v>
      </c>
    </row>
    <row r="2309" spans="1:4" x14ac:dyDescent="0.25">
      <c r="A2309" t="s">
        <v>33</v>
      </c>
      <c r="B2309" t="s">
        <v>8</v>
      </c>
      <c r="C2309">
        <v>17</v>
      </c>
      <c r="D2309">
        <v>0.17635054233361139</v>
      </c>
    </row>
    <row r="2310" spans="1:4" x14ac:dyDescent="0.25">
      <c r="A2310" t="s">
        <v>34</v>
      </c>
      <c r="B2310" t="s">
        <v>8</v>
      </c>
      <c r="C2310">
        <v>17</v>
      </c>
      <c r="D2310">
        <v>0.16246451478659063</v>
      </c>
    </row>
    <row r="2311" spans="1:4" x14ac:dyDescent="0.25">
      <c r="A2311" t="s">
        <v>35</v>
      </c>
      <c r="B2311" t="s">
        <v>8</v>
      </c>
      <c r="C2311">
        <v>17</v>
      </c>
      <c r="D2311">
        <v>0.16688528952531331</v>
      </c>
    </row>
    <row r="2312" spans="1:4" x14ac:dyDescent="0.25">
      <c r="A2312" t="s">
        <v>36</v>
      </c>
      <c r="B2312" t="s">
        <v>8</v>
      </c>
      <c r="C2312">
        <v>17</v>
      </c>
      <c r="D2312">
        <v>0.16406877428942121</v>
      </c>
    </row>
    <row r="2313" spans="1:4" x14ac:dyDescent="0.25">
      <c r="A2313" t="s">
        <v>37</v>
      </c>
      <c r="B2313" t="s">
        <v>8</v>
      </c>
      <c r="C2313">
        <v>17</v>
      </c>
      <c r="D2313">
        <v>0.15668984958457666</v>
      </c>
    </row>
    <row r="2314" spans="1:4" x14ac:dyDescent="0.25">
      <c r="A2314" t="s">
        <v>38</v>
      </c>
      <c r="B2314" t="s">
        <v>8</v>
      </c>
      <c r="C2314">
        <v>17</v>
      </c>
      <c r="D2314">
        <v>0.14738703696267449</v>
      </c>
    </row>
    <row r="2315" spans="1:4" x14ac:dyDescent="0.25">
      <c r="A2315" t="s">
        <v>39</v>
      </c>
      <c r="B2315" t="s">
        <v>8</v>
      </c>
      <c r="C2315">
        <v>17</v>
      </c>
      <c r="D2315">
        <v>0.16604494101810285</v>
      </c>
    </row>
    <row r="2316" spans="1:4" x14ac:dyDescent="0.25">
      <c r="A2316" t="s">
        <v>40</v>
      </c>
      <c r="B2316" t="s">
        <v>8</v>
      </c>
      <c r="C2316">
        <v>18</v>
      </c>
      <c r="D2316">
        <v>5.5818332608711142E-2</v>
      </c>
    </row>
    <row r="2317" spans="1:4" x14ac:dyDescent="0.25">
      <c r="A2317" t="s">
        <v>41</v>
      </c>
      <c r="B2317" t="s">
        <v>8</v>
      </c>
      <c r="C2317">
        <v>18</v>
      </c>
      <c r="D2317">
        <v>5.6249936660169163E-2</v>
      </c>
    </row>
    <row r="2318" spans="1:4" x14ac:dyDescent="0.25">
      <c r="A2318" t="s">
        <v>42</v>
      </c>
      <c r="B2318" t="s">
        <v>8</v>
      </c>
      <c r="C2318">
        <v>18</v>
      </c>
      <c r="D2318">
        <v>6.5654009544758377E-2</v>
      </c>
    </row>
    <row r="2319" spans="1:4" x14ac:dyDescent="0.25">
      <c r="A2319" t="s">
        <v>43</v>
      </c>
      <c r="B2319" t="s">
        <v>8</v>
      </c>
      <c r="C2319">
        <v>18</v>
      </c>
      <c r="D2319">
        <v>6.0528597396172008E-2</v>
      </c>
    </row>
    <row r="2320" spans="1:4" x14ac:dyDescent="0.25">
      <c r="A2320" t="s">
        <v>44</v>
      </c>
      <c r="B2320" t="s">
        <v>8</v>
      </c>
      <c r="C2320">
        <v>18</v>
      </c>
      <c r="D2320">
        <v>6.9170970801670381E-2</v>
      </c>
    </row>
    <row r="2321" spans="1:4" x14ac:dyDescent="0.25">
      <c r="A2321" t="s">
        <v>45</v>
      </c>
      <c r="B2321" t="s">
        <v>8</v>
      </c>
      <c r="C2321">
        <v>18</v>
      </c>
      <c r="D2321">
        <v>6.5699015802753108E-3</v>
      </c>
    </row>
    <row r="2322" spans="1:4" x14ac:dyDescent="0.25">
      <c r="A2322" t="s">
        <v>46</v>
      </c>
      <c r="B2322" t="s">
        <v>8</v>
      </c>
      <c r="C2322">
        <v>18</v>
      </c>
      <c r="D2322">
        <v>6.345740624756937E-3</v>
      </c>
    </row>
    <row r="2323" spans="1:4" x14ac:dyDescent="0.25">
      <c r="A2323" t="s">
        <v>47</v>
      </c>
      <c r="B2323" t="s">
        <v>8</v>
      </c>
      <c r="C2323">
        <v>18</v>
      </c>
      <c r="D2323">
        <v>6.3529905917933767E-3</v>
      </c>
    </row>
    <row r="2324" spans="1:4" x14ac:dyDescent="0.25">
      <c r="A2324" t="s">
        <v>48</v>
      </c>
      <c r="B2324" t="s">
        <v>8</v>
      </c>
      <c r="C2324">
        <v>18</v>
      </c>
      <c r="D2324">
        <v>6.9987031427019867E-3</v>
      </c>
    </row>
    <row r="2325" spans="1:4" x14ac:dyDescent="0.25">
      <c r="A2325" t="s">
        <v>49</v>
      </c>
      <c r="B2325" t="s">
        <v>8</v>
      </c>
      <c r="C2325">
        <v>18</v>
      </c>
      <c r="D2325">
        <v>6.6998967831238239E-3</v>
      </c>
    </row>
    <row r="2326" spans="1:4" x14ac:dyDescent="0.25">
      <c r="A2326" t="s">
        <v>50</v>
      </c>
      <c r="B2326" t="s">
        <v>8</v>
      </c>
      <c r="C2326">
        <v>18</v>
      </c>
      <c r="D2326">
        <v>6.5963942642528681E-3</v>
      </c>
    </row>
    <row r="2327" spans="1:4" x14ac:dyDescent="0.25">
      <c r="A2327" t="s">
        <v>51</v>
      </c>
      <c r="B2327" t="s">
        <v>8</v>
      </c>
      <c r="C2327">
        <v>18</v>
      </c>
      <c r="D2327">
        <v>7.0305861467827328E-3</v>
      </c>
    </row>
    <row r="2328" spans="1:4" x14ac:dyDescent="0.25">
      <c r="A2328" t="s">
        <v>52</v>
      </c>
      <c r="B2328" t="s">
        <v>8</v>
      </c>
      <c r="C2328">
        <v>18</v>
      </c>
      <c r="D2328">
        <v>6.4884116638291378E-3</v>
      </c>
    </row>
    <row r="2329" spans="1:4" x14ac:dyDescent="0.25">
      <c r="A2329" t="s">
        <v>53</v>
      </c>
      <c r="B2329" t="s">
        <v>8</v>
      </c>
      <c r="C2329">
        <v>18</v>
      </c>
      <c r="D2329">
        <v>5.8801530638983412E-2</v>
      </c>
    </row>
    <row r="2330" spans="1:4" x14ac:dyDescent="0.25">
      <c r="A2330" t="s">
        <v>54</v>
      </c>
      <c r="B2330" t="s">
        <v>8</v>
      </c>
      <c r="C2330">
        <v>18</v>
      </c>
      <c r="D2330">
        <v>5.5384393138596243E-2</v>
      </c>
    </row>
    <row r="2331" spans="1:4" x14ac:dyDescent="0.25">
      <c r="A2331" t="s">
        <v>55</v>
      </c>
      <c r="B2331" t="s">
        <v>8</v>
      </c>
      <c r="C2331">
        <v>18</v>
      </c>
      <c r="D2331">
        <v>5.3110957151880168E-2</v>
      </c>
    </row>
    <row r="2332" spans="1:4" x14ac:dyDescent="0.25">
      <c r="A2332" t="s">
        <v>30</v>
      </c>
      <c r="B2332" t="s">
        <v>8</v>
      </c>
      <c r="C2332">
        <v>18</v>
      </c>
      <c r="D2332">
        <v>3.4444886901998643E-2</v>
      </c>
    </row>
    <row r="2333" spans="1:4" x14ac:dyDescent="0.25">
      <c r="A2333" t="s">
        <v>31</v>
      </c>
      <c r="B2333" t="s">
        <v>8</v>
      </c>
      <c r="C2333">
        <v>18</v>
      </c>
      <c r="D2333">
        <v>4.0161462805513193E-2</v>
      </c>
    </row>
    <row r="2334" spans="1:4" x14ac:dyDescent="0.25">
      <c r="A2334" t="s">
        <v>32</v>
      </c>
      <c r="B2334" t="s">
        <v>8</v>
      </c>
      <c r="C2334">
        <v>18</v>
      </c>
      <c r="D2334">
        <v>3.7392336494748567E-2</v>
      </c>
    </row>
    <row r="2335" spans="1:4" x14ac:dyDescent="0.25">
      <c r="A2335" t="s">
        <v>33</v>
      </c>
      <c r="B2335" t="s">
        <v>8</v>
      </c>
      <c r="C2335">
        <v>18</v>
      </c>
      <c r="D2335">
        <v>4.202220964153857E-2</v>
      </c>
    </row>
    <row r="2336" spans="1:4" x14ac:dyDescent="0.25">
      <c r="A2336" t="s">
        <v>34</v>
      </c>
      <c r="B2336" t="s">
        <v>8</v>
      </c>
      <c r="C2336">
        <v>18</v>
      </c>
      <c r="D2336">
        <v>3.8713336570055705E-2</v>
      </c>
    </row>
    <row r="2337" spans="1:4" x14ac:dyDescent="0.25">
      <c r="A2337" t="s">
        <v>35</v>
      </c>
      <c r="B2337" t="s">
        <v>8</v>
      </c>
      <c r="C2337">
        <v>18</v>
      </c>
      <c r="D2337">
        <v>3.9766753930673686E-2</v>
      </c>
    </row>
    <row r="2338" spans="1:4" x14ac:dyDescent="0.25">
      <c r="A2338" t="s">
        <v>36</v>
      </c>
      <c r="B2338" t="s">
        <v>8</v>
      </c>
      <c r="C2338">
        <v>18</v>
      </c>
      <c r="D2338">
        <v>3.909561228214195E-2</v>
      </c>
    </row>
    <row r="2339" spans="1:4" x14ac:dyDescent="0.25">
      <c r="A2339" t="s">
        <v>37</v>
      </c>
      <c r="B2339" t="s">
        <v>8</v>
      </c>
      <c r="C2339">
        <v>18</v>
      </c>
      <c r="D2339">
        <v>3.7337303423133662E-2</v>
      </c>
    </row>
    <row r="2340" spans="1:4" x14ac:dyDescent="0.25">
      <c r="A2340" t="s">
        <v>38</v>
      </c>
      <c r="B2340" t="s">
        <v>8</v>
      </c>
      <c r="C2340">
        <v>18</v>
      </c>
      <c r="D2340">
        <v>3.5120555251676427E-2</v>
      </c>
    </row>
    <row r="2341" spans="1:4" x14ac:dyDescent="0.25">
      <c r="A2341" t="s">
        <v>39</v>
      </c>
      <c r="B2341" t="s">
        <v>8</v>
      </c>
      <c r="C2341">
        <v>18</v>
      </c>
      <c r="D2341">
        <v>3.9566509005567942E-2</v>
      </c>
    </row>
    <row r="2342" spans="1:4" x14ac:dyDescent="0.25">
      <c r="A2342" t="s">
        <v>40</v>
      </c>
      <c r="B2342" t="s">
        <v>8</v>
      </c>
      <c r="C2342">
        <v>19</v>
      </c>
      <c r="D2342">
        <v>7.0386211630356294E-3</v>
      </c>
    </row>
    <row r="2343" spans="1:4" x14ac:dyDescent="0.25">
      <c r="A2343" t="s">
        <v>41</v>
      </c>
      <c r="B2343" t="s">
        <v>8</v>
      </c>
      <c r="C2343">
        <v>19</v>
      </c>
      <c r="D2343">
        <v>7.0930458881871316E-3</v>
      </c>
    </row>
    <row r="2344" spans="1:4" x14ac:dyDescent="0.25">
      <c r="A2344" t="s">
        <v>42</v>
      </c>
      <c r="B2344" t="s">
        <v>8</v>
      </c>
      <c r="C2344">
        <v>19</v>
      </c>
      <c r="D2344">
        <v>8.2788875880495383E-3</v>
      </c>
    </row>
    <row r="2345" spans="1:4" x14ac:dyDescent="0.25">
      <c r="A2345" t="s">
        <v>43</v>
      </c>
      <c r="B2345" t="s">
        <v>8</v>
      </c>
      <c r="C2345">
        <v>19</v>
      </c>
      <c r="D2345">
        <v>7.632579596888049E-3</v>
      </c>
    </row>
    <row r="2346" spans="1:4" x14ac:dyDescent="0.25">
      <c r="A2346" t="s">
        <v>44</v>
      </c>
      <c r="B2346" t="s">
        <v>8</v>
      </c>
      <c r="C2346">
        <v>19</v>
      </c>
      <c r="D2346">
        <v>8.7223719555602573E-3</v>
      </c>
    </row>
    <row r="2347" spans="1:4" x14ac:dyDescent="0.25">
      <c r="A2347" t="s">
        <v>45</v>
      </c>
      <c r="B2347" t="s">
        <v>8</v>
      </c>
      <c r="C2347">
        <v>19</v>
      </c>
      <c r="D2347">
        <v>0</v>
      </c>
    </row>
    <row r="2348" spans="1:4" x14ac:dyDescent="0.25">
      <c r="A2348" t="s">
        <v>46</v>
      </c>
      <c r="B2348" t="s">
        <v>8</v>
      </c>
      <c r="C2348">
        <v>19</v>
      </c>
      <c r="D2348">
        <v>0</v>
      </c>
    </row>
    <row r="2349" spans="1:4" x14ac:dyDescent="0.25">
      <c r="A2349" t="s">
        <v>47</v>
      </c>
      <c r="B2349" t="s">
        <v>8</v>
      </c>
      <c r="C2349">
        <v>19</v>
      </c>
      <c r="D2349">
        <v>0</v>
      </c>
    </row>
    <row r="2350" spans="1:4" x14ac:dyDescent="0.25">
      <c r="A2350" t="s">
        <v>48</v>
      </c>
      <c r="B2350" t="s">
        <v>8</v>
      </c>
      <c r="C2350">
        <v>19</v>
      </c>
      <c r="D2350">
        <v>0</v>
      </c>
    </row>
    <row r="2351" spans="1:4" x14ac:dyDescent="0.25">
      <c r="A2351" t="s">
        <v>49</v>
      </c>
      <c r="B2351" t="s">
        <v>8</v>
      </c>
      <c r="C2351">
        <v>19</v>
      </c>
      <c r="D2351">
        <v>0</v>
      </c>
    </row>
    <row r="2352" spans="1:4" x14ac:dyDescent="0.25">
      <c r="A2352" t="s">
        <v>50</v>
      </c>
      <c r="B2352" t="s">
        <v>8</v>
      </c>
      <c r="C2352">
        <v>19</v>
      </c>
      <c r="D2352">
        <v>0</v>
      </c>
    </row>
    <row r="2353" spans="1:4" x14ac:dyDescent="0.25">
      <c r="A2353" t="s">
        <v>51</v>
      </c>
      <c r="B2353" t="s">
        <v>8</v>
      </c>
      <c r="C2353">
        <v>19</v>
      </c>
      <c r="D2353">
        <v>0</v>
      </c>
    </row>
    <row r="2354" spans="1:4" x14ac:dyDescent="0.25">
      <c r="A2354" t="s">
        <v>52</v>
      </c>
      <c r="B2354" t="s">
        <v>8</v>
      </c>
      <c r="C2354">
        <v>19</v>
      </c>
      <c r="D2354">
        <v>0</v>
      </c>
    </row>
    <row r="2355" spans="1:4" x14ac:dyDescent="0.25">
      <c r="A2355" t="s">
        <v>53</v>
      </c>
      <c r="B2355" t="s">
        <v>8</v>
      </c>
      <c r="C2355">
        <v>19</v>
      </c>
      <c r="D2355">
        <v>1.7951263017922645E-4</v>
      </c>
    </row>
    <row r="2356" spans="1:4" x14ac:dyDescent="0.25">
      <c r="A2356" t="s">
        <v>54</v>
      </c>
      <c r="B2356" t="s">
        <v>8</v>
      </c>
      <c r="C2356">
        <v>19</v>
      </c>
      <c r="D2356">
        <v>1.6908060003115589E-4</v>
      </c>
    </row>
    <row r="2357" spans="1:4" x14ac:dyDescent="0.25">
      <c r="A2357" t="s">
        <v>55</v>
      </c>
      <c r="B2357" t="s">
        <v>8</v>
      </c>
      <c r="C2357">
        <v>19</v>
      </c>
      <c r="D2357">
        <v>1.621401263889793E-4</v>
      </c>
    </row>
    <row r="2358" spans="1:4" x14ac:dyDescent="0.25">
      <c r="A2358" t="s">
        <v>30</v>
      </c>
      <c r="B2358" t="s">
        <v>8</v>
      </c>
      <c r="C2358">
        <v>19</v>
      </c>
      <c r="D2358">
        <v>7.3618858261176399E-4</v>
      </c>
    </row>
    <row r="2359" spans="1:4" x14ac:dyDescent="0.25">
      <c r="A2359" t="s">
        <v>31</v>
      </c>
      <c r="B2359" t="s">
        <v>8</v>
      </c>
      <c r="C2359">
        <v>19</v>
      </c>
      <c r="D2359">
        <v>8.5836862993706809E-4</v>
      </c>
    </row>
    <row r="2360" spans="1:4" x14ac:dyDescent="0.25">
      <c r="A2360" t="s">
        <v>32</v>
      </c>
      <c r="B2360" t="s">
        <v>8</v>
      </c>
      <c r="C2360">
        <v>19</v>
      </c>
      <c r="D2360">
        <v>7.9918425288874433E-4</v>
      </c>
    </row>
    <row r="2361" spans="1:4" x14ac:dyDescent="0.25">
      <c r="A2361" t="s">
        <v>33</v>
      </c>
      <c r="B2361" t="s">
        <v>8</v>
      </c>
      <c r="C2361">
        <v>19</v>
      </c>
      <c r="D2361">
        <v>8.9813826482396206E-4</v>
      </c>
    </row>
    <row r="2362" spans="1:4" x14ac:dyDescent="0.25">
      <c r="A2362" t="s">
        <v>34</v>
      </c>
      <c r="B2362" t="s">
        <v>8</v>
      </c>
      <c r="C2362">
        <v>19</v>
      </c>
      <c r="D2362">
        <v>8.2741791136575814E-4</v>
      </c>
    </row>
    <row r="2363" spans="1:4" x14ac:dyDescent="0.25">
      <c r="A2363" t="s">
        <v>35</v>
      </c>
      <c r="B2363" t="s">
        <v>8</v>
      </c>
      <c r="C2363">
        <v>19</v>
      </c>
      <c r="D2363">
        <v>8.499325399031792E-4</v>
      </c>
    </row>
    <row r="2364" spans="1:4" x14ac:dyDescent="0.25">
      <c r="A2364" t="s">
        <v>36</v>
      </c>
      <c r="B2364" t="s">
        <v>8</v>
      </c>
      <c r="C2364">
        <v>19</v>
      </c>
      <c r="D2364">
        <v>8.3558826812867579E-4</v>
      </c>
    </row>
    <row r="2365" spans="1:4" x14ac:dyDescent="0.25">
      <c r="A2365" t="s">
        <v>37</v>
      </c>
      <c r="B2365" t="s">
        <v>8</v>
      </c>
      <c r="C2365">
        <v>19</v>
      </c>
      <c r="D2365">
        <v>7.9800803422081185E-4</v>
      </c>
    </row>
    <row r="2366" spans="1:4" x14ac:dyDescent="0.25">
      <c r="A2366" t="s">
        <v>38</v>
      </c>
      <c r="B2366" t="s">
        <v>8</v>
      </c>
      <c r="C2366">
        <v>19</v>
      </c>
      <c r="D2366">
        <v>7.5062960330897694E-4</v>
      </c>
    </row>
    <row r="2367" spans="1:4" x14ac:dyDescent="0.25">
      <c r="A2367" t="s">
        <v>39</v>
      </c>
      <c r="B2367" t="s">
        <v>8</v>
      </c>
      <c r="C2367">
        <v>19</v>
      </c>
      <c r="D2367">
        <v>8.456527166595079E-4</v>
      </c>
    </row>
    <row r="2368" spans="1:4" x14ac:dyDescent="0.25">
      <c r="A2368" t="s">
        <v>40</v>
      </c>
      <c r="B2368" t="s">
        <v>8</v>
      </c>
      <c r="C2368">
        <v>20</v>
      </c>
      <c r="D2368">
        <v>0</v>
      </c>
    </row>
    <row r="2369" spans="1:4" x14ac:dyDescent="0.25">
      <c r="A2369" t="s">
        <v>41</v>
      </c>
      <c r="B2369" t="s">
        <v>8</v>
      </c>
      <c r="C2369">
        <v>20</v>
      </c>
      <c r="D2369">
        <v>0</v>
      </c>
    </row>
    <row r="2370" spans="1:4" x14ac:dyDescent="0.25">
      <c r="A2370" t="s">
        <v>42</v>
      </c>
      <c r="B2370" t="s">
        <v>8</v>
      </c>
      <c r="C2370">
        <v>20</v>
      </c>
      <c r="D2370">
        <v>0</v>
      </c>
    </row>
    <row r="2371" spans="1:4" x14ac:dyDescent="0.25">
      <c r="A2371" t="s">
        <v>43</v>
      </c>
      <c r="B2371" t="s">
        <v>8</v>
      </c>
      <c r="C2371">
        <v>20</v>
      </c>
      <c r="D2371">
        <v>0</v>
      </c>
    </row>
    <row r="2372" spans="1:4" x14ac:dyDescent="0.25">
      <c r="A2372" t="s">
        <v>44</v>
      </c>
      <c r="B2372" t="s">
        <v>8</v>
      </c>
      <c r="C2372">
        <v>20</v>
      </c>
      <c r="D2372">
        <v>0</v>
      </c>
    </row>
    <row r="2373" spans="1:4" x14ac:dyDescent="0.25">
      <c r="A2373" t="s">
        <v>45</v>
      </c>
      <c r="B2373" t="s">
        <v>8</v>
      </c>
      <c r="C2373">
        <v>20</v>
      </c>
      <c r="D2373">
        <v>0</v>
      </c>
    </row>
    <row r="2374" spans="1:4" x14ac:dyDescent="0.25">
      <c r="A2374" t="s">
        <v>46</v>
      </c>
      <c r="B2374" t="s">
        <v>8</v>
      </c>
      <c r="C2374">
        <v>20</v>
      </c>
      <c r="D2374">
        <v>0</v>
      </c>
    </row>
    <row r="2375" spans="1:4" x14ac:dyDescent="0.25">
      <c r="A2375" t="s">
        <v>47</v>
      </c>
      <c r="B2375" t="s">
        <v>8</v>
      </c>
      <c r="C2375">
        <v>20</v>
      </c>
      <c r="D2375">
        <v>0</v>
      </c>
    </row>
    <row r="2376" spans="1:4" x14ac:dyDescent="0.25">
      <c r="A2376" t="s">
        <v>48</v>
      </c>
      <c r="B2376" t="s">
        <v>8</v>
      </c>
      <c r="C2376">
        <v>20</v>
      </c>
      <c r="D2376">
        <v>0</v>
      </c>
    </row>
    <row r="2377" spans="1:4" x14ac:dyDescent="0.25">
      <c r="A2377" t="s">
        <v>49</v>
      </c>
      <c r="B2377" t="s">
        <v>8</v>
      </c>
      <c r="C2377">
        <v>20</v>
      </c>
      <c r="D2377">
        <v>0</v>
      </c>
    </row>
    <row r="2378" spans="1:4" x14ac:dyDescent="0.25">
      <c r="A2378" t="s">
        <v>50</v>
      </c>
      <c r="B2378" t="s">
        <v>8</v>
      </c>
      <c r="C2378">
        <v>20</v>
      </c>
      <c r="D2378">
        <v>0</v>
      </c>
    </row>
    <row r="2379" spans="1:4" x14ac:dyDescent="0.25">
      <c r="A2379" t="s">
        <v>51</v>
      </c>
      <c r="B2379" t="s">
        <v>8</v>
      </c>
      <c r="C2379">
        <v>20</v>
      </c>
      <c r="D2379">
        <v>0</v>
      </c>
    </row>
    <row r="2380" spans="1:4" x14ac:dyDescent="0.25">
      <c r="A2380" t="s">
        <v>52</v>
      </c>
      <c r="B2380" t="s">
        <v>8</v>
      </c>
      <c r="C2380">
        <v>20</v>
      </c>
      <c r="D2380">
        <v>0</v>
      </c>
    </row>
    <row r="2381" spans="1:4" x14ac:dyDescent="0.25">
      <c r="A2381" t="s">
        <v>53</v>
      </c>
      <c r="B2381" t="s">
        <v>8</v>
      </c>
      <c r="C2381">
        <v>20</v>
      </c>
      <c r="D2381">
        <v>0</v>
      </c>
    </row>
    <row r="2382" spans="1:4" x14ac:dyDescent="0.25">
      <c r="A2382" t="s">
        <v>54</v>
      </c>
      <c r="B2382" t="s">
        <v>8</v>
      </c>
      <c r="C2382">
        <v>20</v>
      </c>
      <c r="D2382">
        <v>0</v>
      </c>
    </row>
    <row r="2383" spans="1:4" x14ac:dyDescent="0.25">
      <c r="A2383" t="s">
        <v>55</v>
      </c>
      <c r="B2383" t="s">
        <v>8</v>
      </c>
      <c r="C2383">
        <v>20</v>
      </c>
      <c r="D2383">
        <v>0</v>
      </c>
    </row>
    <row r="2384" spans="1:4" x14ac:dyDescent="0.25">
      <c r="A2384" t="s">
        <v>30</v>
      </c>
      <c r="B2384" t="s">
        <v>8</v>
      </c>
      <c r="C2384">
        <v>20</v>
      </c>
      <c r="D2384">
        <v>0</v>
      </c>
    </row>
    <row r="2385" spans="1:4" x14ac:dyDescent="0.25">
      <c r="A2385" t="s">
        <v>31</v>
      </c>
      <c r="B2385" t="s">
        <v>8</v>
      </c>
      <c r="C2385">
        <v>20</v>
      </c>
      <c r="D2385">
        <v>0</v>
      </c>
    </row>
    <row r="2386" spans="1:4" x14ac:dyDescent="0.25">
      <c r="A2386" t="s">
        <v>32</v>
      </c>
      <c r="B2386" t="s">
        <v>8</v>
      </c>
      <c r="C2386">
        <v>20</v>
      </c>
      <c r="D2386">
        <v>0</v>
      </c>
    </row>
    <row r="2387" spans="1:4" x14ac:dyDescent="0.25">
      <c r="A2387" t="s">
        <v>33</v>
      </c>
      <c r="B2387" t="s">
        <v>8</v>
      </c>
      <c r="C2387">
        <v>20</v>
      </c>
      <c r="D2387">
        <v>0</v>
      </c>
    </row>
    <row r="2388" spans="1:4" x14ac:dyDescent="0.25">
      <c r="A2388" t="s">
        <v>34</v>
      </c>
      <c r="B2388" t="s">
        <v>8</v>
      </c>
      <c r="C2388">
        <v>20</v>
      </c>
      <c r="D2388">
        <v>0</v>
      </c>
    </row>
    <row r="2389" spans="1:4" x14ac:dyDescent="0.25">
      <c r="A2389" t="s">
        <v>35</v>
      </c>
      <c r="B2389" t="s">
        <v>8</v>
      </c>
      <c r="C2389">
        <v>20</v>
      </c>
      <c r="D2389">
        <v>0</v>
      </c>
    </row>
    <row r="2390" spans="1:4" x14ac:dyDescent="0.25">
      <c r="A2390" t="s">
        <v>36</v>
      </c>
      <c r="B2390" t="s">
        <v>8</v>
      </c>
      <c r="C2390">
        <v>20</v>
      </c>
      <c r="D2390">
        <v>0</v>
      </c>
    </row>
    <row r="2391" spans="1:4" x14ac:dyDescent="0.25">
      <c r="A2391" t="s">
        <v>37</v>
      </c>
      <c r="B2391" t="s">
        <v>8</v>
      </c>
      <c r="C2391">
        <v>20</v>
      </c>
      <c r="D2391">
        <v>0</v>
      </c>
    </row>
    <row r="2392" spans="1:4" x14ac:dyDescent="0.25">
      <c r="A2392" t="s">
        <v>38</v>
      </c>
      <c r="B2392" t="s">
        <v>8</v>
      </c>
      <c r="C2392">
        <v>20</v>
      </c>
      <c r="D2392">
        <v>0</v>
      </c>
    </row>
    <row r="2393" spans="1:4" x14ac:dyDescent="0.25">
      <c r="A2393" t="s">
        <v>39</v>
      </c>
      <c r="B2393" t="s">
        <v>8</v>
      </c>
      <c r="C2393">
        <v>20</v>
      </c>
      <c r="D2393">
        <v>0</v>
      </c>
    </row>
    <row r="2394" spans="1:4" x14ac:dyDescent="0.25">
      <c r="A2394" t="s">
        <v>40</v>
      </c>
      <c r="B2394" t="s">
        <v>8</v>
      </c>
      <c r="C2394">
        <v>21</v>
      </c>
      <c r="D2394">
        <v>0</v>
      </c>
    </row>
    <row r="2395" spans="1:4" x14ac:dyDescent="0.25">
      <c r="A2395" t="s">
        <v>41</v>
      </c>
      <c r="B2395" t="s">
        <v>8</v>
      </c>
      <c r="C2395">
        <v>21</v>
      </c>
      <c r="D2395">
        <v>0</v>
      </c>
    </row>
    <row r="2396" spans="1:4" x14ac:dyDescent="0.25">
      <c r="A2396" t="s">
        <v>42</v>
      </c>
      <c r="B2396" t="s">
        <v>8</v>
      </c>
      <c r="C2396">
        <v>21</v>
      </c>
      <c r="D2396">
        <v>0</v>
      </c>
    </row>
    <row r="2397" spans="1:4" x14ac:dyDescent="0.25">
      <c r="A2397" t="s">
        <v>43</v>
      </c>
      <c r="B2397" t="s">
        <v>8</v>
      </c>
      <c r="C2397">
        <v>21</v>
      </c>
      <c r="D2397">
        <v>0</v>
      </c>
    </row>
    <row r="2398" spans="1:4" x14ac:dyDescent="0.25">
      <c r="A2398" t="s">
        <v>44</v>
      </c>
      <c r="B2398" t="s">
        <v>8</v>
      </c>
      <c r="C2398">
        <v>21</v>
      </c>
      <c r="D2398">
        <v>0</v>
      </c>
    </row>
    <row r="2399" spans="1:4" x14ac:dyDescent="0.25">
      <c r="A2399" t="s">
        <v>45</v>
      </c>
      <c r="B2399" t="s">
        <v>8</v>
      </c>
      <c r="C2399">
        <v>21</v>
      </c>
      <c r="D2399">
        <v>0</v>
      </c>
    </row>
    <row r="2400" spans="1:4" x14ac:dyDescent="0.25">
      <c r="A2400" t="s">
        <v>46</v>
      </c>
      <c r="B2400" t="s">
        <v>8</v>
      </c>
      <c r="C2400">
        <v>21</v>
      </c>
      <c r="D2400">
        <v>0</v>
      </c>
    </row>
    <row r="2401" spans="1:4" x14ac:dyDescent="0.25">
      <c r="A2401" t="s">
        <v>47</v>
      </c>
      <c r="B2401" t="s">
        <v>8</v>
      </c>
      <c r="C2401">
        <v>21</v>
      </c>
      <c r="D2401">
        <v>0</v>
      </c>
    </row>
    <row r="2402" spans="1:4" x14ac:dyDescent="0.25">
      <c r="A2402" t="s">
        <v>48</v>
      </c>
      <c r="B2402" t="s">
        <v>8</v>
      </c>
      <c r="C2402">
        <v>21</v>
      </c>
      <c r="D2402">
        <v>0</v>
      </c>
    </row>
    <row r="2403" spans="1:4" x14ac:dyDescent="0.25">
      <c r="A2403" t="s">
        <v>49</v>
      </c>
      <c r="B2403" t="s">
        <v>8</v>
      </c>
      <c r="C2403">
        <v>21</v>
      </c>
      <c r="D2403">
        <v>0</v>
      </c>
    </row>
    <row r="2404" spans="1:4" x14ac:dyDescent="0.25">
      <c r="A2404" t="s">
        <v>50</v>
      </c>
      <c r="B2404" t="s">
        <v>8</v>
      </c>
      <c r="C2404">
        <v>21</v>
      </c>
      <c r="D2404">
        <v>0</v>
      </c>
    </row>
    <row r="2405" spans="1:4" x14ac:dyDescent="0.25">
      <c r="A2405" t="s">
        <v>51</v>
      </c>
      <c r="B2405" t="s">
        <v>8</v>
      </c>
      <c r="C2405">
        <v>21</v>
      </c>
      <c r="D2405">
        <v>0</v>
      </c>
    </row>
    <row r="2406" spans="1:4" x14ac:dyDescent="0.25">
      <c r="A2406" t="s">
        <v>52</v>
      </c>
      <c r="B2406" t="s">
        <v>8</v>
      </c>
      <c r="C2406">
        <v>21</v>
      </c>
      <c r="D2406">
        <v>0</v>
      </c>
    </row>
    <row r="2407" spans="1:4" x14ac:dyDescent="0.25">
      <c r="A2407" t="s">
        <v>53</v>
      </c>
      <c r="B2407" t="s">
        <v>8</v>
      </c>
      <c r="C2407">
        <v>21</v>
      </c>
      <c r="D2407">
        <v>0</v>
      </c>
    </row>
    <row r="2408" spans="1:4" x14ac:dyDescent="0.25">
      <c r="A2408" t="s">
        <v>54</v>
      </c>
      <c r="B2408" t="s">
        <v>8</v>
      </c>
      <c r="C2408">
        <v>21</v>
      </c>
      <c r="D2408">
        <v>0</v>
      </c>
    </row>
    <row r="2409" spans="1:4" x14ac:dyDescent="0.25">
      <c r="A2409" t="s">
        <v>55</v>
      </c>
      <c r="B2409" t="s">
        <v>8</v>
      </c>
      <c r="C2409">
        <v>21</v>
      </c>
      <c r="D2409">
        <v>0</v>
      </c>
    </row>
    <row r="2410" spans="1:4" x14ac:dyDescent="0.25">
      <c r="A2410" t="s">
        <v>30</v>
      </c>
      <c r="B2410" t="s">
        <v>8</v>
      </c>
      <c r="C2410">
        <v>21</v>
      </c>
      <c r="D2410">
        <v>0</v>
      </c>
    </row>
    <row r="2411" spans="1:4" x14ac:dyDescent="0.25">
      <c r="A2411" t="s">
        <v>31</v>
      </c>
      <c r="B2411" t="s">
        <v>8</v>
      </c>
      <c r="C2411">
        <v>21</v>
      </c>
      <c r="D2411">
        <v>0</v>
      </c>
    </row>
    <row r="2412" spans="1:4" x14ac:dyDescent="0.25">
      <c r="A2412" t="s">
        <v>32</v>
      </c>
      <c r="B2412" t="s">
        <v>8</v>
      </c>
      <c r="C2412">
        <v>21</v>
      </c>
      <c r="D2412">
        <v>0</v>
      </c>
    </row>
    <row r="2413" spans="1:4" x14ac:dyDescent="0.25">
      <c r="A2413" t="s">
        <v>33</v>
      </c>
      <c r="B2413" t="s">
        <v>8</v>
      </c>
      <c r="C2413">
        <v>21</v>
      </c>
      <c r="D2413">
        <v>0</v>
      </c>
    </row>
    <row r="2414" spans="1:4" x14ac:dyDescent="0.25">
      <c r="A2414" t="s">
        <v>34</v>
      </c>
      <c r="B2414" t="s">
        <v>8</v>
      </c>
      <c r="C2414">
        <v>21</v>
      </c>
      <c r="D2414">
        <v>0</v>
      </c>
    </row>
    <row r="2415" spans="1:4" x14ac:dyDescent="0.25">
      <c r="A2415" t="s">
        <v>35</v>
      </c>
      <c r="B2415" t="s">
        <v>8</v>
      </c>
      <c r="C2415">
        <v>21</v>
      </c>
      <c r="D2415">
        <v>0</v>
      </c>
    </row>
    <row r="2416" spans="1:4" x14ac:dyDescent="0.25">
      <c r="A2416" t="s">
        <v>36</v>
      </c>
      <c r="B2416" t="s">
        <v>8</v>
      </c>
      <c r="C2416">
        <v>21</v>
      </c>
      <c r="D2416">
        <v>0</v>
      </c>
    </row>
    <row r="2417" spans="1:4" x14ac:dyDescent="0.25">
      <c r="A2417" t="s">
        <v>37</v>
      </c>
      <c r="B2417" t="s">
        <v>8</v>
      </c>
      <c r="C2417">
        <v>21</v>
      </c>
      <c r="D2417">
        <v>0</v>
      </c>
    </row>
    <row r="2418" spans="1:4" x14ac:dyDescent="0.25">
      <c r="A2418" t="s">
        <v>38</v>
      </c>
      <c r="B2418" t="s">
        <v>8</v>
      </c>
      <c r="C2418">
        <v>21</v>
      </c>
      <c r="D2418">
        <v>0</v>
      </c>
    </row>
    <row r="2419" spans="1:4" x14ac:dyDescent="0.25">
      <c r="A2419" t="s">
        <v>39</v>
      </c>
      <c r="B2419" t="s">
        <v>8</v>
      </c>
      <c r="C2419">
        <v>21</v>
      </c>
      <c r="D2419">
        <v>0</v>
      </c>
    </row>
    <row r="2420" spans="1:4" x14ac:dyDescent="0.25">
      <c r="A2420" t="s">
        <v>40</v>
      </c>
      <c r="B2420" t="s">
        <v>8</v>
      </c>
      <c r="C2420">
        <v>22</v>
      </c>
      <c r="D2420">
        <v>0</v>
      </c>
    </row>
    <row r="2421" spans="1:4" x14ac:dyDescent="0.25">
      <c r="A2421" t="s">
        <v>41</v>
      </c>
      <c r="B2421" t="s">
        <v>8</v>
      </c>
      <c r="C2421">
        <v>22</v>
      </c>
      <c r="D2421">
        <v>0</v>
      </c>
    </row>
    <row r="2422" spans="1:4" x14ac:dyDescent="0.25">
      <c r="A2422" t="s">
        <v>42</v>
      </c>
      <c r="B2422" t="s">
        <v>8</v>
      </c>
      <c r="C2422">
        <v>22</v>
      </c>
      <c r="D2422">
        <v>0</v>
      </c>
    </row>
    <row r="2423" spans="1:4" x14ac:dyDescent="0.25">
      <c r="A2423" t="s">
        <v>43</v>
      </c>
      <c r="B2423" t="s">
        <v>8</v>
      </c>
      <c r="C2423">
        <v>22</v>
      </c>
      <c r="D2423">
        <v>0</v>
      </c>
    </row>
    <row r="2424" spans="1:4" x14ac:dyDescent="0.25">
      <c r="A2424" t="s">
        <v>44</v>
      </c>
      <c r="B2424" t="s">
        <v>8</v>
      </c>
      <c r="C2424">
        <v>22</v>
      </c>
      <c r="D2424">
        <v>0</v>
      </c>
    </row>
    <row r="2425" spans="1:4" x14ac:dyDescent="0.25">
      <c r="A2425" t="s">
        <v>45</v>
      </c>
      <c r="B2425" t="s">
        <v>8</v>
      </c>
      <c r="C2425">
        <v>22</v>
      </c>
      <c r="D2425">
        <v>0</v>
      </c>
    </row>
    <row r="2426" spans="1:4" x14ac:dyDescent="0.25">
      <c r="A2426" t="s">
        <v>46</v>
      </c>
      <c r="B2426" t="s">
        <v>8</v>
      </c>
      <c r="C2426">
        <v>22</v>
      </c>
      <c r="D2426">
        <v>0</v>
      </c>
    </row>
    <row r="2427" spans="1:4" x14ac:dyDescent="0.25">
      <c r="A2427" t="s">
        <v>47</v>
      </c>
      <c r="B2427" t="s">
        <v>8</v>
      </c>
      <c r="C2427">
        <v>22</v>
      </c>
      <c r="D2427">
        <v>0</v>
      </c>
    </row>
    <row r="2428" spans="1:4" x14ac:dyDescent="0.25">
      <c r="A2428" t="s">
        <v>48</v>
      </c>
      <c r="B2428" t="s">
        <v>8</v>
      </c>
      <c r="C2428">
        <v>22</v>
      </c>
      <c r="D2428">
        <v>0</v>
      </c>
    </row>
    <row r="2429" spans="1:4" x14ac:dyDescent="0.25">
      <c r="A2429" t="s">
        <v>49</v>
      </c>
      <c r="B2429" t="s">
        <v>8</v>
      </c>
      <c r="C2429">
        <v>22</v>
      </c>
      <c r="D2429">
        <v>0</v>
      </c>
    </row>
    <row r="2430" spans="1:4" x14ac:dyDescent="0.25">
      <c r="A2430" t="s">
        <v>50</v>
      </c>
      <c r="B2430" t="s">
        <v>8</v>
      </c>
      <c r="C2430">
        <v>22</v>
      </c>
      <c r="D2430">
        <v>0</v>
      </c>
    </row>
    <row r="2431" spans="1:4" x14ac:dyDescent="0.25">
      <c r="A2431" t="s">
        <v>51</v>
      </c>
      <c r="B2431" t="s">
        <v>8</v>
      </c>
      <c r="C2431">
        <v>22</v>
      </c>
      <c r="D2431">
        <v>0</v>
      </c>
    </row>
    <row r="2432" spans="1:4" x14ac:dyDescent="0.25">
      <c r="A2432" t="s">
        <v>52</v>
      </c>
      <c r="B2432" t="s">
        <v>8</v>
      </c>
      <c r="C2432">
        <v>22</v>
      </c>
      <c r="D2432">
        <v>0</v>
      </c>
    </row>
    <row r="2433" spans="1:4" x14ac:dyDescent="0.25">
      <c r="A2433" t="s">
        <v>53</v>
      </c>
      <c r="B2433" t="s">
        <v>8</v>
      </c>
      <c r="C2433">
        <v>22</v>
      </c>
      <c r="D2433">
        <v>0</v>
      </c>
    </row>
    <row r="2434" spans="1:4" x14ac:dyDescent="0.25">
      <c r="A2434" t="s">
        <v>54</v>
      </c>
      <c r="B2434" t="s">
        <v>8</v>
      </c>
      <c r="C2434">
        <v>22</v>
      </c>
      <c r="D2434">
        <v>0</v>
      </c>
    </row>
    <row r="2435" spans="1:4" x14ac:dyDescent="0.25">
      <c r="A2435" t="s">
        <v>55</v>
      </c>
      <c r="B2435" t="s">
        <v>8</v>
      </c>
      <c r="C2435">
        <v>22</v>
      </c>
      <c r="D2435">
        <v>0</v>
      </c>
    </row>
    <row r="2436" spans="1:4" x14ac:dyDescent="0.25">
      <c r="A2436" t="s">
        <v>30</v>
      </c>
      <c r="B2436" t="s">
        <v>8</v>
      </c>
      <c r="C2436">
        <v>22</v>
      </c>
      <c r="D2436">
        <v>0</v>
      </c>
    </row>
    <row r="2437" spans="1:4" x14ac:dyDescent="0.25">
      <c r="A2437" t="s">
        <v>31</v>
      </c>
      <c r="B2437" t="s">
        <v>8</v>
      </c>
      <c r="C2437">
        <v>22</v>
      </c>
      <c r="D2437">
        <v>0</v>
      </c>
    </row>
    <row r="2438" spans="1:4" x14ac:dyDescent="0.25">
      <c r="A2438" t="s">
        <v>32</v>
      </c>
      <c r="B2438" t="s">
        <v>8</v>
      </c>
      <c r="C2438">
        <v>22</v>
      </c>
      <c r="D2438">
        <v>0</v>
      </c>
    </row>
    <row r="2439" spans="1:4" x14ac:dyDescent="0.25">
      <c r="A2439" t="s">
        <v>33</v>
      </c>
      <c r="B2439" t="s">
        <v>8</v>
      </c>
      <c r="C2439">
        <v>22</v>
      </c>
      <c r="D2439">
        <v>0</v>
      </c>
    </row>
    <row r="2440" spans="1:4" x14ac:dyDescent="0.25">
      <c r="A2440" t="s">
        <v>34</v>
      </c>
      <c r="B2440" t="s">
        <v>8</v>
      </c>
      <c r="C2440">
        <v>22</v>
      </c>
      <c r="D2440">
        <v>0</v>
      </c>
    </row>
    <row r="2441" spans="1:4" x14ac:dyDescent="0.25">
      <c r="A2441" t="s">
        <v>35</v>
      </c>
      <c r="B2441" t="s">
        <v>8</v>
      </c>
      <c r="C2441">
        <v>22</v>
      </c>
      <c r="D2441">
        <v>0</v>
      </c>
    </row>
    <row r="2442" spans="1:4" x14ac:dyDescent="0.25">
      <c r="A2442" t="s">
        <v>36</v>
      </c>
      <c r="B2442" t="s">
        <v>8</v>
      </c>
      <c r="C2442">
        <v>22</v>
      </c>
      <c r="D2442">
        <v>0</v>
      </c>
    </row>
    <row r="2443" spans="1:4" x14ac:dyDescent="0.25">
      <c r="A2443" t="s">
        <v>37</v>
      </c>
      <c r="B2443" t="s">
        <v>8</v>
      </c>
      <c r="C2443">
        <v>22</v>
      </c>
      <c r="D2443">
        <v>0</v>
      </c>
    </row>
    <row r="2444" spans="1:4" x14ac:dyDescent="0.25">
      <c r="A2444" t="s">
        <v>38</v>
      </c>
      <c r="B2444" t="s">
        <v>8</v>
      </c>
      <c r="C2444">
        <v>22</v>
      </c>
      <c r="D2444">
        <v>0</v>
      </c>
    </row>
    <row r="2445" spans="1:4" x14ac:dyDescent="0.25">
      <c r="A2445" t="s">
        <v>39</v>
      </c>
      <c r="B2445" t="s">
        <v>8</v>
      </c>
      <c r="C2445">
        <v>22</v>
      </c>
      <c r="D2445">
        <v>0</v>
      </c>
    </row>
    <row r="2446" spans="1:4" x14ac:dyDescent="0.25">
      <c r="A2446" t="s">
        <v>40</v>
      </c>
      <c r="B2446" t="s">
        <v>8</v>
      </c>
      <c r="C2446">
        <v>23</v>
      </c>
      <c r="D2446">
        <v>0</v>
      </c>
    </row>
    <row r="2447" spans="1:4" x14ac:dyDescent="0.25">
      <c r="A2447" t="s">
        <v>41</v>
      </c>
      <c r="B2447" t="s">
        <v>8</v>
      </c>
      <c r="C2447">
        <v>23</v>
      </c>
      <c r="D2447">
        <v>0</v>
      </c>
    </row>
    <row r="2448" spans="1:4" x14ac:dyDescent="0.25">
      <c r="A2448" t="s">
        <v>42</v>
      </c>
      <c r="B2448" t="s">
        <v>8</v>
      </c>
      <c r="C2448">
        <v>23</v>
      </c>
      <c r="D2448">
        <v>0</v>
      </c>
    </row>
    <row r="2449" spans="1:4" x14ac:dyDescent="0.25">
      <c r="A2449" t="s">
        <v>43</v>
      </c>
      <c r="B2449" t="s">
        <v>8</v>
      </c>
      <c r="C2449">
        <v>23</v>
      </c>
      <c r="D2449">
        <v>0</v>
      </c>
    </row>
    <row r="2450" spans="1:4" x14ac:dyDescent="0.25">
      <c r="A2450" t="s">
        <v>44</v>
      </c>
      <c r="B2450" t="s">
        <v>8</v>
      </c>
      <c r="C2450">
        <v>23</v>
      </c>
      <c r="D2450">
        <v>0</v>
      </c>
    </row>
    <row r="2451" spans="1:4" x14ac:dyDescent="0.25">
      <c r="A2451" t="s">
        <v>45</v>
      </c>
      <c r="B2451" t="s">
        <v>8</v>
      </c>
      <c r="C2451">
        <v>23</v>
      </c>
      <c r="D2451">
        <v>0</v>
      </c>
    </row>
    <row r="2452" spans="1:4" x14ac:dyDescent="0.25">
      <c r="A2452" t="s">
        <v>46</v>
      </c>
      <c r="B2452" t="s">
        <v>8</v>
      </c>
      <c r="C2452">
        <v>23</v>
      </c>
      <c r="D2452">
        <v>0</v>
      </c>
    </row>
    <row r="2453" spans="1:4" x14ac:dyDescent="0.25">
      <c r="A2453" t="s">
        <v>47</v>
      </c>
      <c r="B2453" t="s">
        <v>8</v>
      </c>
      <c r="C2453">
        <v>23</v>
      </c>
      <c r="D2453">
        <v>0</v>
      </c>
    </row>
    <row r="2454" spans="1:4" x14ac:dyDescent="0.25">
      <c r="A2454" t="s">
        <v>48</v>
      </c>
      <c r="B2454" t="s">
        <v>8</v>
      </c>
      <c r="C2454">
        <v>23</v>
      </c>
      <c r="D2454">
        <v>0</v>
      </c>
    </row>
    <row r="2455" spans="1:4" x14ac:dyDescent="0.25">
      <c r="A2455" t="s">
        <v>49</v>
      </c>
      <c r="B2455" t="s">
        <v>8</v>
      </c>
      <c r="C2455">
        <v>23</v>
      </c>
      <c r="D2455">
        <v>0</v>
      </c>
    </row>
    <row r="2456" spans="1:4" x14ac:dyDescent="0.25">
      <c r="A2456" t="s">
        <v>50</v>
      </c>
      <c r="B2456" t="s">
        <v>8</v>
      </c>
      <c r="C2456">
        <v>23</v>
      </c>
      <c r="D2456">
        <v>0</v>
      </c>
    </row>
    <row r="2457" spans="1:4" x14ac:dyDescent="0.25">
      <c r="A2457" t="s">
        <v>51</v>
      </c>
      <c r="B2457" t="s">
        <v>8</v>
      </c>
      <c r="C2457">
        <v>23</v>
      </c>
      <c r="D2457">
        <v>0</v>
      </c>
    </row>
    <row r="2458" spans="1:4" x14ac:dyDescent="0.25">
      <c r="A2458" t="s">
        <v>52</v>
      </c>
      <c r="B2458" t="s">
        <v>8</v>
      </c>
      <c r="C2458">
        <v>23</v>
      </c>
      <c r="D2458">
        <v>0</v>
      </c>
    </row>
    <row r="2459" spans="1:4" x14ac:dyDescent="0.25">
      <c r="A2459" t="s">
        <v>53</v>
      </c>
      <c r="B2459" t="s">
        <v>8</v>
      </c>
      <c r="C2459">
        <v>23</v>
      </c>
      <c r="D2459">
        <v>0</v>
      </c>
    </row>
    <row r="2460" spans="1:4" x14ac:dyDescent="0.25">
      <c r="A2460" t="s">
        <v>54</v>
      </c>
      <c r="B2460" t="s">
        <v>8</v>
      </c>
      <c r="C2460">
        <v>23</v>
      </c>
      <c r="D2460">
        <v>0</v>
      </c>
    </row>
    <row r="2461" spans="1:4" x14ac:dyDescent="0.25">
      <c r="A2461" t="s">
        <v>55</v>
      </c>
      <c r="B2461" t="s">
        <v>8</v>
      </c>
      <c r="C2461">
        <v>23</v>
      </c>
      <c r="D2461">
        <v>0</v>
      </c>
    </row>
    <row r="2462" spans="1:4" x14ac:dyDescent="0.25">
      <c r="A2462" t="s">
        <v>30</v>
      </c>
      <c r="B2462" t="s">
        <v>8</v>
      </c>
      <c r="C2462">
        <v>23</v>
      </c>
      <c r="D2462">
        <v>0</v>
      </c>
    </row>
    <row r="2463" spans="1:4" x14ac:dyDescent="0.25">
      <c r="A2463" t="s">
        <v>31</v>
      </c>
      <c r="B2463" t="s">
        <v>8</v>
      </c>
      <c r="C2463">
        <v>23</v>
      </c>
      <c r="D2463">
        <v>0</v>
      </c>
    </row>
    <row r="2464" spans="1:4" x14ac:dyDescent="0.25">
      <c r="A2464" t="s">
        <v>32</v>
      </c>
      <c r="B2464" t="s">
        <v>8</v>
      </c>
      <c r="C2464">
        <v>23</v>
      </c>
      <c r="D2464">
        <v>0</v>
      </c>
    </row>
    <row r="2465" spans="1:4" x14ac:dyDescent="0.25">
      <c r="A2465" t="s">
        <v>33</v>
      </c>
      <c r="B2465" t="s">
        <v>8</v>
      </c>
      <c r="C2465">
        <v>23</v>
      </c>
      <c r="D2465">
        <v>0</v>
      </c>
    </row>
    <row r="2466" spans="1:4" x14ac:dyDescent="0.25">
      <c r="A2466" t="s">
        <v>34</v>
      </c>
      <c r="B2466" t="s">
        <v>8</v>
      </c>
      <c r="C2466">
        <v>23</v>
      </c>
      <c r="D2466">
        <v>0</v>
      </c>
    </row>
    <row r="2467" spans="1:4" x14ac:dyDescent="0.25">
      <c r="A2467" t="s">
        <v>35</v>
      </c>
      <c r="B2467" t="s">
        <v>8</v>
      </c>
      <c r="C2467">
        <v>23</v>
      </c>
      <c r="D2467">
        <v>0</v>
      </c>
    </row>
    <row r="2468" spans="1:4" x14ac:dyDescent="0.25">
      <c r="A2468" t="s">
        <v>36</v>
      </c>
      <c r="B2468" t="s">
        <v>8</v>
      </c>
      <c r="C2468">
        <v>23</v>
      </c>
      <c r="D2468">
        <v>0</v>
      </c>
    </row>
    <row r="2469" spans="1:4" x14ac:dyDescent="0.25">
      <c r="A2469" t="s">
        <v>37</v>
      </c>
      <c r="B2469" t="s">
        <v>8</v>
      </c>
      <c r="C2469">
        <v>23</v>
      </c>
      <c r="D2469">
        <v>0</v>
      </c>
    </row>
    <row r="2470" spans="1:4" x14ac:dyDescent="0.25">
      <c r="A2470" t="s">
        <v>38</v>
      </c>
      <c r="B2470" t="s">
        <v>8</v>
      </c>
      <c r="C2470">
        <v>23</v>
      </c>
      <c r="D2470">
        <v>0</v>
      </c>
    </row>
    <row r="2471" spans="1:4" x14ac:dyDescent="0.25">
      <c r="A2471" t="s">
        <v>39</v>
      </c>
      <c r="B2471" t="s">
        <v>8</v>
      </c>
      <c r="C2471">
        <v>23</v>
      </c>
      <c r="D2471">
        <v>0</v>
      </c>
    </row>
    <row r="2472" spans="1:4" x14ac:dyDescent="0.25">
      <c r="A2472" t="s">
        <v>40</v>
      </c>
      <c r="B2472" t="s">
        <v>8</v>
      </c>
      <c r="C2472">
        <v>24</v>
      </c>
      <c r="D2472">
        <v>0</v>
      </c>
    </row>
    <row r="2473" spans="1:4" x14ac:dyDescent="0.25">
      <c r="A2473" t="s">
        <v>41</v>
      </c>
      <c r="B2473" t="s">
        <v>8</v>
      </c>
      <c r="C2473">
        <v>24</v>
      </c>
      <c r="D2473">
        <v>0</v>
      </c>
    </row>
    <row r="2474" spans="1:4" x14ac:dyDescent="0.25">
      <c r="A2474" t="s">
        <v>42</v>
      </c>
      <c r="B2474" t="s">
        <v>8</v>
      </c>
      <c r="C2474">
        <v>24</v>
      </c>
      <c r="D2474">
        <v>0</v>
      </c>
    </row>
    <row r="2475" spans="1:4" x14ac:dyDescent="0.25">
      <c r="A2475" t="s">
        <v>43</v>
      </c>
      <c r="B2475" t="s">
        <v>8</v>
      </c>
      <c r="C2475">
        <v>24</v>
      </c>
      <c r="D2475">
        <v>0</v>
      </c>
    </row>
    <row r="2476" spans="1:4" x14ac:dyDescent="0.25">
      <c r="A2476" t="s">
        <v>44</v>
      </c>
      <c r="B2476" t="s">
        <v>8</v>
      </c>
      <c r="C2476">
        <v>24</v>
      </c>
      <c r="D2476">
        <v>0</v>
      </c>
    </row>
    <row r="2477" spans="1:4" x14ac:dyDescent="0.25">
      <c r="A2477" t="s">
        <v>45</v>
      </c>
      <c r="B2477" t="s">
        <v>8</v>
      </c>
      <c r="C2477">
        <v>24</v>
      </c>
      <c r="D2477">
        <v>0</v>
      </c>
    </row>
    <row r="2478" spans="1:4" x14ac:dyDescent="0.25">
      <c r="A2478" t="s">
        <v>46</v>
      </c>
      <c r="B2478" t="s">
        <v>8</v>
      </c>
      <c r="C2478">
        <v>24</v>
      </c>
      <c r="D2478">
        <v>0</v>
      </c>
    </row>
    <row r="2479" spans="1:4" x14ac:dyDescent="0.25">
      <c r="A2479" t="s">
        <v>47</v>
      </c>
      <c r="B2479" t="s">
        <v>8</v>
      </c>
      <c r="C2479">
        <v>24</v>
      </c>
      <c r="D2479">
        <v>0</v>
      </c>
    </row>
    <row r="2480" spans="1:4" x14ac:dyDescent="0.25">
      <c r="A2480" t="s">
        <v>48</v>
      </c>
      <c r="B2480" t="s">
        <v>8</v>
      </c>
      <c r="C2480">
        <v>24</v>
      </c>
      <c r="D2480">
        <v>0</v>
      </c>
    </row>
    <row r="2481" spans="1:4" x14ac:dyDescent="0.25">
      <c r="A2481" t="s">
        <v>49</v>
      </c>
      <c r="B2481" t="s">
        <v>8</v>
      </c>
      <c r="C2481">
        <v>24</v>
      </c>
      <c r="D2481">
        <v>0</v>
      </c>
    </row>
    <row r="2482" spans="1:4" x14ac:dyDescent="0.25">
      <c r="A2482" t="s">
        <v>50</v>
      </c>
      <c r="B2482" t="s">
        <v>8</v>
      </c>
      <c r="C2482">
        <v>24</v>
      </c>
      <c r="D2482">
        <v>0</v>
      </c>
    </row>
    <row r="2483" spans="1:4" x14ac:dyDescent="0.25">
      <c r="A2483" t="s">
        <v>51</v>
      </c>
      <c r="B2483" t="s">
        <v>8</v>
      </c>
      <c r="C2483">
        <v>24</v>
      </c>
      <c r="D2483">
        <v>0</v>
      </c>
    </row>
    <row r="2484" spans="1:4" x14ac:dyDescent="0.25">
      <c r="A2484" t="s">
        <v>52</v>
      </c>
      <c r="B2484" t="s">
        <v>8</v>
      </c>
      <c r="C2484">
        <v>24</v>
      </c>
      <c r="D2484">
        <v>0</v>
      </c>
    </row>
    <row r="2485" spans="1:4" x14ac:dyDescent="0.25">
      <c r="A2485" t="s">
        <v>53</v>
      </c>
      <c r="B2485" t="s">
        <v>8</v>
      </c>
      <c r="C2485">
        <v>24</v>
      </c>
      <c r="D2485">
        <v>0</v>
      </c>
    </row>
    <row r="2486" spans="1:4" x14ac:dyDescent="0.25">
      <c r="A2486" t="s">
        <v>54</v>
      </c>
      <c r="B2486" t="s">
        <v>8</v>
      </c>
      <c r="C2486">
        <v>24</v>
      </c>
      <c r="D2486">
        <v>0</v>
      </c>
    </row>
    <row r="2487" spans="1:4" x14ac:dyDescent="0.25">
      <c r="A2487" t="s">
        <v>55</v>
      </c>
      <c r="B2487" t="s">
        <v>8</v>
      </c>
      <c r="C2487">
        <v>24</v>
      </c>
      <c r="D2487">
        <v>0</v>
      </c>
    </row>
    <row r="2488" spans="1:4" x14ac:dyDescent="0.25">
      <c r="A2488" t="s">
        <v>30</v>
      </c>
      <c r="B2488" t="s">
        <v>8</v>
      </c>
      <c r="C2488">
        <v>24</v>
      </c>
      <c r="D2488">
        <v>0</v>
      </c>
    </row>
    <row r="2489" spans="1:4" x14ac:dyDescent="0.25">
      <c r="A2489" t="s">
        <v>31</v>
      </c>
      <c r="B2489" t="s">
        <v>8</v>
      </c>
      <c r="C2489">
        <v>24</v>
      </c>
      <c r="D2489">
        <v>0</v>
      </c>
    </row>
    <row r="2490" spans="1:4" x14ac:dyDescent="0.25">
      <c r="A2490" t="s">
        <v>32</v>
      </c>
      <c r="B2490" t="s">
        <v>8</v>
      </c>
      <c r="C2490">
        <v>24</v>
      </c>
      <c r="D2490">
        <v>0</v>
      </c>
    </row>
    <row r="2491" spans="1:4" x14ac:dyDescent="0.25">
      <c r="A2491" t="s">
        <v>33</v>
      </c>
      <c r="B2491" t="s">
        <v>8</v>
      </c>
      <c r="C2491">
        <v>24</v>
      </c>
      <c r="D2491">
        <v>0</v>
      </c>
    </row>
    <row r="2492" spans="1:4" x14ac:dyDescent="0.25">
      <c r="A2492" t="s">
        <v>34</v>
      </c>
      <c r="B2492" t="s">
        <v>8</v>
      </c>
      <c r="C2492">
        <v>24</v>
      </c>
      <c r="D2492">
        <v>0</v>
      </c>
    </row>
    <row r="2493" spans="1:4" x14ac:dyDescent="0.25">
      <c r="A2493" t="s">
        <v>35</v>
      </c>
      <c r="B2493" t="s">
        <v>8</v>
      </c>
      <c r="C2493">
        <v>24</v>
      </c>
      <c r="D2493">
        <v>0</v>
      </c>
    </row>
    <row r="2494" spans="1:4" x14ac:dyDescent="0.25">
      <c r="A2494" t="s">
        <v>36</v>
      </c>
      <c r="B2494" t="s">
        <v>8</v>
      </c>
      <c r="C2494">
        <v>24</v>
      </c>
      <c r="D2494">
        <v>0</v>
      </c>
    </row>
    <row r="2495" spans="1:4" x14ac:dyDescent="0.25">
      <c r="A2495" t="s">
        <v>37</v>
      </c>
      <c r="B2495" t="s">
        <v>8</v>
      </c>
      <c r="C2495">
        <v>24</v>
      </c>
      <c r="D2495">
        <v>0</v>
      </c>
    </row>
    <row r="2496" spans="1:4" x14ac:dyDescent="0.25">
      <c r="A2496" t="s">
        <v>38</v>
      </c>
      <c r="B2496" t="s">
        <v>8</v>
      </c>
      <c r="C2496">
        <v>24</v>
      </c>
      <c r="D2496">
        <v>0</v>
      </c>
    </row>
    <row r="2497" spans="1:4" x14ac:dyDescent="0.25">
      <c r="A2497" t="s">
        <v>39</v>
      </c>
      <c r="B2497" t="s">
        <v>8</v>
      </c>
      <c r="C2497">
        <v>24</v>
      </c>
      <c r="D2497">
        <v>0</v>
      </c>
    </row>
    <row r="2498" spans="1:4" x14ac:dyDescent="0.25">
      <c r="A2498" t="s">
        <v>40</v>
      </c>
      <c r="B2498" t="s">
        <v>9</v>
      </c>
      <c r="C2498">
        <v>1</v>
      </c>
      <c r="D2498">
        <v>0</v>
      </c>
    </row>
    <row r="2499" spans="1:4" x14ac:dyDescent="0.25">
      <c r="A2499" t="s">
        <v>41</v>
      </c>
      <c r="B2499" t="s">
        <v>9</v>
      </c>
      <c r="C2499">
        <v>1</v>
      </c>
      <c r="D2499">
        <v>0</v>
      </c>
    </row>
    <row r="2500" spans="1:4" x14ac:dyDescent="0.25">
      <c r="A2500" t="s">
        <v>42</v>
      </c>
      <c r="B2500" t="s">
        <v>9</v>
      </c>
      <c r="C2500">
        <v>1</v>
      </c>
      <c r="D2500">
        <v>0</v>
      </c>
    </row>
    <row r="2501" spans="1:4" x14ac:dyDescent="0.25">
      <c r="A2501" t="s">
        <v>43</v>
      </c>
      <c r="B2501" t="s">
        <v>9</v>
      </c>
      <c r="C2501">
        <v>1</v>
      </c>
      <c r="D2501">
        <v>0</v>
      </c>
    </row>
    <row r="2502" spans="1:4" x14ac:dyDescent="0.25">
      <c r="A2502" t="s">
        <v>44</v>
      </c>
      <c r="B2502" t="s">
        <v>9</v>
      </c>
      <c r="C2502">
        <v>1</v>
      </c>
      <c r="D2502">
        <v>0</v>
      </c>
    </row>
    <row r="2503" spans="1:4" x14ac:dyDescent="0.25">
      <c r="A2503" t="s">
        <v>45</v>
      </c>
      <c r="B2503" t="s">
        <v>9</v>
      </c>
      <c r="C2503">
        <v>1</v>
      </c>
      <c r="D2503">
        <v>0</v>
      </c>
    </row>
    <row r="2504" spans="1:4" x14ac:dyDescent="0.25">
      <c r="A2504" t="s">
        <v>46</v>
      </c>
      <c r="B2504" t="s">
        <v>9</v>
      </c>
      <c r="C2504">
        <v>1</v>
      </c>
      <c r="D2504">
        <v>0</v>
      </c>
    </row>
    <row r="2505" spans="1:4" x14ac:dyDescent="0.25">
      <c r="A2505" t="s">
        <v>47</v>
      </c>
      <c r="B2505" t="s">
        <v>9</v>
      </c>
      <c r="C2505">
        <v>1</v>
      </c>
      <c r="D2505">
        <v>0</v>
      </c>
    </row>
    <row r="2506" spans="1:4" x14ac:dyDescent="0.25">
      <c r="A2506" t="s">
        <v>48</v>
      </c>
      <c r="B2506" t="s">
        <v>9</v>
      </c>
      <c r="C2506">
        <v>1</v>
      </c>
      <c r="D2506">
        <v>0</v>
      </c>
    </row>
    <row r="2507" spans="1:4" x14ac:dyDescent="0.25">
      <c r="A2507" t="s">
        <v>49</v>
      </c>
      <c r="B2507" t="s">
        <v>9</v>
      </c>
      <c r="C2507">
        <v>1</v>
      </c>
      <c r="D2507">
        <v>0</v>
      </c>
    </row>
    <row r="2508" spans="1:4" x14ac:dyDescent="0.25">
      <c r="A2508" t="s">
        <v>50</v>
      </c>
      <c r="B2508" t="s">
        <v>9</v>
      </c>
      <c r="C2508">
        <v>1</v>
      </c>
      <c r="D2508">
        <v>0</v>
      </c>
    </row>
    <row r="2509" spans="1:4" x14ac:dyDescent="0.25">
      <c r="A2509" t="s">
        <v>51</v>
      </c>
      <c r="B2509" t="s">
        <v>9</v>
      </c>
      <c r="C2509">
        <v>1</v>
      </c>
      <c r="D2509">
        <v>0</v>
      </c>
    </row>
    <row r="2510" spans="1:4" x14ac:dyDescent="0.25">
      <c r="A2510" t="s">
        <v>52</v>
      </c>
      <c r="B2510" t="s">
        <v>9</v>
      </c>
      <c r="C2510">
        <v>1</v>
      </c>
      <c r="D2510">
        <v>0</v>
      </c>
    </row>
    <row r="2511" spans="1:4" x14ac:dyDescent="0.25">
      <c r="A2511" t="s">
        <v>53</v>
      </c>
      <c r="B2511" t="s">
        <v>9</v>
      </c>
      <c r="C2511">
        <v>1</v>
      </c>
      <c r="D2511">
        <v>0</v>
      </c>
    </row>
    <row r="2512" spans="1:4" x14ac:dyDescent="0.25">
      <c r="A2512" t="s">
        <v>54</v>
      </c>
      <c r="B2512" t="s">
        <v>9</v>
      </c>
      <c r="C2512">
        <v>1</v>
      </c>
      <c r="D2512">
        <v>0</v>
      </c>
    </row>
    <row r="2513" spans="1:4" x14ac:dyDescent="0.25">
      <c r="A2513" t="s">
        <v>55</v>
      </c>
      <c r="B2513" t="s">
        <v>9</v>
      </c>
      <c r="C2513">
        <v>1</v>
      </c>
      <c r="D2513">
        <v>0</v>
      </c>
    </row>
    <row r="2514" spans="1:4" x14ac:dyDescent="0.25">
      <c r="A2514" t="s">
        <v>30</v>
      </c>
      <c r="B2514" t="s">
        <v>9</v>
      </c>
      <c r="C2514">
        <v>1</v>
      </c>
      <c r="D2514">
        <v>0</v>
      </c>
    </row>
    <row r="2515" spans="1:4" x14ac:dyDescent="0.25">
      <c r="A2515" t="s">
        <v>31</v>
      </c>
      <c r="B2515" t="s">
        <v>9</v>
      </c>
      <c r="C2515">
        <v>1</v>
      </c>
      <c r="D2515">
        <v>0</v>
      </c>
    </row>
    <row r="2516" spans="1:4" x14ac:dyDescent="0.25">
      <c r="A2516" t="s">
        <v>32</v>
      </c>
      <c r="B2516" t="s">
        <v>9</v>
      </c>
      <c r="C2516">
        <v>1</v>
      </c>
      <c r="D2516">
        <v>0</v>
      </c>
    </row>
    <row r="2517" spans="1:4" x14ac:dyDescent="0.25">
      <c r="A2517" t="s">
        <v>33</v>
      </c>
      <c r="B2517" t="s">
        <v>9</v>
      </c>
      <c r="C2517">
        <v>1</v>
      </c>
      <c r="D2517">
        <v>0</v>
      </c>
    </row>
    <row r="2518" spans="1:4" x14ac:dyDescent="0.25">
      <c r="A2518" t="s">
        <v>34</v>
      </c>
      <c r="B2518" t="s">
        <v>9</v>
      </c>
      <c r="C2518">
        <v>1</v>
      </c>
      <c r="D2518">
        <v>0</v>
      </c>
    </row>
    <row r="2519" spans="1:4" x14ac:dyDescent="0.25">
      <c r="A2519" t="s">
        <v>35</v>
      </c>
      <c r="B2519" t="s">
        <v>9</v>
      </c>
      <c r="C2519">
        <v>1</v>
      </c>
      <c r="D2519">
        <v>0</v>
      </c>
    </row>
    <row r="2520" spans="1:4" x14ac:dyDescent="0.25">
      <c r="A2520" t="s">
        <v>36</v>
      </c>
      <c r="B2520" t="s">
        <v>9</v>
      </c>
      <c r="C2520">
        <v>1</v>
      </c>
      <c r="D2520">
        <v>0</v>
      </c>
    </row>
    <row r="2521" spans="1:4" x14ac:dyDescent="0.25">
      <c r="A2521" t="s">
        <v>37</v>
      </c>
      <c r="B2521" t="s">
        <v>9</v>
      </c>
      <c r="C2521">
        <v>1</v>
      </c>
      <c r="D2521">
        <v>0</v>
      </c>
    </row>
    <row r="2522" spans="1:4" x14ac:dyDescent="0.25">
      <c r="A2522" t="s">
        <v>38</v>
      </c>
      <c r="B2522" t="s">
        <v>9</v>
      </c>
      <c r="C2522">
        <v>1</v>
      </c>
      <c r="D2522">
        <v>0</v>
      </c>
    </row>
    <row r="2523" spans="1:4" x14ac:dyDescent="0.25">
      <c r="A2523" t="s">
        <v>39</v>
      </c>
      <c r="B2523" t="s">
        <v>9</v>
      </c>
      <c r="C2523">
        <v>1</v>
      </c>
      <c r="D2523">
        <v>0</v>
      </c>
    </row>
    <row r="2524" spans="1:4" x14ac:dyDescent="0.25">
      <c r="A2524" t="s">
        <v>40</v>
      </c>
      <c r="B2524" t="s">
        <v>9</v>
      </c>
      <c r="C2524">
        <v>2</v>
      </c>
      <c r="D2524">
        <v>0</v>
      </c>
    </row>
    <row r="2525" spans="1:4" x14ac:dyDescent="0.25">
      <c r="A2525" t="s">
        <v>41</v>
      </c>
      <c r="B2525" t="s">
        <v>9</v>
      </c>
      <c r="C2525">
        <v>2</v>
      </c>
      <c r="D2525">
        <v>0</v>
      </c>
    </row>
    <row r="2526" spans="1:4" x14ac:dyDescent="0.25">
      <c r="A2526" t="s">
        <v>42</v>
      </c>
      <c r="B2526" t="s">
        <v>9</v>
      </c>
      <c r="C2526">
        <v>2</v>
      </c>
      <c r="D2526">
        <v>0</v>
      </c>
    </row>
    <row r="2527" spans="1:4" x14ac:dyDescent="0.25">
      <c r="A2527" t="s">
        <v>43</v>
      </c>
      <c r="B2527" t="s">
        <v>9</v>
      </c>
      <c r="C2527">
        <v>2</v>
      </c>
      <c r="D2527">
        <v>0</v>
      </c>
    </row>
    <row r="2528" spans="1:4" x14ac:dyDescent="0.25">
      <c r="A2528" t="s">
        <v>44</v>
      </c>
      <c r="B2528" t="s">
        <v>9</v>
      </c>
      <c r="C2528">
        <v>2</v>
      </c>
      <c r="D2528">
        <v>0</v>
      </c>
    </row>
    <row r="2529" spans="1:4" x14ac:dyDescent="0.25">
      <c r="A2529" t="s">
        <v>45</v>
      </c>
      <c r="B2529" t="s">
        <v>9</v>
      </c>
      <c r="C2529">
        <v>2</v>
      </c>
      <c r="D2529">
        <v>0</v>
      </c>
    </row>
    <row r="2530" spans="1:4" x14ac:dyDescent="0.25">
      <c r="A2530" t="s">
        <v>46</v>
      </c>
      <c r="B2530" t="s">
        <v>9</v>
      </c>
      <c r="C2530">
        <v>2</v>
      </c>
      <c r="D2530">
        <v>0</v>
      </c>
    </row>
    <row r="2531" spans="1:4" x14ac:dyDescent="0.25">
      <c r="A2531" t="s">
        <v>47</v>
      </c>
      <c r="B2531" t="s">
        <v>9</v>
      </c>
      <c r="C2531">
        <v>2</v>
      </c>
      <c r="D2531">
        <v>0</v>
      </c>
    </row>
    <row r="2532" spans="1:4" x14ac:dyDescent="0.25">
      <c r="A2532" t="s">
        <v>48</v>
      </c>
      <c r="B2532" t="s">
        <v>9</v>
      </c>
      <c r="C2532">
        <v>2</v>
      </c>
      <c r="D2532">
        <v>0</v>
      </c>
    </row>
    <row r="2533" spans="1:4" x14ac:dyDescent="0.25">
      <c r="A2533" t="s">
        <v>49</v>
      </c>
      <c r="B2533" t="s">
        <v>9</v>
      </c>
      <c r="C2533">
        <v>2</v>
      </c>
      <c r="D2533">
        <v>0</v>
      </c>
    </row>
    <row r="2534" spans="1:4" x14ac:dyDescent="0.25">
      <c r="A2534" t="s">
        <v>50</v>
      </c>
      <c r="B2534" t="s">
        <v>9</v>
      </c>
      <c r="C2534">
        <v>2</v>
      </c>
      <c r="D2534">
        <v>0</v>
      </c>
    </row>
    <row r="2535" spans="1:4" x14ac:dyDescent="0.25">
      <c r="A2535" t="s">
        <v>51</v>
      </c>
      <c r="B2535" t="s">
        <v>9</v>
      </c>
      <c r="C2535">
        <v>2</v>
      </c>
      <c r="D2535">
        <v>0</v>
      </c>
    </row>
    <row r="2536" spans="1:4" x14ac:dyDescent="0.25">
      <c r="A2536" t="s">
        <v>52</v>
      </c>
      <c r="B2536" t="s">
        <v>9</v>
      </c>
      <c r="C2536">
        <v>2</v>
      </c>
      <c r="D2536">
        <v>0</v>
      </c>
    </row>
    <row r="2537" spans="1:4" x14ac:dyDescent="0.25">
      <c r="A2537" t="s">
        <v>53</v>
      </c>
      <c r="B2537" t="s">
        <v>9</v>
      </c>
      <c r="C2537">
        <v>2</v>
      </c>
      <c r="D2537">
        <v>0</v>
      </c>
    </row>
    <row r="2538" spans="1:4" x14ac:dyDescent="0.25">
      <c r="A2538" t="s">
        <v>54</v>
      </c>
      <c r="B2538" t="s">
        <v>9</v>
      </c>
      <c r="C2538">
        <v>2</v>
      </c>
      <c r="D2538">
        <v>0</v>
      </c>
    </row>
    <row r="2539" spans="1:4" x14ac:dyDescent="0.25">
      <c r="A2539" t="s">
        <v>55</v>
      </c>
      <c r="B2539" t="s">
        <v>9</v>
      </c>
      <c r="C2539">
        <v>2</v>
      </c>
      <c r="D2539">
        <v>0</v>
      </c>
    </row>
    <row r="2540" spans="1:4" x14ac:dyDescent="0.25">
      <c r="A2540" t="s">
        <v>30</v>
      </c>
      <c r="B2540" t="s">
        <v>9</v>
      </c>
      <c r="C2540">
        <v>2</v>
      </c>
      <c r="D2540">
        <v>0</v>
      </c>
    </row>
    <row r="2541" spans="1:4" x14ac:dyDescent="0.25">
      <c r="A2541" t="s">
        <v>31</v>
      </c>
      <c r="B2541" t="s">
        <v>9</v>
      </c>
      <c r="C2541">
        <v>2</v>
      </c>
      <c r="D2541">
        <v>0</v>
      </c>
    </row>
    <row r="2542" spans="1:4" x14ac:dyDescent="0.25">
      <c r="A2542" t="s">
        <v>32</v>
      </c>
      <c r="B2542" t="s">
        <v>9</v>
      </c>
      <c r="C2542">
        <v>2</v>
      </c>
      <c r="D2542">
        <v>0</v>
      </c>
    </row>
    <row r="2543" spans="1:4" x14ac:dyDescent="0.25">
      <c r="A2543" t="s">
        <v>33</v>
      </c>
      <c r="B2543" t="s">
        <v>9</v>
      </c>
      <c r="C2543">
        <v>2</v>
      </c>
      <c r="D2543">
        <v>0</v>
      </c>
    </row>
    <row r="2544" spans="1:4" x14ac:dyDescent="0.25">
      <c r="A2544" t="s">
        <v>34</v>
      </c>
      <c r="B2544" t="s">
        <v>9</v>
      </c>
      <c r="C2544">
        <v>2</v>
      </c>
      <c r="D2544">
        <v>0</v>
      </c>
    </row>
    <row r="2545" spans="1:4" x14ac:dyDescent="0.25">
      <c r="A2545" t="s">
        <v>35</v>
      </c>
      <c r="B2545" t="s">
        <v>9</v>
      </c>
      <c r="C2545">
        <v>2</v>
      </c>
      <c r="D2545">
        <v>0</v>
      </c>
    </row>
    <row r="2546" spans="1:4" x14ac:dyDescent="0.25">
      <c r="A2546" t="s">
        <v>36</v>
      </c>
      <c r="B2546" t="s">
        <v>9</v>
      </c>
      <c r="C2546">
        <v>2</v>
      </c>
      <c r="D2546">
        <v>0</v>
      </c>
    </row>
    <row r="2547" spans="1:4" x14ac:dyDescent="0.25">
      <c r="A2547" t="s">
        <v>37</v>
      </c>
      <c r="B2547" t="s">
        <v>9</v>
      </c>
      <c r="C2547">
        <v>2</v>
      </c>
      <c r="D2547">
        <v>0</v>
      </c>
    </row>
    <row r="2548" spans="1:4" x14ac:dyDescent="0.25">
      <c r="A2548" t="s">
        <v>38</v>
      </c>
      <c r="B2548" t="s">
        <v>9</v>
      </c>
      <c r="C2548">
        <v>2</v>
      </c>
      <c r="D2548">
        <v>0</v>
      </c>
    </row>
    <row r="2549" spans="1:4" x14ac:dyDescent="0.25">
      <c r="A2549" t="s">
        <v>39</v>
      </c>
      <c r="B2549" t="s">
        <v>9</v>
      </c>
      <c r="C2549">
        <v>2</v>
      </c>
      <c r="D2549">
        <v>0</v>
      </c>
    </row>
    <row r="2550" spans="1:4" x14ac:dyDescent="0.25">
      <c r="A2550" t="s">
        <v>40</v>
      </c>
      <c r="B2550" t="s">
        <v>9</v>
      </c>
      <c r="C2550">
        <v>3</v>
      </c>
      <c r="D2550">
        <v>0</v>
      </c>
    </row>
    <row r="2551" spans="1:4" x14ac:dyDescent="0.25">
      <c r="A2551" t="s">
        <v>41</v>
      </c>
      <c r="B2551" t="s">
        <v>9</v>
      </c>
      <c r="C2551">
        <v>3</v>
      </c>
      <c r="D2551">
        <v>0</v>
      </c>
    </row>
    <row r="2552" spans="1:4" x14ac:dyDescent="0.25">
      <c r="A2552" t="s">
        <v>42</v>
      </c>
      <c r="B2552" t="s">
        <v>9</v>
      </c>
      <c r="C2552">
        <v>3</v>
      </c>
      <c r="D2552">
        <v>0</v>
      </c>
    </row>
    <row r="2553" spans="1:4" x14ac:dyDescent="0.25">
      <c r="A2553" t="s">
        <v>43</v>
      </c>
      <c r="B2553" t="s">
        <v>9</v>
      </c>
      <c r="C2553">
        <v>3</v>
      </c>
      <c r="D2553">
        <v>0</v>
      </c>
    </row>
    <row r="2554" spans="1:4" x14ac:dyDescent="0.25">
      <c r="A2554" t="s">
        <v>44</v>
      </c>
      <c r="B2554" t="s">
        <v>9</v>
      </c>
      <c r="C2554">
        <v>3</v>
      </c>
      <c r="D2554">
        <v>0</v>
      </c>
    </row>
    <row r="2555" spans="1:4" x14ac:dyDescent="0.25">
      <c r="A2555" t="s">
        <v>45</v>
      </c>
      <c r="B2555" t="s">
        <v>9</v>
      </c>
      <c r="C2555">
        <v>3</v>
      </c>
      <c r="D2555">
        <v>0</v>
      </c>
    </row>
    <row r="2556" spans="1:4" x14ac:dyDescent="0.25">
      <c r="A2556" t="s">
        <v>46</v>
      </c>
      <c r="B2556" t="s">
        <v>9</v>
      </c>
      <c r="C2556">
        <v>3</v>
      </c>
      <c r="D2556">
        <v>0</v>
      </c>
    </row>
    <row r="2557" spans="1:4" x14ac:dyDescent="0.25">
      <c r="A2557" t="s">
        <v>47</v>
      </c>
      <c r="B2557" t="s">
        <v>9</v>
      </c>
      <c r="C2557">
        <v>3</v>
      </c>
      <c r="D2557">
        <v>0</v>
      </c>
    </row>
    <row r="2558" spans="1:4" x14ac:dyDescent="0.25">
      <c r="A2558" t="s">
        <v>48</v>
      </c>
      <c r="B2558" t="s">
        <v>9</v>
      </c>
      <c r="C2558">
        <v>3</v>
      </c>
      <c r="D2558">
        <v>0</v>
      </c>
    </row>
    <row r="2559" spans="1:4" x14ac:dyDescent="0.25">
      <c r="A2559" t="s">
        <v>49</v>
      </c>
      <c r="B2559" t="s">
        <v>9</v>
      </c>
      <c r="C2559">
        <v>3</v>
      </c>
      <c r="D2559">
        <v>0</v>
      </c>
    </row>
    <row r="2560" spans="1:4" x14ac:dyDescent="0.25">
      <c r="A2560" t="s">
        <v>50</v>
      </c>
      <c r="B2560" t="s">
        <v>9</v>
      </c>
      <c r="C2560">
        <v>3</v>
      </c>
      <c r="D2560">
        <v>0</v>
      </c>
    </row>
    <row r="2561" spans="1:4" x14ac:dyDescent="0.25">
      <c r="A2561" t="s">
        <v>51</v>
      </c>
      <c r="B2561" t="s">
        <v>9</v>
      </c>
      <c r="C2561">
        <v>3</v>
      </c>
      <c r="D2561">
        <v>0</v>
      </c>
    </row>
    <row r="2562" spans="1:4" x14ac:dyDescent="0.25">
      <c r="A2562" t="s">
        <v>52</v>
      </c>
      <c r="B2562" t="s">
        <v>9</v>
      </c>
      <c r="C2562">
        <v>3</v>
      </c>
      <c r="D2562">
        <v>0</v>
      </c>
    </row>
    <row r="2563" spans="1:4" x14ac:dyDescent="0.25">
      <c r="A2563" t="s">
        <v>53</v>
      </c>
      <c r="B2563" t="s">
        <v>9</v>
      </c>
      <c r="C2563">
        <v>3</v>
      </c>
      <c r="D2563">
        <v>0</v>
      </c>
    </row>
    <row r="2564" spans="1:4" x14ac:dyDescent="0.25">
      <c r="A2564" t="s">
        <v>54</v>
      </c>
      <c r="B2564" t="s">
        <v>9</v>
      </c>
      <c r="C2564">
        <v>3</v>
      </c>
      <c r="D2564">
        <v>0</v>
      </c>
    </row>
    <row r="2565" spans="1:4" x14ac:dyDescent="0.25">
      <c r="A2565" t="s">
        <v>55</v>
      </c>
      <c r="B2565" t="s">
        <v>9</v>
      </c>
      <c r="C2565">
        <v>3</v>
      </c>
      <c r="D2565">
        <v>0</v>
      </c>
    </row>
    <row r="2566" spans="1:4" x14ac:dyDescent="0.25">
      <c r="A2566" t="s">
        <v>30</v>
      </c>
      <c r="B2566" t="s">
        <v>9</v>
      </c>
      <c r="C2566">
        <v>3</v>
      </c>
      <c r="D2566">
        <v>0</v>
      </c>
    </row>
    <row r="2567" spans="1:4" x14ac:dyDescent="0.25">
      <c r="A2567" t="s">
        <v>31</v>
      </c>
      <c r="B2567" t="s">
        <v>9</v>
      </c>
      <c r="C2567">
        <v>3</v>
      </c>
      <c r="D2567">
        <v>0</v>
      </c>
    </row>
    <row r="2568" spans="1:4" x14ac:dyDescent="0.25">
      <c r="A2568" t="s">
        <v>32</v>
      </c>
      <c r="B2568" t="s">
        <v>9</v>
      </c>
      <c r="C2568">
        <v>3</v>
      </c>
      <c r="D2568">
        <v>0</v>
      </c>
    </row>
    <row r="2569" spans="1:4" x14ac:dyDescent="0.25">
      <c r="A2569" t="s">
        <v>33</v>
      </c>
      <c r="B2569" t="s">
        <v>9</v>
      </c>
      <c r="C2569">
        <v>3</v>
      </c>
      <c r="D2569">
        <v>0</v>
      </c>
    </row>
    <row r="2570" spans="1:4" x14ac:dyDescent="0.25">
      <c r="A2570" t="s">
        <v>34</v>
      </c>
      <c r="B2570" t="s">
        <v>9</v>
      </c>
      <c r="C2570">
        <v>3</v>
      </c>
      <c r="D2570">
        <v>0</v>
      </c>
    </row>
    <row r="2571" spans="1:4" x14ac:dyDescent="0.25">
      <c r="A2571" t="s">
        <v>35</v>
      </c>
      <c r="B2571" t="s">
        <v>9</v>
      </c>
      <c r="C2571">
        <v>3</v>
      </c>
      <c r="D2571">
        <v>0</v>
      </c>
    </row>
    <row r="2572" spans="1:4" x14ac:dyDescent="0.25">
      <c r="A2572" t="s">
        <v>36</v>
      </c>
      <c r="B2572" t="s">
        <v>9</v>
      </c>
      <c r="C2572">
        <v>3</v>
      </c>
      <c r="D2572">
        <v>0</v>
      </c>
    </row>
    <row r="2573" spans="1:4" x14ac:dyDescent="0.25">
      <c r="A2573" t="s">
        <v>37</v>
      </c>
      <c r="B2573" t="s">
        <v>9</v>
      </c>
      <c r="C2573">
        <v>3</v>
      </c>
      <c r="D2573">
        <v>0</v>
      </c>
    </row>
    <row r="2574" spans="1:4" x14ac:dyDescent="0.25">
      <c r="A2574" t="s">
        <v>38</v>
      </c>
      <c r="B2574" t="s">
        <v>9</v>
      </c>
      <c r="C2574">
        <v>3</v>
      </c>
      <c r="D2574">
        <v>0</v>
      </c>
    </row>
    <row r="2575" spans="1:4" x14ac:dyDescent="0.25">
      <c r="A2575" t="s">
        <v>39</v>
      </c>
      <c r="B2575" t="s">
        <v>9</v>
      </c>
      <c r="C2575">
        <v>3</v>
      </c>
      <c r="D2575">
        <v>0</v>
      </c>
    </row>
    <row r="2576" spans="1:4" x14ac:dyDescent="0.25">
      <c r="A2576" t="s">
        <v>40</v>
      </c>
      <c r="B2576" t="s">
        <v>9</v>
      </c>
      <c r="C2576">
        <v>4</v>
      </c>
      <c r="D2576">
        <v>0</v>
      </c>
    </row>
    <row r="2577" spans="1:4" x14ac:dyDescent="0.25">
      <c r="A2577" t="s">
        <v>41</v>
      </c>
      <c r="B2577" t="s">
        <v>9</v>
      </c>
      <c r="C2577">
        <v>4</v>
      </c>
      <c r="D2577">
        <v>0</v>
      </c>
    </row>
    <row r="2578" spans="1:4" x14ac:dyDescent="0.25">
      <c r="A2578" t="s">
        <v>42</v>
      </c>
      <c r="B2578" t="s">
        <v>9</v>
      </c>
      <c r="C2578">
        <v>4</v>
      </c>
      <c r="D2578">
        <v>0</v>
      </c>
    </row>
    <row r="2579" spans="1:4" x14ac:dyDescent="0.25">
      <c r="A2579" t="s">
        <v>43</v>
      </c>
      <c r="B2579" t="s">
        <v>9</v>
      </c>
      <c r="C2579">
        <v>4</v>
      </c>
      <c r="D2579">
        <v>0</v>
      </c>
    </row>
    <row r="2580" spans="1:4" x14ac:dyDescent="0.25">
      <c r="A2580" t="s">
        <v>44</v>
      </c>
      <c r="B2580" t="s">
        <v>9</v>
      </c>
      <c r="C2580">
        <v>4</v>
      </c>
      <c r="D2580">
        <v>0</v>
      </c>
    </row>
    <row r="2581" spans="1:4" x14ac:dyDescent="0.25">
      <c r="A2581" t="s">
        <v>45</v>
      </c>
      <c r="B2581" t="s">
        <v>9</v>
      </c>
      <c r="C2581">
        <v>4</v>
      </c>
      <c r="D2581">
        <v>0</v>
      </c>
    </row>
    <row r="2582" spans="1:4" x14ac:dyDescent="0.25">
      <c r="A2582" t="s">
        <v>46</v>
      </c>
      <c r="B2582" t="s">
        <v>9</v>
      </c>
      <c r="C2582">
        <v>4</v>
      </c>
      <c r="D2582">
        <v>0</v>
      </c>
    </row>
    <row r="2583" spans="1:4" x14ac:dyDescent="0.25">
      <c r="A2583" t="s">
        <v>47</v>
      </c>
      <c r="B2583" t="s">
        <v>9</v>
      </c>
      <c r="C2583">
        <v>4</v>
      </c>
      <c r="D2583">
        <v>0</v>
      </c>
    </row>
    <row r="2584" spans="1:4" x14ac:dyDescent="0.25">
      <c r="A2584" t="s">
        <v>48</v>
      </c>
      <c r="B2584" t="s">
        <v>9</v>
      </c>
      <c r="C2584">
        <v>4</v>
      </c>
      <c r="D2584">
        <v>0</v>
      </c>
    </row>
    <row r="2585" spans="1:4" x14ac:dyDescent="0.25">
      <c r="A2585" t="s">
        <v>49</v>
      </c>
      <c r="B2585" t="s">
        <v>9</v>
      </c>
      <c r="C2585">
        <v>4</v>
      </c>
      <c r="D2585">
        <v>0</v>
      </c>
    </row>
    <row r="2586" spans="1:4" x14ac:dyDescent="0.25">
      <c r="A2586" t="s">
        <v>50</v>
      </c>
      <c r="B2586" t="s">
        <v>9</v>
      </c>
      <c r="C2586">
        <v>4</v>
      </c>
      <c r="D2586">
        <v>0</v>
      </c>
    </row>
    <row r="2587" spans="1:4" x14ac:dyDescent="0.25">
      <c r="A2587" t="s">
        <v>51</v>
      </c>
      <c r="B2587" t="s">
        <v>9</v>
      </c>
      <c r="C2587">
        <v>4</v>
      </c>
      <c r="D2587">
        <v>0</v>
      </c>
    </row>
    <row r="2588" spans="1:4" x14ac:dyDescent="0.25">
      <c r="A2588" t="s">
        <v>52</v>
      </c>
      <c r="B2588" t="s">
        <v>9</v>
      </c>
      <c r="C2588">
        <v>4</v>
      </c>
      <c r="D2588">
        <v>0</v>
      </c>
    </row>
    <row r="2589" spans="1:4" x14ac:dyDescent="0.25">
      <c r="A2589" t="s">
        <v>53</v>
      </c>
      <c r="B2589" t="s">
        <v>9</v>
      </c>
      <c r="C2589">
        <v>4</v>
      </c>
      <c r="D2589">
        <v>0</v>
      </c>
    </row>
    <row r="2590" spans="1:4" x14ac:dyDescent="0.25">
      <c r="A2590" t="s">
        <v>54</v>
      </c>
      <c r="B2590" t="s">
        <v>9</v>
      </c>
      <c r="C2590">
        <v>4</v>
      </c>
      <c r="D2590">
        <v>0</v>
      </c>
    </row>
    <row r="2591" spans="1:4" x14ac:dyDescent="0.25">
      <c r="A2591" t="s">
        <v>55</v>
      </c>
      <c r="B2591" t="s">
        <v>9</v>
      </c>
      <c r="C2591">
        <v>4</v>
      </c>
      <c r="D2591">
        <v>0</v>
      </c>
    </row>
    <row r="2592" spans="1:4" x14ac:dyDescent="0.25">
      <c r="A2592" t="s">
        <v>30</v>
      </c>
      <c r="B2592" t="s">
        <v>9</v>
      </c>
      <c r="C2592">
        <v>4</v>
      </c>
      <c r="D2592">
        <v>0</v>
      </c>
    </row>
    <row r="2593" spans="1:4" x14ac:dyDescent="0.25">
      <c r="A2593" t="s">
        <v>31</v>
      </c>
      <c r="B2593" t="s">
        <v>9</v>
      </c>
      <c r="C2593">
        <v>4</v>
      </c>
      <c r="D2593">
        <v>0</v>
      </c>
    </row>
    <row r="2594" spans="1:4" x14ac:dyDescent="0.25">
      <c r="A2594" t="s">
        <v>32</v>
      </c>
      <c r="B2594" t="s">
        <v>9</v>
      </c>
      <c r="C2594">
        <v>4</v>
      </c>
      <c r="D2594">
        <v>0</v>
      </c>
    </row>
    <row r="2595" spans="1:4" x14ac:dyDescent="0.25">
      <c r="A2595" t="s">
        <v>33</v>
      </c>
      <c r="B2595" t="s">
        <v>9</v>
      </c>
      <c r="C2595">
        <v>4</v>
      </c>
      <c r="D2595">
        <v>0</v>
      </c>
    </row>
    <row r="2596" spans="1:4" x14ac:dyDescent="0.25">
      <c r="A2596" t="s">
        <v>34</v>
      </c>
      <c r="B2596" t="s">
        <v>9</v>
      </c>
      <c r="C2596">
        <v>4</v>
      </c>
      <c r="D2596">
        <v>0</v>
      </c>
    </row>
    <row r="2597" spans="1:4" x14ac:dyDescent="0.25">
      <c r="A2597" t="s">
        <v>35</v>
      </c>
      <c r="B2597" t="s">
        <v>9</v>
      </c>
      <c r="C2597">
        <v>4</v>
      </c>
      <c r="D2597">
        <v>0</v>
      </c>
    </row>
    <row r="2598" spans="1:4" x14ac:dyDescent="0.25">
      <c r="A2598" t="s">
        <v>36</v>
      </c>
      <c r="B2598" t="s">
        <v>9</v>
      </c>
      <c r="C2598">
        <v>4</v>
      </c>
      <c r="D2598">
        <v>0</v>
      </c>
    </row>
    <row r="2599" spans="1:4" x14ac:dyDescent="0.25">
      <c r="A2599" t="s">
        <v>37</v>
      </c>
      <c r="B2599" t="s">
        <v>9</v>
      </c>
      <c r="C2599">
        <v>4</v>
      </c>
      <c r="D2599">
        <v>0</v>
      </c>
    </row>
    <row r="2600" spans="1:4" x14ac:dyDescent="0.25">
      <c r="A2600" t="s">
        <v>38</v>
      </c>
      <c r="B2600" t="s">
        <v>9</v>
      </c>
      <c r="C2600">
        <v>4</v>
      </c>
      <c r="D2600">
        <v>0</v>
      </c>
    </row>
    <row r="2601" spans="1:4" x14ac:dyDescent="0.25">
      <c r="A2601" t="s">
        <v>39</v>
      </c>
      <c r="B2601" t="s">
        <v>9</v>
      </c>
      <c r="C2601">
        <v>4</v>
      </c>
      <c r="D2601">
        <v>0</v>
      </c>
    </row>
    <row r="2602" spans="1:4" x14ac:dyDescent="0.25">
      <c r="A2602" t="s">
        <v>40</v>
      </c>
      <c r="B2602" t="s">
        <v>9</v>
      </c>
      <c r="C2602">
        <v>5</v>
      </c>
      <c r="D2602">
        <v>0</v>
      </c>
    </row>
    <row r="2603" spans="1:4" x14ac:dyDescent="0.25">
      <c r="A2603" t="s">
        <v>41</v>
      </c>
      <c r="B2603" t="s">
        <v>9</v>
      </c>
      <c r="C2603">
        <v>5</v>
      </c>
      <c r="D2603">
        <v>0</v>
      </c>
    </row>
    <row r="2604" spans="1:4" x14ac:dyDescent="0.25">
      <c r="A2604" t="s">
        <v>42</v>
      </c>
      <c r="B2604" t="s">
        <v>9</v>
      </c>
      <c r="C2604">
        <v>5</v>
      </c>
      <c r="D2604">
        <v>0</v>
      </c>
    </row>
    <row r="2605" spans="1:4" x14ac:dyDescent="0.25">
      <c r="A2605" t="s">
        <v>43</v>
      </c>
      <c r="B2605" t="s">
        <v>9</v>
      </c>
      <c r="C2605">
        <v>5</v>
      </c>
      <c r="D2605">
        <v>0</v>
      </c>
    </row>
    <row r="2606" spans="1:4" x14ac:dyDescent="0.25">
      <c r="A2606" t="s">
        <v>44</v>
      </c>
      <c r="B2606" t="s">
        <v>9</v>
      </c>
      <c r="C2606">
        <v>5</v>
      </c>
      <c r="D2606">
        <v>0</v>
      </c>
    </row>
    <row r="2607" spans="1:4" x14ac:dyDescent="0.25">
      <c r="A2607" t="s">
        <v>45</v>
      </c>
      <c r="B2607" t="s">
        <v>9</v>
      </c>
      <c r="C2607">
        <v>5</v>
      </c>
      <c r="D2607">
        <v>0</v>
      </c>
    </row>
    <row r="2608" spans="1:4" x14ac:dyDescent="0.25">
      <c r="A2608" t="s">
        <v>46</v>
      </c>
      <c r="B2608" t="s">
        <v>9</v>
      </c>
      <c r="C2608">
        <v>5</v>
      </c>
      <c r="D2608">
        <v>0</v>
      </c>
    </row>
    <row r="2609" spans="1:4" x14ac:dyDescent="0.25">
      <c r="A2609" t="s">
        <v>47</v>
      </c>
      <c r="B2609" t="s">
        <v>9</v>
      </c>
      <c r="C2609">
        <v>5</v>
      </c>
      <c r="D2609">
        <v>0</v>
      </c>
    </row>
    <row r="2610" spans="1:4" x14ac:dyDescent="0.25">
      <c r="A2610" t="s">
        <v>48</v>
      </c>
      <c r="B2610" t="s">
        <v>9</v>
      </c>
      <c r="C2610">
        <v>5</v>
      </c>
      <c r="D2610">
        <v>0</v>
      </c>
    </row>
    <row r="2611" spans="1:4" x14ac:dyDescent="0.25">
      <c r="A2611" t="s">
        <v>49</v>
      </c>
      <c r="B2611" t="s">
        <v>9</v>
      </c>
      <c r="C2611">
        <v>5</v>
      </c>
      <c r="D2611">
        <v>0</v>
      </c>
    </row>
    <row r="2612" spans="1:4" x14ac:dyDescent="0.25">
      <c r="A2612" t="s">
        <v>50</v>
      </c>
      <c r="B2612" t="s">
        <v>9</v>
      </c>
      <c r="C2612">
        <v>5</v>
      </c>
      <c r="D2612">
        <v>0</v>
      </c>
    </row>
    <row r="2613" spans="1:4" x14ac:dyDescent="0.25">
      <c r="A2613" t="s">
        <v>51</v>
      </c>
      <c r="B2613" t="s">
        <v>9</v>
      </c>
      <c r="C2613">
        <v>5</v>
      </c>
      <c r="D2613">
        <v>0</v>
      </c>
    </row>
    <row r="2614" spans="1:4" x14ac:dyDescent="0.25">
      <c r="A2614" t="s">
        <v>52</v>
      </c>
      <c r="B2614" t="s">
        <v>9</v>
      </c>
      <c r="C2614">
        <v>5</v>
      </c>
      <c r="D2614">
        <v>0</v>
      </c>
    </row>
    <row r="2615" spans="1:4" x14ac:dyDescent="0.25">
      <c r="A2615" t="s">
        <v>53</v>
      </c>
      <c r="B2615" t="s">
        <v>9</v>
      </c>
      <c r="C2615">
        <v>5</v>
      </c>
      <c r="D2615">
        <v>0</v>
      </c>
    </row>
    <row r="2616" spans="1:4" x14ac:dyDescent="0.25">
      <c r="A2616" t="s">
        <v>54</v>
      </c>
      <c r="B2616" t="s">
        <v>9</v>
      </c>
      <c r="C2616">
        <v>5</v>
      </c>
      <c r="D2616">
        <v>0</v>
      </c>
    </row>
    <row r="2617" spans="1:4" x14ac:dyDescent="0.25">
      <c r="A2617" t="s">
        <v>55</v>
      </c>
      <c r="B2617" t="s">
        <v>9</v>
      </c>
      <c r="C2617">
        <v>5</v>
      </c>
      <c r="D2617">
        <v>0</v>
      </c>
    </row>
    <row r="2618" spans="1:4" x14ac:dyDescent="0.25">
      <c r="A2618" t="s">
        <v>30</v>
      </c>
      <c r="B2618" t="s">
        <v>9</v>
      </c>
      <c r="C2618">
        <v>5</v>
      </c>
      <c r="D2618">
        <v>0</v>
      </c>
    </row>
    <row r="2619" spans="1:4" x14ac:dyDescent="0.25">
      <c r="A2619" t="s">
        <v>31</v>
      </c>
      <c r="B2619" t="s">
        <v>9</v>
      </c>
      <c r="C2619">
        <v>5</v>
      </c>
      <c r="D2619">
        <v>0</v>
      </c>
    </row>
    <row r="2620" spans="1:4" x14ac:dyDescent="0.25">
      <c r="A2620" t="s">
        <v>32</v>
      </c>
      <c r="B2620" t="s">
        <v>9</v>
      </c>
      <c r="C2620">
        <v>5</v>
      </c>
      <c r="D2620">
        <v>0</v>
      </c>
    </row>
    <row r="2621" spans="1:4" x14ac:dyDescent="0.25">
      <c r="A2621" t="s">
        <v>33</v>
      </c>
      <c r="B2621" t="s">
        <v>9</v>
      </c>
      <c r="C2621">
        <v>5</v>
      </c>
      <c r="D2621">
        <v>0</v>
      </c>
    </row>
    <row r="2622" spans="1:4" x14ac:dyDescent="0.25">
      <c r="A2622" t="s">
        <v>34</v>
      </c>
      <c r="B2622" t="s">
        <v>9</v>
      </c>
      <c r="C2622">
        <v>5</v>
      </c>
      <c r="D2622">
        <v>0</v>
      </c>
    </row>
    <row r="2623" spans="1:4" x14ac:dyDescent="0.25">
      <c r="A2623" t="s">
        <v>35</v>
      </c>
      <c r="B2623" t="s">
        <v>9</v>
      </c>
      <c r="C2623">
        <v>5</v>
      </c>
      <c r="D2623">
        <v>0</v>
      </c>
    </row>
    <row r="2624" spans="1:4" x14ac:dyDescent="0.25">
      <c r="A2624" t="s">
        <v>36</v>
      </c>
      <c r="B2624" t="s">
        <v>9</v>
      </c>
      <c r="C2624">
        <v>5</v>
      </c>
      <c r="D2624">
        <v>0</v>
      </c>
    </row>
    <row r="2625" spans="1:4" x14ac:dyDescent="0.25">
      <c r="A2625" t="s">
        <v>37</v>
      </c>
      <c r="B2625" t="s">
        <v>9</v>
      </c>
      <c r="C2625">
        <v>5</v>
      </c>
      <c r="D2625">
        <v>0</v>
      </c>
    </row>
    <row r="2626" spans="1:4" x14ac:dyDescent="0.25">
      <c r="A2626" t="s">
        <v>38</v>
      </c>
      <c r="B2626" t="s">
        <v>9</v>
      </c>
      <c r="C2626">
        <v>5</v>
      </c>
      <c r="D2626">
        <v>0</v>
      </c>
    </row>
    <row r="2627" spans="1:4" x14ac:dyDescent="0.25">
      <c r="A2627" t="s">
        <v>39</v>
      </c>
      <c r="B2627" t="s">
        <v>9</v>
      </c>
      <c r="C2627">
        <v>5</v>
      </c>
      <c r="D2627">
        <v>0</v>
      </c>
    </row>
    <row r="2628" spans="1:4" x14ac:dyDescent="0.25">
      <c r="A2628" t="s">
        <v>40</v>
      </c>
      <c r="B2628" t="s">
        <v>9</v>
      </c>
      <c r="C2628">
        <v>6</v>
      </c>
      <c r="D2628">
        <v>0</v>
      </c>
    </row>
    <row r="2629" spans="1:4" x14ac:dyDescent="0.25">
      <c r="A2629" t="s">
        <v>41</v>
      </c>
      <c r="B2629" t="s">
        <v>9</v>
      </c>
      <c r="C2629">
        <v>6</v>
      </c>
      <c r="D2629">
        <v>0</v>
      </c>
    </row>
    <row r="2630" spans="1:4" x14ac:dyDescent="0.25">
      <c r="A2630" t="s">
        <v>42</v>
      </c>
      <c r="B2630" t="s">
        <v>9</v>
      </c>
      <c r="C2630">
        <v>6</v>
      </c>
      <c r="D2630">
        <v>0</v>
      </c>
    </row>
    <row r="2631" spans="1:4" x14ac:dyDescent="0.25">
      <c r="A2631" t="s">
        <v>43</v>
      </c>
      <c r="B2631" t="s">
        <v>9</v>
      </c>
      <c r="C2631">
        <v>6</v>
      </c>
      <c r="D2631">
        <v>0</v>
      </c>
    </row>
    <row r="2632" spans="1:4" x14ac:dyDescent="0.25">
      <c r="A2632" t="s">
        <v>44</v>
      </c>
      <c r="B2632" t="s">
        <v>9</v>
      </c>
      <c r="C2632">
        <v>6</v>
      </c>
      <c r="D2632">
        <v>0</v>
      </c>
    </row>
    <row r="2633" spans="1:4" x14ac:dyDescent="0.25">
      <c r="A2633" t="s">
        <v>45</v>
      </c>
      <c r="B2633" t="s">
        <v>9</v>
      </c>
      <c r="C2633">
        <v>6</v>
      </c>
      <c r="D2633">
        <v>2.7052533547996232E-3</v>
      </c>
    </row>
    <row r="2634" spans="1:4" x14ac:dyDescent="0.25">
      <c r="A2634" t="s">
        <v>46</v>
      </c>
      <c r="B2634" t="s">
        <v>9</v>
      </c>
      <c r="C2634">
        <v>6</v>
      </c>
      <c r="D2634">
        <v>2.7548023019686972E-3</v>
      </c>
    </row>
    <row r="2635" spans="1:4" x14ac:dyDescent="0.25">
      <c r="A2635" t="s">
        <v>47</v>
      </c>
      <c r="B2635" t="s">
        <v>9</v>
      </c>
      <c r="C2635">
        <v>6</v>
      </c>
      <c r="D2635">
        <v>3.0946825075396749E-3</v>
      </c>
    </row>
    <row r="2636" spans="1:4" x14ac:dyDescent="0.25">
      <c r="A2636" t="s">
        <v>48</v>
      </c>
      <c r="B2636" t="s">
        <v>9</v>
      </c>
      <c r="C2636">
        <v>6</v>
      </c>
      <c r="D2636">
        <v>3.0390966903364107E-3</v>
      </c>
    </row>
    <row r="2637" spans="1:4" x14ac:dyDescent="0.25">
      <c r="A2637" t="s">
        <v>49</v>
      </c>
      <c r="B2637" t="s">
        <v>9</v>
      </c>
      <c r="C2637">
        <v>6</v>
      </c>
      <c r="D2637">
        <v>2.8145232720554864E-3</v>
      </c>
    </row>
    <row r="2638" spans="1:4" x14ac:dyDescent="0.25">
      <c r="A2638" t="s">
        <v>50</v>
      </c>
      <c r="B2638" t="s">
        <v>9</v>
      </c>
      <c r="C2638">
        <v>6</v>
      </c>
      <c r="D2638">
        <v>3.2206882871312604E-3</v>
      </c>
    </row>
    <row r="2639" spans="1:4" x14ac:dyDescent="0.25">
      <c r="A2639" t="s">
        <v>51</v>
      </c>
      <c r="B2639" t="s">
        <v>9</v>
      </c>
      <c r="C2639">
        <v>6</v>
      </c>
      <c r="D2639">
        <v>3.1425956801179149E-3</v>
      </c>
    </row>
    <row r="2640" spans="1:4" x14ac:dyDescent="0.25">
      <c r="A2640" t="s">
        <v>52</v>
      </c>
      <c r="B2640" t="s">
        <v>9</v>
      </c>
      <c r="C2640">
        <v>6</v>
      </c>
      <c r="D2640">
        <v>2.7009037830049566E-3</v>
      </c>
    </row>
    <row r="2641" spans="1:4" x14ac:dyDescent="0.25">
      <c r="A2641" t="s">
        <v>53</v>
      </c>
      <c r="B2641" t="s">
        <v>9</v>
      </c>
      <c r="C2641">
        <v>6</v>
      </c>
      <c r="D2641">
        <v>0</v>
      </c>
    </row>
    <row r="2642" spans="1:4" x14ac:dyDescent="0.25">
      <c r="A2642" t="s">
        <v>54</v>
      </c>
      <c r="B2642" t="s">
        <v>9</v>
      </c>
      <c r="C2642">
        <v>6</v>
      </c>
      <c r="D2642">
        <v>0</v>
      </c>
    </row>
    <row r="2643" spans="1:4" x14ac:dyDescent="0.25">
      <c r="A2643" t="s">
        <v>55</v>
      </c>
      <c r="B2643" t="s">
        <v>9</v>
      </c>
      <c r="C2643">
        <v>6</v>
      </c>
      <c r="D2643">
        <v>0</v>
      </c>
    </row>
    <row r="2644" spans="1:4" x14ac:dyDescent="0.25">
      <c r="A2644" t="s">
        <v>30</v>
      </c>
      <c r="B2644" t="s">
        <v>9</v>
      </c>
      <c r="C2644">
        <v>6</v>
      </c>
      <c r="D2644">
        <v>0</v>
      </c>
    </row>
    <row r="2645" spans="1:4" x14ac:dyDescent="0.25">
      <c r="A2645" t="s">
        <v>31</v>
      </c>
      <c r="B2645" t="s">
        <v>9</v>
      </c>
      <c r="C2645">
        <v>6</v>
      </c>
      <c r="D2645">
        <v>0</v>
      </c>
    </row>
    <row r="2646" spans="1:4" x14ac:dyDescent="0.25">
      <c r="A2646" t="s">
        <v>32</v>
      </c>
      <c r="B2646" t="s">
        <v>9</v>
      </c>
      <c r="C2646">
        <v>6</v>
      </c>
      <c r="D2646">
        <v>0</v>
      </c>
    </row>
    <row r="2647" spans="1:4" x14ac:dyDescent="0.25">
      <c r="A2647" t="s">
        <v>33</v>
      </c>
      <c r="B2647" t="s">
        <v>9</v>
      </c>
      <c r="C2647">
        <v>6</v>
      </c>
      <c r="D2647">
        <v>0</v>
      </c>
    </row>
    <row r="2648" spans="1:4" x14ac:dyDescent="0.25">
      <c r="A2648" t="s">
        <v>34</v>
      </c>
      <c r="B2648" t="s">
        <v>9</v>
      </c>
      <c r="C2648">
        <v>6</v>
      </c>
      <c r="D2648">
        <v>0</v>
      </c>
    </row>
    <row r="2649" spans="1:4" x14ac:dyDescent="0.25">
      <c r="A2649" t="s">
        <v>35</v>
      </c>
      <c r="B2649" t="s">
        <v>9</v>
      </c>
      <c r="C2649">
        <v>6</v>
      </c>
      <c r="D2649">
        <v>0</v>
      </c>
    </row>
    <row r="2650" spans="1:4" x14ac:dyDescent="0.25">
      <c r="A2650" t="s">
        <v>36</v>
      </c>
      <c r="B2650" t="s">
        <v>9</v>
      </c>
      <c r="C2650">
        <v>6</v>
      </c>
      <c r="D2650">
        <v>0</v>
      </c>
    </row>
    <row r="2651" spans="1:4" x14ac:dyDescent="0.25">
      <c r="A2651" t="s">
        <v>37</v>
      </c>
      <c r="B2651" t="s">
        <v>9</v>
      </c>
      <c r="C2651">
        <v>6</v>
      </c>
      <c r="D2651">
        <v>0</v>
      </c>
    </row>
    <row r="2652" spans="1:4" x14ac:dyDescent="0.25">
      <c r="A2652" t="s">
        <v>38</v>
      </c>
      <c r="B2652" t="s">
        <v>9</v>
      </c>
      <c r="C2652">
        <v>6</v>
      </c>
      <c r="D2652">
        <v>0</v>
      </c>
    </row>
    <row r="2653" spans="1:4" x14ac:dyDescent="0.25">
      <c r="A2653" t="s">
        <v>39</v>
      </c>
      <c r="B2653" t="s">
        <v>9</v>
      </c>
      <c r="C2653">
        <v>6</v>
      </c>
      <c r="D2653">
        <v>0</v>
      </c>
    </row>
    <row r="2654" spans="1:4" x14ac:dyDescent="0.25">
      <c r="A2654" t="s">
        <v>40</v>
      </c>
      <c r="B2654" t="s">
        <v>9</v>
      </c>
      <c r="C2654">
        <v>7</v>
      </c>
      <c r="D2654">
        <v>1.5674266662958812E-2</v>
      </c>
    </row>
    <row r="2655" spans="1:4" x14ac:dyDescent="0.25">
      <c r="A2655" t="s">
        <v>41</v>
      </c>
      <c r="B2655" t="s">
        <v>9</v>
      </c>
      <c r="C2655">
        <v>7</v>
      </c>
      <c r="D2655">
        <v>1.4280102428405982E-2</v>
      </c>
    </row>
    <row r="2656" spans="1:4" x14ac:dyDescent="0.25">
      <c r="A2656" t="s">
        <v>42</v>
      </c>
      <c r="B2656" t="s">
        <v>9</v>
      </c>
      <c r="C2656">
        <v>7</v>
      </c>
      <c r="D2656">
        <v>1.7592524239891275E-2</v>
      </c>
    </row>
    <row r="2657" spans="1:4" x14ac:dyDescent="0.25">
      <c r="A2657" t="s">
        <v>43</v>
      </c>
      <c r="B2657" t="s">
        <v>9</v>
      </c>
      <c r="C2657">
        <v>7</v>
      </c>
      <c r="D2657">
        <v>1.6521926615722524E-2</v>
      </c>
    </row>
    <row r="2658" spans="1:4" x14ac:dyDescent="0.25">
      <c r="A2658" t="s">
        <v>44</v>
      </c>
      <c r="B2658" t="s">
        <v>9</v>
      </c>
      <c r="C2658">
        <v>7</v>
      </c>
      <c r="D2658">
        <v>1.8990647913082335E-2</v>
      </c>
    </row>
    <row r="2659" spans="1:4" x14ac:dyDescent="0.25">
      <c r="A2659" t="s">
        <v>45</v>
      </c>
      <c r="B2659" t="s">
        <v>9</v>
      </c>
      <c r="C2659">
        <v>7</v>
      </c>
      <c r="D2659">
        <v>7.4696723707085799E-2</v>
      </c>
    </row>
    <row r="2660" spans="1:4" x14ac:dyDescent="0.25">
      <c r="A2660" t="s">
        <v>46</v>
      </c>
      <c r="B2660" t="s">
        <v>9</v>
      </c>
      <c r="C2660">
        <v>7</v>
      </c>
      <c r="D2660">
        <v>7.6064855830496256E-2</v>
      </c>
    </row>
    <row r="2661" spans="1:4" x14ac:dyDescent="0.25">
      <c r="A2661" t="s">
        <v>47</v>
      </c>
      <c r="B2661" t="s">
        <v>9</v>
      </c>
      <c r="C2661">
        <v>7</v>
      </c>
      <c r="D2661">
        <v>8.5449536109701893E-2</v>
      </c>
    </row>
    <row r="2662" spans="1:4" x14ac:dyDescent="0.25">
      <c r="A2662" t="s">
        <v>48</v>
      </c>
      <c r="B2662" t="s">
        <v>9</v>
      </c>
      <c r="C2662">
        <v>7</v>
      </c>
      <c r="D2662">
        <v>8.3914715564225709E-2</v>
      </c>
    </row>
    <row r="2663" spans="1:4" x14ac:dyDescent="0.25">
      <c r="A2663" t="s">
        <v>49</v>
      </c>
      <c r="B2663" t="s">
        <v>9</v>
      </c>
      <c r="C2663">
        <v>7</v>
      </c>
      <c r="D2663">
        <v>7.7713855098597143E-2</v>
      </c>
    </row>
    <row r="2664" spans="1:4" x14ac:dyDescent="0.25">
      <c r="A2664" t="s">
        <v>50</v>
      </c>
      <c r="B2664" t="s">
        <v>9</v>
      </c>
      <c r="C2664">
        <v>7</v>
      </c>
      <c r="D2664">
        <v>8.8928773604019948E-2</v>
      </c>
    </row>
    <row r="2665" spans="1:4" x14ac:dyDescent="0.25">
      <c r="A2665" t="s">
        <v>51</v>
      </c>
      <c r="B2665" t="s">
        <v>9</v>
      </c>
      <c r="C2665">
        <v>7</v>
      </c>
      <c r="D2665">
        <v>8.677250166768076E-2</v>
      </c>
    </row>
    <row r="2666" spans="1:4" x14ac:dyDescent="0.25">
      <c r="A2666" t="s">
        <v>52</v>
      </c>
      <c r="B2666" t="s">
        <v>9</v>
      </c>
      <c r="C2666">
        <v>7</v>
      </c>
      <c r="D2666">
        <v>7.4576624507499203E-2</v>
      </c>
    </row>
    <row r="2667" spans="1:4" x14ac:dyDescent="0.25">
      <c r="A2667" t="s">
        <v>53</v>
      </c>
      <c r="B2667" t="s">
        <v>9</v>
      </c>
      <c r="C2667">
        <v>7</v>
      </c>
      <c r="D2667">
        <v>0</v>
      </c>
    </row>
    <row r="2668" spans="1:4" x14ac:dyDescent="0.25">
      <c r="A2668" t="s">
        <v>54</v>
      </c>
      <c r="B2668" t="s">
        <v>9</v>
      </c>
      <c r="C2668">
        <v>7</v>
      </c>
      <c r="D2668">
        <v>0</v>
      </c>
    </row>
    <row r="2669" spans="1:4" x14ac:dyDescent="0.25">
      <c r="A2669" t="s">
        <v>55</v>
      </c>
      <c r="B2669" t="s">
        <v>9</v>
      </c>
      <c r="C2669">
        <v>7</v>
      </c>
      <c r="D2669">
        <v>0</v>
      </c>
    </row>
    <row r="2670" spans="1:4" x14ac:dyDescent="0.25">
      <c r="A2670" t="s">
        <v>30</v>
      </c>
      <c r="B2670" t="s">
        <v>9</v>
      </c>
      <c r="C2670">
        <v>7</v>
      </c>
      <c r="D2670">
        <v>6.9645045424005644E-3</v>
      </c>
    </row>
    <row r="2671" spans="1:4" x14ac:dyDescent="0.25">
      <c r="A2671" t="s">
        <v>31</v>
      </c>
      <c r="B2671" t="s">
        <v>9</v>
      </c>
      <c r="C2671">
        <v>7</v>
      </c>
      <c r="D2671">
        <v>8.8411403113415193E-3</v>
      </c>
    </row>
    <row r="2672" spans="1:4" x14ac:dyDescent="0.25">
      <c r="A2672" t="s">
        <v>32</v>
      </c>
      <c r="B2672" t="s">
        <v>9</v>
      </c>
      <c r="C2672">
        <v>7</v>
      </c>
      <c r="D2672">
        <v>7.3349667793472725E-3</v>
      </c>
    </row>
    <row r="2673" spans="1:4" x14ac:dyDescent="0.25">
      <c r="A2673" t="s">
        <v>33</v>
      </c>
      <c r="B2673" t="s">
        <v>9</v>
      </c>
      <c r="C2673">
        <v>7</v>
      </c>
      <c r="D2673">
        <v>8.9823889969182849E-3</v>
      </c>
    </row>
    <row r="2674" spans="1:4" x14ac:dyDescent="0.25">
      <c r="A2674" t="s">
        <v>34</v>
      </c>
      <c r="B2674" t="s">
        <v>9</v>
      </c>
      <c r="C2674">
        <v>7</v>
      </c>
      <c r="D2674">
        <v>8.2503010660725882E-3</v>
      </c>
    </row>
    <row r="2675" spans="1:4" x14ac:dyDescent="0.25">
      <c r="A2675" t="s">
        <v>35</v>
      </c>
      <c r="B2675" t="s">
        <v>9</v>
      </c>
      <c r="C2675">
        <v>7</v>
      </c>
      <c r="D2675">
        <v>7.569229547271847E-3</v>
      </c>
    </row>
    <row r="2676" spans="1:4" x14ac:dyDescent="0.25">
      <c r="A2676" t="s">
        <v>36</v>
      </c>
      <c r="B2676" t="s">
        <v>9</v>
      </c>
      <c r="C2676">
        <v>7</v>
      </c>
      <c r="D2676">
        <v>7.8224553551280284E-3</v>
      </c>
    </row>
    <row r="2677" spans="1:4" x14ac:dyDescent="0.25">
      <c r="A2677" t="s">
        <v>37</v>
      </c>
      <c r="B2677" t="s">
        <v>9</v>
      </c>
      <c r="C2677">
        <v>7</v>
      </c>
      <c r="D2677">
        <v>7.1809230965163813E-3</v>
      </c>
    </row>
    <row r="2678" spans="1:4" x14ac:dyDescent="0.25">
      <c r="A2678" t="s">
        <v>38</v>
      </c>
      <c r="B2678" t="s">
        <v>9</v>
      </c>
      <c r="C2678">
        <v>7</v>
      </c>
      <c r="D2678">
        <v>7.1194325244814871E-3</v>
      </c>
    </row>
    <row r="2679" spans="1:4" x14ac:dyDescent="0.25">
      <c r="A2679" t="s">
        <v>39</v>
      </c>
      <c r="B2679" t="s">
        <v>9</v>
      </c>
      <c r="C2679">
        <v>7</v>
      </c>
      <c r="D2679">
        <v>7.6259759767190348E-3</v>
      </c>
    </row>
    <row r="2680" spans="1:4" x14ac:dyDescent="0.25">
      <c r="A2680" t="s">
        <v>40</v>
      </c>
      <c r="B2680" t="s">
        <v>9</v>
      </c>
      <c r="C2680">
        <v>8</v>
      </c>
      <c r="D2680">
        <v>0.10623641453285311</v>
      </c>
    </row>
    <row r="2681" spans="1:4" x14ac:dyDescent="0.25">
      <c r="A2681" t="s">
        <v>41</v>
      </c>
      <c r="B2681" t="s">
        <v>9</v>
      </c>
      <c r="C2681">
        <v>8</v>
      </c>
      <c r="D2681">
        <v>9.6787104224840673E-2</v>
      </c>
    </row>
    <row r="2682" spans="1:4" x14ac:dyDescent="0.25">
      <c r="A2682" t="s">
        <v>42</v>
      </c>
      <c r="B2682" t="s">
        <v>9</v>
      </c>
      <c r="C2682">
        <v>8</v>
      </c>
      <c r="D2682">
        <v>0.11923790362997137</v>
      </c>
    </row>
    <row r="2683" spans="1:4" x14ac:dyDescent="0.25">
      <c r="A2683" t="s">
        <v>43</v>
      </c>
      <c r="B2683" t="s">
        <v>9</v>
      </c>
      <c r="C2683">
        <v>8</v>
      </c>
      <c r="D2683">
        <v>0.11198165008747811</v>
      </c>
    </row>
    <row r="2684" spans="1:4" x14ac:dyDescent="0.25">
      <c r="A2684" t="s">
        <v>44</v>
      </c>
      <c r="B2684" t="s">
        <v>9</v>
      </c>
      <c r="C2684">
        <v>8</v>
      </c>
      <c r="D2684">
        <v>0.12871405006202924</v>
      </c>
    </row>
    <row r="2685" spans="1:4" x14ac:dyDescent="0.25">
      <c r="A2685" t="s">
        <v>45</v>
      </c>
      <c r="B2685" t="s">
        <v>9</v>
      </c>
      <c r="C2685">
        <v>8</v>
      </c>
      <c r="D2685">
        <v>0.20433780988829683</v>
      </c>
    </row>
    <row r="2686" spans="1:4" x14ac:dyDescent="0.25">
      <c r="A2686" t="s">
        <v>46</v>
      </c>
      <c r="B2686" t="s">
        <v>9</v>
      </c>
      <c r="C2686">
        <v>8</v>
      </c>
      <c r="D2686">
        <v>0.20808042546581249</v>
      </c>
    </row>
    <row r="2687" spans="1:4" x14ac:dyDescent="0.25">
      <c r="A2687" t="s">
        <v>47</v>
      </c>
      <c r="B2687" t="s">
        <v>9</v>
      </c>
      <c r="C2687">
        <v>8</v>
      </c>
      <c r="D2687">
        <v>0.2337528367789857</v>
      </c>
    </row>
    <row r="2688" spans="1:4" x14ac:dyDescent="0.25">
      <c r="A2688" t="s">
        <v>48</v>
      </c>
      <c r="B2688" t="s">
        <v>9</v>
      </c>
      <c r="C2688">
        <v>8</v>
      </c>
      <c r="D2688">
        <v>0.22955423403887099</v>
      </c>
    </row>
    <row r="2689" spans="1:4" x14ac:dyDescent="0.25">
      <c r="A2689" t="s">
        <v>49</v>
      </c>
      <c r="B2689" t="s">
        <v>9</v>
      </c>
      <c r="C2689">
        <v>8</v>
      </c>
      <c r="D2689">
        <v>0.21259137162554576</v>
      </c>
    </row>
    <row r="2690" spans="1:4" x14ac:dyDescent="0.25">
      <c r="A2690" t="s">
        <v>50</v>
      </c>
      <c r="B2690" t="s">
        <v>9</v>
      </c>
      <c r="C2690">
        <v>8</v>
      </c>
      <c r="D2690">
        <v>0.24327052021123455</v>
      </c>
    </row>
    <row r="2691" spans="1:4" x14ac:dyDescent="0.25">
      <c r="A2691" t="s">
        <v>51</v>
      </c>
      <c r="B2691" t="s">
        <v>9</v>
      </c>
      <c r="C2691">
        <v>8</v>
      </c>
      <c r="D2691">
        <v>0.23737189624048396</v>
      </c>
    </row>
    <row r="2692" spans="1:4" x14ac:dyDescent="0.25">
      <c r="A2692" t="s">
        <v>52</v>
      </c>
      <c r="B2692" t="s">
        <v>9</v>
      </c>
      <c r="C2692">
        <v>8</v>
      </c>
      <c r="D2692">
        <v>0.20400927061381546</v>
      </c>
    </row>
    <row r="2693" spans="1:4" x14ac:dyDescent="0.25">
      <c r="A2693" t="s">
        <v>53</v>
      </c>
      <c r="B2693" t="s">
        <v>9</v>
      </c>
      <c r="C2693">
        <v>8</v>
      </c>
      <c r="D2693">
        <v>3.088833083864315E-2</v>
      </c>
    </row>
    <row r="2694" spans="1:4" x14ac:dyDescent="0.25">
      <c r="A2694" t="s">
        <v>54</v>
      </c>
      <c r="B2694" t="s">
        <v>9</v>
      </c>
      <c r="C2694">
        <v>8</v>
      </c>
      <c r="D2694">
        <v>2.790276788470231E-2</v>
      </c>
    </row>
    <row r="2695" spans="1:4" x14ac:dyDescent="0.25">
      <c r="A2695" t="s">
        <v>55</v>
      </c>
      <c r="B2695" t="s">
        <v>9</v>
      </c>
      <c r="C2695">
        <v>8</v>
      </c>
      <c r="D2695">
        <v>2.7956485356583714E-2</v>
      </c>
    </row>
    <row r="2696" spans="1:4" x14ac:dyDescent="0.25">
      <c r="A2696" t="s">
        <v>30</v>
      </c>
      <c r="B2696" t="s">
        <v>9</v>
      </c>
      <c r="C2696">
        <v>8</v>
      </c>
      <c r="D2696">
        <v>9.2452175007692594E-2</v>
      </c>
    </row>
    <row r="2697" spans="1:4" x14ac:dyDescent="0.25">
      <c r="A2697" t="s">
        <v>31</v>
      </c>
      <c r="B2697" t="s">
        <v>9</v>
      </c>
      <c r="C2697">
        <v>8</v>
      </c>
      <c r="D2697">
        <v>0.11736407756724239</v>
      </c>
    </row>
    <row r="2698" spans="1:4" x14ac:dyDescent="0.25">
      <c r="A2698" t="s">
        <v>32</v>
      </c>
      <c r="B2698" t="s">
        <v>9</v>
      </c>
      <c r="C2698">
        <v>8</v>
      </c>
      <c r="D2698">
        <v>9.7369974882101598E-2</v>
      </c>
    </row>
    <row r="2699" spans="1:4" x14ac:dyDescent="0.25">
      <c r="A2699" t="s">
        <v>33</v>
      </c>
      <c r="B2699" t="s">
        <v>9</v>
      </c>
      <c r="C2699">
        <v>8</v>
      </c>
      <c r="D2699">
        <v>0.11923912095605016</v>
      </c>
    </row>
    <row r="2700" spans="1:4" x14ac:dyDescent="0.25">
      <c r="A2700" t="s">
        <v>34</v>
      </c>
      <c r="B2700" t="s">
        <v>9</v>
      </c>
      <c r="C2700">
        <v>8</v>
      </c>
      <c r="D2700">
        <v>0.10952082425719604</v>
      </c>
    </row>
    <row r="2701" spans="1:4" x14ac:dyDescent="0.25">
      <c r="A2701" t="s">
        <v>35</v>
      </c>
      <c r="B2701" t="s">
        <v>9</v>
      </c>
      <c r="C2701">
        <v>8</v>
      </c>
      <c r="D2701">
        <v>0.10047975854095237</v>
      </c>
    </row>
    <row r="2702" spans="1:4" x14ac:dyDescent="0.25">
      <c r="A2702" t="s">
        <v>36</v>
      </c>
      <c r="B2702" t="s">
        <v>9</v>
      </c>
      <c r="C2702">
        <v>8</v>
      </c>
      <c r="D2702">
        <v>0.10384127213633504</v>
      </c>
    </row>
    <row r="2703" spans="1:4" x14ac:dyDescent="0.25">
      <c r="A2703" t="s">
        <v>37</v>
      </c>
      <c r="B2703" t="s">
        <v>9</v>
      </c>
      <c r="C2703">
        <v>8</v>
      </c>
      <c r="D2703">
        <v>9.5325080886095662E-2</v>
      </c>
    </row>
    <row r="2704" spans="1:4" x14ac:dyDescent="0.25">
      <c r="A2704" t="s">
        <v>38</v>
      </c>
      <c r="B2704" t="s">
        <v>9</v>
      </c>
      <c r="C2704">
        <v>8</v>
      </c>
      <c r="D2704">
        <v>9.450880787019296E-2</v>
      </c>
    </row>
    <row r="2705" spans="1:4" x14ac:dyDescent="0.25">
      <c r="A2705" t="s">
        <v>39</v>
      </c>
      <c r="B2705" t="s">
        <v>9</v>
      </c>
      <c r="C2705">
        <v>8</v>
      </c>
      <c r="D2705">
        <v>0.10123305416943146</v>
      </c>
    </row>
    <row r="2706" spans="1:4" x14ac:dyDescent="0.25">
      <c r="A2706" t="s">
        <v>40</v>
      </c>
      <c r="B2706" t="s">
        <v>9</v>
      </c>
      <c r="C2706">
        <v>9</v>
      </c>
      <c r="D2706">
        <v>0.2258331998224388</v>
      </c>
    </row>
    <row r="2707" spans="1:4" x14ac:dyDescent="0.25">
      <c r="A2707" t="s">
        <v>41</v>
      </c>
      <c r="B2707" t="s">
        <v>9</v>
      </c>
      <c r="C2707">
        <v>9</v>
      </c>
      <c r="D2707">
        <v>0.20574622689176178</v>
      </c>
    </row>
    <row r="2708" spans="1:4" x14ac:dyDescent="0.25">
      <c r="A2708" t="s">
        <v>42</v>
      </c>
      <c r="B2708" t="s">
        <v>9</v>
      </c>
      <c r="C2708">
        <v>9</v>
      </c>
      <c r="D2708">
        <v>0.25347125498619599</v>
      </c>
    </row>
    <row r="2709" spans="1:4" x14ac:dyDescent="0.25">
      <c r="A2709" t="s">
        <v>43</v>
      </c>
      <c r="B2709" t="s">
        <v>9</v>
      </c>
      <c r="C2709">
        <v>9</v>
      </c>
      <c r="D2709">
        <v>0.23804619604167179</v>
      </c>
    </row>
    <row r="2710" spans="1:4" x14ac:dyDescent="0.25">
      <c r="A2710" t="s">
        <v>44</v>
      </c>
      <c r="B2710" t="s">
        <v>9</v>
      </c>
      <c r="C2710">
        <v>9</v>
      </c>
      <c r="D2710">
        <v>0.2736152750959468</v>
      </c>
    </row>
    <row r="2711" spans="1:4" x14ac:dyDescent="0.25">
      <c r="A2711" t="s">
        <v>45</v>
      </c>
      <c r="B2711" t="s">
        <v>9</v>
      </c>
      <c r="C2711">
        <v>9</v>
      </c>
      <c r="D2711">
        <v>0.3229431564146486</v>
      </c>
    </row>
    <row r="2712" spans="1:4" x14ac:dyDescent="0.25">
      <c r="A2712" t="s">
        <v>46</v>
      </c>
      <c r="B2712" t="s">
        <v>9</v>
      </c>
      <c r="C2712">
        <v>9</v>
      </c>
      <c r="D2712">
        <v>0.3288581267694265</v>
      </c>
    </row>
    <row r="2713" spans="1:4" x14ac:dyDescent="0.25">
      <c r="A2713" t="s">
        <v>47</v>
      </c>
      <c r="B2713" t="s">
        <v>9</v>
      </c>
      <c r="C2713">
        <v>9</v>
      </c>
      <c r="D2713">
        <v>0.36943177071120853</v>
      </c>
    </row>
    <row r="2714" spans="1:4" x14ac:dyDescent="0.25">
      <c r="A2714" t="s">
        <v>48</v>
      </c>
      <c r="B2714" t="s">
        <v>9</v>
      </c>
      <c r="C2714">
        <v>9</v>
      </c>
      <c r="D2714">
        <v>0.36279614110274278</v>
      </c>
    </row>
    <row r="2715" spans="1:4" x14ac:dyDescent="0.25">
      <c r="A2715" t="s">
        <v>49</v>
      </c>
      <c r="B2715" t="s">
        <v>9</v>
      </c>
      <c r="C2715">
        <v>9</v>
      </c>
      <c r="D2715">
        <v>0.33598739566017749</v>
      </c>
    </row>
    <row r="2716" spans="1:4" x14ac:dyDescent="0.25">
      <c r="A2716" t="s">
        <v>50</v>
      </c>
      <c r="B2716" t="s">
        <v>9</v>
      </c>
      <c r="C2716">
        <v>9</v>
      </c>
      <c r="D2716">
        <v>0.38447387540561678</v>
      </c>
    </row>
    <row r="2717" spans="1:4" x14ac:dyDescent="0.25">
      <c r="A2717" t="s">
        <v>51</v>
      </c>
      <c r="B2717" t="s">
        <v>9</v>
      </c>
      <c r="C2717">
        <v>9</v>
      </c>
      <c r="D2717">
        <v>0.37515146833539009</v>
      </c>
    </row>
    <row r="2718" spans="1:4" x14ac:dyDescent="0.25">
      <c r="A2718" t="s">
        <v>52</v>
      </c>
      <c r="B2718" t="s">
        <v>9</v>
      </c>
      <c r="C2718">
        <v>9</v>
      </c>
      <c r="D2718">
        <v>0.32242392059448788</v>
      </c>
    </row>
    <row r="2719" spans="1:4" x14ac:dyDescent="0.25">
      <c r="A2719" t="s">
        <v>53</v>
      </c>
      <c r="B2719" t="s">
        <v>9</v>
      </c>
      <c r="C2719">
        <v>9</v>
      </c>
      <c r="D2719">
        <v>0.16323609154359628</v>
      </c>
    </row>
    <row r="2720" spans="1:4" x14ac:dyDescent="0.25">
      <c r="A2720" t="s">
        <v>54</v>
      </c>
      <c r="B2720" t="s">
        <v>9</v>
      </c>
      <c r="C2720">
        <v>9</v>
      </c>
      <c r="D2720">
        <v>0.1474582358153434</v>
      </c>
    </row>
    <row r="2721" spans="1:4" x14ac:dyDescent="0.25">
      <c r="A2721" t="s">
        <v>55</v>
      </c>
      <c r="B2721" t="s">
        <v>9</v>
      </c>
      <c r="C2721">
        <v>9</v>
      </c>
      <c r="D2721">
        <v>0.14774211745994664</v>
      </c>
    </row>
    <row r="2722" spans="1:4" x14ac:dyDescent="0.25">
      <c r="A2722" t="s">
        <v>30</v>
      </c>
      <c r="B2722" t="s">
        <v>9</v>
      </c>
      <c r="C2722">
        <v>9</v>
      </c>
      <c r="D2722">
        <v>0.2332110338123822</v>
      </c>
    </row>
    <row r="2723" spans="1:4" x14ac:dyDescent="0.25">
      <c r="A2723" t="s">
        <v>31</v>
      </c>
      <c r="B2723" t="s">
        <v>9</v>
      </c>
      <c r="C2723">
        <v>9</v>
      </c>
      <c r="D2723">
        <v>0.29605142182556343</v>
      </c>
    </row>
    <row r="2724" spans="1:4" x14ac:dyDescent="0.25">
      <c r="A2724" t="s">
        <v>32</v>
      </c>
      <c r="B2724" t="s">
        <v>9</v>
      </c>
      <c r="C2724">
        <v>9</v>
      </c>
      <c r="D2724">
        <v>0.24561620646189422</v>
      </c>
    </row>
    <row r="2725" spans="1:4" x14ac:dyDescent="0.25">
      <c r="A2725" t="s">
        <v>33</v>
      </c>
      <c r="B2725" t="s">
        <v>9</v>
      </c>
      <c r="C2725">
        <v>9</v>
      </c>
      <c r="D2725">
        <v>0.30078122733971757</v>
      </c>
    </row>
    <row r="2726" spans="1:4" x14ac:dyDescent="0.25">
      <c r="A2726" t="s">
        <v>34</v>
      </c>
      <c r="B2726" t="s">
        <v>9</v>
      </c>
      <c r="C2726">
        <v>9</v>
      </c>
      <c r="D2726">
        <v>0.27626677952011086</v>
      </c>
    </row>
    <row r="2727" spans="1:4" x14ac:dyDescent="0.25">
      <c r="A2727" t="s">
        <v>35</v>
      </c>
      <c r="B2727" t="s">
        <v>9</v>
      </c>
      <c r="C2727">
        <v>9</v>
      </c>
      <c r="D2727">
        <v>0.25346064994797873</v>
      </c>
    </row>
    <row r="2728" spans="1:4" x14ac:dyDescent="0.25">
      <c r="A2728" t="s">
        <v>36</v>
      </c>
      <c r="B2728" t="s">
        <v>9</v>
      </c>
      <c r="C2728">
        <v>9</v>
      </c>
      <c r="D2728">
        <v>0.26194008334895974</v>
      </c>
    </row>
    <row r="2729" spans="1:4" x14ac:dyDescent="0.25">
      <c r="A2729" t="s">
        <v>37</v>
      </c>
      <c r="B2729" t="s">
        <v>9</v>
      </c>
      <c r="C2729">
        <v>9</v>
      </c>
      <c r="D2729">
        <v>0.24045795201514272</v>
      </c>
    </row>
    <row r="2730" spans="1:4" x14ac:dyDescent="0.25">
      <c r="A2730" t="s">
        <v>38</v>
      </c>
      <c r="B2730" t="s">
        <v>9</v>
      </c>
      <c r="C2730">
        <v>9</v>
      </c>
      <c r="D2730">
        <v>0.23839889960349336</v>
      </c>
    </row>
    <row r="2731" spans="1:4" x14ac:dyDescent="0.25">
      <c r="A2731" t="s">
        <v>39</v>
      </c>
      <c r="B2731" t="s">
        <v>9</v>
      </c>
      <c r="C2731">
        <v>9</v>
      </c>
      <c r="D2731">
        <v>0.25536084161214823</v>
      </c>
    </row>
    <row r="2732" spans="1:4" x14ac:dyDescent="0.25">
      <c r="A2732" t="s">
        <v>40</v>
      </c>
      <c r="B2732" t="s">
        <v>9</v>
      </c>
      <c r="C2732">
        <v>10</v>
      </c>
      <c r="D2732">
        <v>0.33184852931141495</v>
      </c>
    </row>
    <row r="2733" spans="1:4" x14ac:dyDescent="0.25">
      <c r="A2733" t="s">
        <v>41</v>
      </c>
      <c r="B2733" t="s">
        <v>9</v>
      </c>
      <c r="C2733">
        <v>10</v>
      </c>
      <c r="D2733">
        <v>0.30233191071590115</v>
      </c>
    </row>
    <row r="2734" spans="1:4" x14ac:dyDescent="0.25">
      <c r="A2734" t="s">
        <v>42</v>
      </c>
      <c r="B2734" t="s">
        <v>9</v>
      </c>
      <c r="C2734">
        <v>10</v>
      </c>
      <c r="D2734">
        <v>0.37246101660881753</v>
      </c>
    </row>
    <row r="2735" spans="1:4" x14ac:dyDescent="0.25">
      <c r="A2735" t="s">
        <v>43</v>
      </c>
      <c r="B2735" t="s">
        <v>9</v>
      </c>
      <c r="C2735">
        <v>10</v>
      </c>
      <c r="D2735">
        <v>0.34979480486799791</v>
      </c>
    </row>
    <row r="2736" spans="1:4" x14ac:dyDescent="0.25">
      <c r="A2736" t="s">
        <v>44</v>
      </c>
      <c r="B2736" t="s">
        <v>9</v>
      </c>
      <c r="C2736">
        <v>10</v>
      </c>
      <c r="D2736">
        <v>0.40206146265969162</v>
      </c>
    </row>
    <row r="2737" spans="1:4" x14ac:dyDescent="0.25">
      <c r="A2737" t="s">
        <v>45</v>
      </c>
      <c r="B2737" t="s">
        <v>9</v>
      </c>
      <c r="C2737">
        <v>10</v>
      </c>
      <c r="D2737">
        <v>0.40867629625897822</v>
      </c>
    </row>
    <row r="2738" spans="1:4" x14ac:dyDescent="0.25">
      <c r="A2738" t="s">
        <v>46</v>
      </c>
      <c r="B2738" t="s">
        <v>9</v>
      </c>
      <c r="C2738">
        <v>10</v>
      </c>
      <c r="D2738">
        <v>0.4161615398043424</v>
      </c>
    </row>
    <row r="2739" spans="1:4" x14ac:dyDescent="0.25">
      <c r="A2739" t="s">
        <v>47</v>
      </c>
      <c r="B2739" t="s">
        <v>9</v>
      </c>
      <c r="C2739">
        <v>10</v>
      </c>
      <c r="D2739">
        <v>0.46750644742197872</v>
      </c>
    </row>
    <row r="2740" spans="1:4" x14ac:dyDescent="0.25">
      <c r="A2740" t="s">
        <v>48</v>
      </c>
      <c r="B2740" t="s">
        <v>9</v>
      </c>
      <c r="C2740">
        <v>10</v>
      </c>
      <c r="D2740">
        <v>0.45910922804182158</v>
      </c>
    </row>
    <row r="2741" spans="1:4" x14ac:dyDescent="0.25">
      <c r="A2741" t="s">
        <v>49</v>
      </c>
      <c r="B2741" t="s">
        <v>9</v>
      </c>
      <c r="C2741">
        <v>10</v>
      </c>
      <c r="D2741">
        <v>0.42518344705778338</v>
      </c>
    </row>
    <row r="2742" spans="1:4" x14ac:dyDescent="0.25">
      <c r="A2742" t="s">
        <v>50</v>
      </c>
      <c r="B2742" t="s">
        <v>9</v>
      </c>
      <c r="C2742">
        <v>10</v>
      </c>
      <c r="D2742">
        <v>0.48654184579579524</v>
      </c>
    </row>
    <row r="2743" spans="1:4" x14ac:dyDescent="0.25">
      <c r="A2743" t="s">
        <v>51</v>
      </c>
      <c r="B2743" t="s">
        <v>9</v>
      </c>
      <c r="C2743">
        <v>10</v>
      </c>
      <c r="D2743">
        <v>0.47474457832626243</v>
      </c>
    </row>
    <row r="2744" spans="1:4" x14ac:dyDescent="0.25">
      <c r="A2744" t="s">
        <v>52</v>
      </c>
      <c r="B2744" t="s">
        <v>9</v>
      </c>
      <c r="C2744">
        <v>10</v>
      </c>
      <c r="D2744">
        <v>0.40801921662235069</v>
      </c>
    </row>
    <row r="2745" spans="1:4" x14ac:dyDescent="0.25">
      <c r="A2745" t="s">
        <v>53</v>
      </c>
      <c r="B2745" t="s">
        <v>9</v>
      </c>
      <c r="C2745">
        <v>10</v>
      </c>
      <c r="D2745">
        <v>0.31214726425976302</v>
      </c>
    </row>
    <row r="2746" spans="1:4" x14ac:dyDescent="0.25">
      <c r="A2746" t="s">
        <v>54</v>
      </c>
      <c r="B2746" t="s">
        <v>9</v>
      </c>
      <c r="C2746">
        <v>10</v>
      </c>
      <c r="D2746">
        <v>0.28197615164068868</v>
      </c>
    </row>
    <row r="2747" spans="1:4" x14ac:dyDescent="0.25">
      <c r="A2747" t="s">
        <v>55</v>
      </c>
      <c r="B2747" t="s">
        <v>9</v>
      </c>
      <c r="C2747">
        <v>10</v>
      </c>
      <c r="D2747">
        <v>0.28251900266032853</v>
      </c>
    </row>
    <row r="2748" spans="1:4" x14ac:dyDescent="0.25">
      <c r="A2748" t="s">
        <v>30</v>
      </c>
      <c r="B2748" t="s">
        <v>9</v>
      </c>
      <c r="C2748">
        <v>10</v>
      </c>
      <c r="D2748">
        <v>0.35075810383106193</v>
      </c>
    </row>
    <row r="2749" spans="1:4" x14ac:dyDescent="0.25">
      <c r="A2749" t="s">
        <v>31</v>
      </c>
      <c r="B2749" t="s">
        <v>9</v>
      </c>
      <c r="C2749">
        <v>10</v>
      </c>
      <c r="D2749">
        <v>0.4452723940993526</v>
      </c>
    </row>
    <row r="2750" spans="1:4" x14ac:dyDescent="0.25">
      <c r="A2750" t="s">
        <v>32</v>
      </c>
      <c r="B2750" t="s">
        <v>9</v>
      </c>
      <c r="C2750">
        <v>10</v>
      </c>
      <c r="D2750">
        <v>0.36941594675173745</v>
      </c>
    </row>
    <row r="2751" spans="1:4" x14ac:dyDescent="0.25">
      <c r="A2751" t="s">
        <v>33</v>
      </c>
      <c r="B2751" t="s">
        <v>9</v>
      </c>
      <c r="C2751">
        <v>10</v>
      </c>
      <c r="D2751">
        <v>0.45238619822136977</v>
      </c>
    </row>
    <row r="2752" spans="1:4" x14ac:dyDescent="0.25">
      <c r="A2752" t="s">
        <v>34</v>
      </c>
      <c r="B2752" t="s">
        <v>9</v>
      </c>
      <c r="C2752">
        <v>10</v>
      </c>
      <c r="D2752">
        <v>0.4155155532389872</v>
      </c>
    </row>
    <row r="2753" spans="1:4" x14ac:dyDescent="0.25">
      <c r="A2753" t="s">
        <v>35</v>
      </c>
      <c r="B2753" t="s">
        <v>9</v>
      </c>
      <c r="C2753">
        <v>10</v>
      </c>
      <c r="D2753">
        <v>0.38121428269583574</v>
      </c>
    </row>
    <row r="2754" spans="1:4" x14ac:dyDescent="0.25">
      <c r="A2754" t="s">
        <v>36</v>
      </c>
      <c r="B2754" t="s">
        <v>9</v>
      </c>
      <c r="C2754">
        <v>10</v>
      </c>
      <c r="D2754">
        <v>0.39396766718485021</v>
      </c>
    </row>
    <row r="2755" spans="1:4" x14ac:dyDescent="0.25">
      <c r="A2755" t="s">
        <v>37</v>
      </c>
      <c r="B2755" t="s">
        <v>9</v>
      </c>
      <c r="C2755">
        <v>10</v>
      </c>
      <c r="D2755">
        <v>0.36165773943519913</v>
      </c>
    </row>
    <row r="2756" spans="1:4" x14ac:dyDescent="0.25">
      <c r="A2756" t="s">
        <v>38</v>
      </c>
      <c r="B2756" t="s">
        <v>9</v>
      </c>
      <c r="C2756">
        <v>10</v>
      </c>
      <c r="D2756">
        <v>0.35856084771531621</v>
      </c>
    </row>
    <row r="2757" spans="1:4" x14ac:dyDescent="0.25">
      <c r="A2757" t="s">
        <v>39</v>
      </c>
      <c r="B2757" t="s">
        <v>9</v>
      </c>
      <c r="C2757">
        <v>10</v>
      </c>
      <c r="D2757">
        <v>0.38407224191905098</v>
      </c>
    </row>
    <row r="2758" spans="1:4" x14ac:dyDescent="0.25">
      <c r="A2758" t="s">
        <v>40</v>
      </c>
      <c r="B2758" t="s">
        <v>9</v>
      </c>
      <c r="C2758">
        <v>11</v>
      </c>
      <c r="D2758">
        <v>0.40931731637490315</v>
      </c>
    </row>
    <row r="2759" spans="1:4" x14ac:dyDescent="0.25">
      <c r="A2759" t="s">
        <v>41</v>
      </c>
      <c r="B2759" t="s">
        <v>9</v>
      </c>
      <c r="C2759">
        <v>11</v>
      </c>
      <c r="D2759">
        <v>0.3729101545380053</v>
      </c>
    </row>
    <row r="2760" spans="1:4" x14ac:dyDescent="0.25">
      <c r="A2760" t="s">
        <v>42</v>
      </c>
      <c r="B2760" t="s">
        <v>9</v>
      </c>
      <c r="C2760">
        <v>11</v>
      </c>
      <c r="D2760">
        <v>0.45941063559610384</v>
      </c>
    </row>
    <row r="2761" spans="1:4" x14ac:dyDescent="0.25">
      <c r="A2761" t="s">
        <v>43</v>
      </c>
      <c r="B2761" t="s">
        <v>9</v>
      </c>
      <c r="C2761">
        <v>11</v>
      </c>
      <c r="D2761">
        <v>0.43145308224672246</v>
      </c>
    </row>
    <row r="2762" spans="1:4" x14ac:dyDescent="0.25">
      <c r="A2762" t="s">
        <v>44</v>
      </c>
      <c r="B2762" t="s">
        <v>9</v>
      </c>
      <c r="C2762">
        <v>11</v>
      </c>
      <c r="D2762">
        <v>0.49592119409152496</v>
      </c>
    </row>
    <row r="2763" spans="1:4" x14ac:dyDescent="0.25">
      <c r="A2763" t="s">
        <v>45</v>
      </c>
      <c r="B2763" t="s">
        <v>9</v>
      </c>
      <c r="C2763">
        <v>11</v>
      </c>
      <c r="D2763">
        <v>0.45758753831167392</v>
      </c>
    </row>
    <row r="2764" spans="1:4" x14ac:dyDescent="0.25">
      <c r="A2764" t="s">
        <v>46</v>
      </c>
      <c r="B2764" t="s">
        <v>9</v>
      </c>
      <c r="C2764">
        <v>11</v>
      </c>
      <c r="D2764">
        <v>0.46596863160957352</v>
      </c>
    </row>
    <row r="2765" spans="1:4" x14ac:dyDescent="0.25">
      <c r="A2765" t="s">
        <v>47</v>
      </c>
      <c r="B2765" t="s">
        <v>9</v>
      </c>
      <c r="C2765">
        <v>11</v>
      </c>
      <c r="D2765">
        <v>0.52345860618521145</v>
      </c>
    </row>
    <row r="2766" spans="1:4" x14ac:dyDescent="0.25">
      <c r="A2766" t="s">
        <v>48</v>
      </c>
      <c r="B2766" t="s">
        <v>9</v>
      </c>
      <c r="C2766">
        <v>11</v>
      </c>
      <c r="D2766">
        <v>0.51405638985898183</v>
      </c>
    </row>
    <row r="2767" spans="1:4" x14ac:dyDescent="0.25">
      <c r="A2767" t="s">
        <v>49</v>
      </c>
      <c r="B2767" t="s">
        <v>9</v>
      </c>
      <c r="C2767">
        <v>11</v>
      </c>
      <c r="D2767">
        <v>0.47607029977278453</v>
      </c>
    </row>
    <row r="2768" spans="1:4" x14ac:dyDescent="0.25">
      <c r="A2768" t="s">
        <v>50</v>
      </c>
      <c r="B2768" t="s">
        <v>9</v>
      </c>
      <c r="C2768">
        <v>11</v>
      </c>
      <c r="D2768">
        <v>0.54477220122948322</v>
      </c>
    </row>
    <row r="2769" spans="1:4" x14ac:dyDescent="0.25">
      <c r="A2769" t="s">
        <v>51</v>
      </c>
      <c r="B2769" t="s">
        <v>9</v>
      </c>
      <c r="C2769">
        <v>11</v>
      </c>
      <c r="D2769">
        <v>0.53156301187936983</v>
      </c>
    </row>
    <row r="2770" spans="1:4" x14ac:dyDescent="0.25">
      <c r="A2770" t="s">
        <v>52</v>
      </c>
      <c r="B2770" t="s">
        <v>9</v>
      </c>
      <c r="C2770">
        <v>11</v>
      </c>
      <c r="D2770">
        <v>0.45685181799671698</v>
      </c>
    </row>
    <row r="2771" spans="1:4" x14ac:dyDescent="0.25">
      <c r="A2771" t="s">
        <v>53</v>
      </c>
      <c r="B2771" t="s">
        <v>9</v>
      </c>
      <c r="C2771">
        <v>11</v>
      </c>
      <c r="D2771">
        <v>0.4236044190781037</v>
      </c>
    </row>
    <row r="2772" spans="1:4" x14ac:dyDescent="0.25">
      <c r="A2772" t="s">
        <v>54</v>
      </c>
      <c r="B2772" t="s">
        <v>9</v>
      </c>
      <c r="C2772">
        <v>11</v>
      </c>
      <c r="D2772">
        <v>0.38266022991709531</v>
      </c>
    </row>
    <row r="2773" spans="1:4" x14ac:dyDescent="0.25">
      <c r="A2773" t="s">
        <v>55</v>
      </c>
      <c r="B2773" t="s">
        <v>9</v>
      </c>
      <c r="C2773">
        <v>11</v>
      </c>
      <c r="D2773">
        <v>0.38339691454371155</v>
      </c>
    </row>
    <row r="2774" spans="1:4" x14ac:dyDescent="0.25">
      <c r="A2774" t="s">
        <v>30</v>
      </c>
      <c r="B2774" t="s">
        <v>9</v>
      </c>
      <c r="C2774">
        <v>11</v>
      </c>
      <c r="D2774">
        <v>0.42806880853923407</v>
      </c>
    </row>
    <row r="2775" spans="1:4" x14ac:dyDescent="0.25">
      <c r="A2775" t="s">
        <v>31</v>
      </c>
      <c r="B2775" t="s">
        <v>9</v>
      </c>
      <c r="C2775">
        <v>11</v>
      </c>
      <c r="D2775">
        <v>0.54341502344683001</v>
      </c>
    </row>
    <row r="2776" spans="1:4" x14ac:dyDescent="0.25">
      <c r="A2776" t="s">
        <v>32</v>
      </c>
      <c r="B2776" t="s">
        <v>9</v>
      </c>
      <c r="C2776">
        <v>11</v>
      </c>
      <c r="D2776">
        <v>0.45083903252474328</v>
      </c>
    </row>
    <row r="2777" spans="1:4" x14ac:dyDescent="0.25">
      <c r="A2777" t="s">
        <v>33</v>
      </c>
      <c r="B2777" t="s">
        <v>9</v>
      </c>
      <c r="C2777">
        <v>11</v>
      </c>
      <c r="D2777">
        <v>0.55209678338746437</v>
      </c>
    </row>
    <row r="2778" spans="1:4" x14ac:dyDescent="0.25">
      <c r="A2778" t="s">
        <v>34</v>
      </c>
      <c r="B2778" t="s">
        <v>9</v>
      </c>
      <c r="C2778">
        <v>11</v>
      </c>
      <c r="D2778">
        <v>0.50709946787203053</v>
      </c>
    </row>
    <row r="2779" spans="1:4" x14ac:dyDescent="0.25">
      <c r="A2779" t="s">
        <v>35</v>
      </c>
      <c r="B2779" t="s">
        <v>9</v>
      </c>
      <c r="C2779">
        <v>11</v>
      </c>
      <c r="D2779">
        <v>0.46523784342938951</v>
      </c>
    </row>
    <row r="2780" spans="1:4" x14ac:dyDescent="0.25">
      <c r="A2780" t="s">
        <v>36</v>
      </c>
      <c r="B2780" t="s">
        <v>9</v>
      </c>
      <c r="C2780">
        <v>11</v>
      </c>
      <c r="D2780">
        <v>0.48080220543108571</v>
      </c>
    </row>
    <row r="2781" spans="1:4" x14ac:dyDescent="0.25">
      <c r="A2781" t="s">
        <v>37</v>
      </c>
      <c r="B2781" t="s">
        <v>9</v>
      </c>
      <c r="C2781">
        <v>11</v>
      </c>
      <c r="D2781">
        <v>0.44137083627747858</v>
      </c>
    </row>
    <row r="2782" spans="1:4" x14ac:dyDescent="0.25">
      <c r="A2782" t="s">
        <v>38</v>
      </c>
      <c r="B2782" t="s">
        <v>9</v>
      </c>
      <c r="C2782">
        <v>11</v>
      </c>
      <c r="D2782">
        <v>0.43759135767320428</v>
      </c>
    </row>
    <row r="2783" spans="1:4" x14ac:dyDescent="0.25">
      <c r="A2783" t="s">
        <v>39</v>
      </c>
      <c r="B2783" t="s">
        <v>9</v>
      </c>
      <c r="C2783">
        <v>11</v>
      </c>
      <c r="D2783">
        <v>0.46872572634976456</v>
      </c>
    </row>
    <row r="2784" spans="1:4" x14ac:dyDescent="0.25">
      <c r="A2784" t="s">
        <v>40</v>
      </c>
      <c r="B2784" t="s">
        <v>9</v>
      </c>
      <c r="C2784">
        <v>12</v>
      </c>
      <c r="D2784">
        <v>0.45471405706888302</v>
      </c>
    </row>
    <row r="2785" spans="1:4" x14ac:dyDescent="0.25">
      <c r="A2785" t="s">
        <v>41</v>
      </c>
      <c r="B2785" t="s">
        <v>9</v>
      </c>
      <c r="C2785">
        <v>12</v>
      </c>
      <c r="D2785">
        <v>0.41426903409297672</v>
      </c>
    </row>
    <row r="2786" spans="1:4" x14ac:dyDescent="0.25">
      <c r="A2786" t="s">
        <v>42</v>
      </c>
      <c r="B2786" t="s">
        <v>9</v>
      </c>
      <c r="C2786">
        <v>12</v>
      </c>
      <c r="D2786">
        <v>0.51036314764939439</v>
      </c>
    </row>
    <row r="2787" spans="1:4" x14ac:dyDescent="0.25">
      <c r="A2787" t="s">
        <v>43</v>
      </c>
      <c r="B2787" t="s">
        <v>9</v>
      </c>
      <c r="C2787">
        <v>12</v>
      </c>
      <c r="D2787">
        <v>0.47930486596757788</v>
      </c>
    </row>
    <row r="2788" spans="1:4" x14ac:dyDescent="0.25">
      <c r="A2788" t="s">
        <v>44</v>
      </c>
      <c r="B2788" t="s">
        <v>9</v>
      </c>
      <c r="C2788">
        <v>12</v>
      </c>
      <c r="D2788">
        <v>0.55092303484482807</v>
      </c>
    </row>
    <row r="2789" spans="1:4" x14ac:dyDescent="0.25">
      <c r="A2789" t="s">
        <v>45</v>
      </c>
      <c r="B2789" t="s">
        <v>9</v>
      </c>
      <c r="C2789">
        <v>12</v>
      </c>
      <c r="D2789">
        <v>0.47297412559322222</v>
      </c>
    </row>
    <row r="2790" spans="1:4" x14ac:dyDescent="0.25">
      <c r="A2790" t="s">
        <v>46</v>
      </c>
      <c r="B2790" t="s">
        <v>9</v>
      </c>
      <c r="C2790">
        <v>12</v>
      </c>
      <c r="D2790">
        <v>0.481637036931925</v>
      </c>
    </row>
    <row r="2791" spans="1:4" x14ac:dyDescent="0.25">
      <c r="A2791" t="s">
        <v>47</v>
      </c>
      <c r="B2791" t="s">
        <v>9</v>
      </c>
      <c r="C2791">
        <v>12</v>
      </c>
      <c r="D2791">
        <v>0.54106013782233486</v>
      </c>
    </row>
    <row r="2792" spans="1:4" x14ac:dyDescent="0.25">
      <c r="A2792" t="s">
        <v>48</v>
      </c>
      <c r="B2792" t="s">
        <v>9</v>
      </c>
      <c r="C2792">
        <v>12</v>
      </c>
      <c r="D2792">
        <v>0.53134176773309572</v>
      </c>
    </row>
    <row r="2793" spans="1:4" x14ac:dyDescent="0.25">
      <c r="A2793" t="s">
        <v>49</v>
      </c>
      <c r="B2793" t="s">
        <v>9</v>
      </c>
      <c r="C2793">
        <v>12</v>
      </c>
      <c r="D2793">
        <v>0.49207837824151568</v>
      </c>
    </row>
    <row r="2794" spans="1:4" x14ac:dyDescent="0.25">
      <c r="A2794" t="s">
        <v>50</v>
      </c>
      <c r="B2794" t="s">
        <v>9</v>
      </c>
      <c r="C2794">
        <v>12</v>
      </c>
      <c r="D2794">
        <v>0.56309041210931998</v>
      </c>
    </row>
    <row r="2795" spans="1:4" x14ac:dyDescent="0.25">
      <c r="A2795" t="s">
        <v>51</v>
      </c>
      <c r="B2795" t="s">
        <v>9</v>
      </c>
      <c r="C2795">
        <v>12</v>
      </c>
      <c r="D2795">
        <v>0.54943705781187457</v>
      </c>
    </row>
    <row r="2796" spans="1:4" x14ac:dyDescent="0.25">
      <c r="A2796" t="s">
        <v>52</v>
      </c>
      <c r="B2796" t="s">
        <v>9</v>
      </c>
      <c r="C2796">
        <v>12</v>
      </c>
      <c r="D2796">
        <v>0.47221366635097134</v>
      </c>
    </row>
    <row r="2797" spans="1:4" x14ac:dyDescent="0.25">
      <c r="A2797" t="s">
        <v>53</v>
      </c>
      <c r="B2797" t="s">
        <v>9</v>
      </c>
      <c r="C2797">
        <v>12</v>
      </c>
      <c r="D2797">
        <v>0.4870581535199266</v>
      </c>
    </row>
    <row r="2798" spans="1:4" x14ac:dyDescent="0.25">
      <c r="A2798" t="s">
        <v>54</v>
      </c>
      <c r="B2798" t="s">
        <v>9</v>
      </c>
      <c r="C2798">
        <v>12</v>
      </c>
      <c r="D2798">
        <v>0.43998073819566758</v>
      </c>
    </row>
    <row r="2799" spans="1:4" x14ac:dyDescent="0.25">
      <c r="A2799" t="s">
        <v>55</v>
      </c>
      <c r="B2799" t="s">
        <v>9</v>
      </c>
      <c r="C2799">
        <v>12</v>
      </c>
      <c r="D2799">
        <v>0.44082777434025527</v>
      </c>
    </row>
    <row r="2800" spans="1:4" x14ac:dyDescent="0.25">
      <c r="A2800" t="s">
        <v>30</v>
      </c>
      <c r="B2800" t="s">
        <v>9</v>
      </c>
      <c r="C2800">
        <v>12</v>
      </c>
      <c r="D2800">
        <v>0.46544536372663586</v>
      </c>
    </row>
    <row r="2801" spans="1:4" x14ac:dyDescent="0.25">
      <c r="A2801" t="s">
        <v>31</v>
      </c>
      <c r="B2801" t="s">
        <v>9</v>
      </c>
      <c r="C2801">
        <v>12</v>
      </c>
      <c r="D2801">
        <v>0.59086295987283133</v>
      </c>
    </row>
    <row r="2802" spans="1:4" x14ac:dyDescent="0.25">
      <c r="A2802" t="s">
        <v>32</v>
      </c>
      <c r="B2802" t="s">
        <v>9</v>
      </c>
      <c r="C2802">
        <v>12</v>
      </c>
      <c r="D2802">
        <v>0.49020375530680854</v>
      </c>
    </row>
    <row r="2803" spans="1:4" x14ac:dyDescent="0.25">
      <c r="A2803" t="s">
        <v>33</v>
      </c>
      <c r="B2803" t="s">
        <v>9</v>
      </c>
      <c r="C2803">
        <v>12</v>
      </c>
      <c r="D2803">
        <v>0.60030276214935141</v>
      </c>
    </row>
    <row r="2804" spans="1:4" x14ac:dyDescent="0.25">
      <c r="A2804" t="s">
        <v>34</v>
      </c>
      <c r="B2804" t="s">
        <v>9</v>
      </c>
      <c r="C2804">
        <v>12</v>
      </c>
      <c r="D2804">
        <v>0.55137653470878389</v>
      </c>
    </row>
    <row r="2805" spans="1:4" x14ac:dyDescent="0.25">
      <c r="A2805" t="s">
        <v>35</v>
      </c>
      <c r="B2805" t="s">
        <v>9</v>
      </c>
      <c r="C2805">
        <v>12</v>
      </c>
      <c r="D2805">
        <v>0.50585978920849339</v>
      </c>
    </row>
    <row r="2806" spans="1:4" x14ac:dyDescent="0.25">
      <c r="A2806" t="s">
        <v>36</v>
      </c>
      <c r="B2806" t="s">
        <v>9</v>
      </c>
      <c r="C2806">
        <v>12</v>
      </c>
      <c r="D2806">
        <v>0.52278314355840183</v>
      </c>
    </row>
    <row r="2807" spans="1:4" x14ac:dyDescent="0.25">
      <c r="A2807" t="s">
        <v>37</v>
      </c>
      <c r="B2807" t="s">
        <v>9</v>
      </c>
      <c r="C2807">
        <v>12</v>
      </c>
      <c r="D2807">
        <v>0.47990884953878082</v>
      </c>
    </row>
    <row r="2808" spans="1:4" x14ac:dyDescent="0.25">
      <c r="A2808" t="s">
        <v>38</v>
      </c>
      <c r="B2808" t="s">
        <v>9</v>
      </c>
      <c r="C2808">
        <v>12</v>
      </c>
      <c r="D2808">
        <v>0.47579936816902996</v>
      </c>
    </row>
    <row r="2809" spans="1:4" x14ac:dyDescent="0.25">
      <c r="A2809" t="s">
        <v>39</v>
      </c>
      <c r="B2809" t="s">
        <v>9</v>
      </c>
      <c r="C2809">
        <v>12</v>
      </c>
      <c r="D2809">
        <v>0.50965221440305442</v>
      </c>
    </row>
    <row r="2810" spans="1:4" x14ac:dyDescent="0.25">
      <c r="A2810" t="s">
        <v>40</v>
      </c>
      <c r="B2810" t="s">
        <v>9</v>
      </c>
      <c r="C2810">
        <v>13</v>
      </c>
      <c r="D2810">
        <v>0.46361495048293372</v>
      </c>
    </row>
    <row r="2811" spans="1:4" x14ac:dyDescent="0.25">
      <c r="A2811" t="s">
        <v>41</v>
      </c>
      <c r="B2811" t="s">
        <v>9</v>
      </c>
      <c r="C2811">
        <v>13</v>
      </c>
      <c r="D2811">
        <v>0.42237822812355569</v>
      </c>
    </row>
    <row r="2812" spans="1:4" x14ac:dyDescent="0.25">
      <c r="A2812" t="s">
        <v>42</v>
      </c>
      <c r="B2812" t="s">
        <v>9</v>
      </c>
      <c r="C2812">
        <v>13</v>
      </c>
      <c r="D2812">
        <v>0.5203533555813179</v>
      </c>
    </row>
    <row r="2813" spans="1:4" x14ac:dyDescent="0.25">
      <c r="A2813" t="s">
        <v>43</v>
      </c>
      <c r="B2813" t="s">
        <v>9</v>
      </c>
      <c r="C2813">
        <v>13</v>
      </c>
      <c r="D2813">
        <v>0.48868711720545194</v>
      </c>
    </row>
    <row r="2814" spans="1:4" x14ac:dyDescent="0.25">
      <c r="A2814" t="s">
        <v>44</v>
      </c>
      <c r="B2814" t="s">
        <v>9</v>
      </c>
      <c r="C2814">
        <v>13</v>
      </c>
      <c r="D2814">
        <v>0.56170719059340724</v>
      </c>
    </row>
    <row r="2815" spans="1:4" x14ac:dyDescent="0.25">
      <c r="A2815" t="s">
        <v>45</v>
      </c>
      <c r="B2815" t="s">
        <v>9</v>
      </c>
      <c r="C2815">
        <v>13</v>
      </c>
      <c r="D2815">
        <v>0.45717741858757482</v>
      </c>
    </row>
    <row r="2816" spans="1:4" x14ac:dyDescent="0.25">
      <c r="A2816" t="s">
        <v>46</v>
      </c>
      <c r="B2816" t="s">
        <v>9</v>
      </c>
      <c r="C2816">
        <v>13</v>
      </c>
      <c r="D2816">
        <v>0.4655510002043573</v>
      </c>
    </row>
    <row r="2817" spans="1:4" x14ac:dyDescent="0.25">
      <c r="A2817" t="s">
        <v>47</v>
      </c>
      <c r="B2817" t="s">
        <v>9</v>
      </c>
      <c r="C2817">
        <v>13</v>
      </c>
      <c r="D2817">
        <v>0.52298944852427942</v>
      </c>
    </row>
    <row r="2818" spans="1:4" x14ac:dyDescent="0.25">
      <c r="A2818" t="s">
        <v>48</v>
      </c>
      <c r="B2818" t="s">
        <v>9</v>
      </c>
      <c r="C2818">
        <v>13</v>
      </c>
      <c r="D2818">
        <v>0.51359565907606286</v>
      </c>
    </row>
    <row r="2819" spans="1:4" x14ac:dyDescent="0.25">
      <c r="A2819" t="s">
        <v>49</v>
      </c>
      <c r="B2819" t="s">
        <v>9</v>
      </c>
      <c r="C2819">
        <v>13</v>
      </c>
      <c r="D2819">
        <v>0.47564361459531018</v>
      </c>
    </row>
    <row r="2820" spans="1:4" x14ac:dyDescent="0.25">
      <c r="A2820" t="s">
        <v>50</v>
      </c>
      <c r="B2820" t="s">
        <v>9</v>
      </c>
      <c r="C2820">
        <v>13</v>
      </c>
      <c r="D2820">
        <v>0.54428394093793464</v>
      </c>
    </row>
    <row r="2821" spans="1:4" x14ac:dyDescent="0.25">
      <c r="A2821" t="s">
        <v>51</v>
      </c>
      <c r="B2821" t="s">
        <v>9</v>
      </c>
      <c r="C2821">
        <v>13</v>
      </c>
      <c r="D2821">
        <v>0.53108659052275342</v>
      </c>
    </row>
    <row r="2822" spans="1:4" x14ac:dyDescent="0.25">
      <c r="A2822" t="s">
        <v>52</v>
      </c>
      <c r="B2822" t="s">
        <v>9</v>
      </c>
      <c r="C2822">
        <v>13</v>
      </c>
      <c r="D2822">
        <v>0.45644235767303271</v>
      </c>
    </row>
    <row r="2823" spans="1:4" x14ac:dyDescent="0.25">
      <c r="A2823" t="s">
        <v>53</v>
      </c>
      <c r="B2823" t="s">
        <v>9</v>
      </c>
      <c r="C2823">
        <v>13</v>
      </c>
      <c r="D2823">
        <v>0.50275010350357241</v>
      </c>
    </row>
    <row r="2824" spans="1:4" x14ac:dyDescent="0.25">
      <c r="A2824" t="s">
        <v>54</v>
      </c>
      <c r="B2824" t="s">
        <v>9</v>
      </c>
      <c r="C2824">
        <v>13</v>
      </c>
      <c r="D2824">
        <v>0.45415595667345759</v>
      </c>
    </row>
    <row r="2825" spans="1:4" x14ac:dyDescent="0.25">
      <c r="A2825" t="s">
        <v>55</v>
      </c>
      <c r="B2825" t="s">
        <v>9</v>
      </c>
      <c r="C2825">
        <v>13</v>
      </c>
      <c r="D2825">
        <v>0.45503028247271832</v>
      </c>
    </row>
    <row r="2826" spans="1:4" x14ac:dyDescent="0.25">
      <c r="A2826" t="s">
        <v>30</v>
      </c>
      <c r="B2826" t="s">
        <v>9</v>
      </c>
      <c r="C2826">
        <v>13</v>
      </c>
      <c r="D2826">
        <v>0.46503048942397274</v>
      </c>
    </row>
    <row r="2827" spans="1:4" x14ac:dyDescent="0.25">
      <c r="A2827" t="s">
        <v>31</v>
      </c>
      <c r="B2827" t="s">
        <v>9</v>
      </c>
      <c r="C2827">
        <v>13</v>
      </c>
      <c r="D2827">
        <v>0.59033629470963356</v>
      </c>
    </row>
    <row r="2828" spans="1:4" x14ac:dyDescent="0.25">
      <c r="A2828" t="s">
        <v>32</v>
      </c>
      <c r="B2828" t="s">
        <v>9</v>
      </c>
      <c r="C2828">
        <v>13</v>
      </c>
      <c r="D2828">
        <v>0.48976681263427341</v>
      </c>
    </row>
    <row r="2829" spans="1:4" x14ac:dyDescent="0.25">
      <c r="A2829" t="s">
        <v>33</v>
      </c>
      <c r="B2829" t="s">
        <v>9</v>
      </c>
      <c r="C2829">
        <v>13</v>
      </c>
      <c r="D2829">
        <v>0.59976768282695903</v>
      </c>
    </row>
    <row r="2830" spans="1:4" x14ac:dyDescent="0.25">
      <c r="A2830" t="s">
        <v>34</v>
      </c>
      <c r="B2830" t="s">
        <v>9</v>
      </c>
      <c r="C2830">
        <v>13</v>
      </c>
      <c r="D2830">
        <v>0.55088506573483043</v>
      </c>
    </row>
    <row r="2831" spans="1:4" x14ac:dyDescent="0.25">
      <c r="A2831" t="s">
        <v>35</v>
      </c>
      <c r="B2831" t="s">
        <v>9</v>
      </c>
      <c r="C2831">
        <v>13</v>
      </c>
      <c r="D2831">
        <v>0.50540889154434465</v>
      </c>
    </row>
    <row r="2832" spans="1:4" x14ac:dyDescent="0.25">
      <c r="A2832" t="s">
        <v>36</v>
      </c>
      <c r="B2832" t="s">
        <v>9</v>
      </c>
      <c r="C2832">
        <v>13</v>
      </c>
      <c r="D2832">
        <v>0.52231716127770766</v>
      </c>
    </row>
    <row r="2833" spans="1:4" x14ac:dyDescent="0.25">
      <c r="A2833" t="s">
        <v>37</v>
      </c>
      <c r="B2833" t="s">
        <v>9</v>
      </c>
      <c r="C2833">
        <v>13</v>
      </c>
      <c r="D2833">
        <v>0.47948108322116162</v>
      </c>
    </row>
    <row r="2834" spans="1:4" x14ac:dyDescent="0.25">
      <c r="A2834" t="s">
        <v>38</v>
      </c>
      <c r="B2834" t="s">
        <v>9</v>
      </c>
      <c r="C2834">
        <v>13</v>
      </c>
      <c r="D2834">
        <v>0.47537526483390108</v>
      </c>
    </row>
    <row r="2835" spans="1:4" x14ac:dyDescent="0.25">
      <c r="A2835" t="s">
        <v>39</v>
      </c>
      <c r="B2835" t="s">
        <v>9</v>
      </c>
      <c r="C2835">
        <v>13</v>
      </c>
      <c r="D2835">
        <v>0.50919793636414934</v>
      </c>
    </row>
    <row r="2836" spans="1:4" x14ac:dyDescent="0.25">
      <c r="A2836" t="s">
        <v>40</v>
      </c>
      <c r="B2836" t="s">
        <v>9</v>
      </c>
      <c r="C2836">
        <v>14</v>
      </c>
      <c r="D2836">
        <v>0.43968805476122136</v>
      </c>
    </row>
    <row r="2837" spans="1:4" x14ac:dyDescent="0.25">
      <c r="A2837" t="s">
        <v>41</v>
      </c>
      <c r="B2837" t="s">
        <v>9</v>
      </c>
      <c r="C2837">
        <v>14</v>
      </c>
      <c r="D2837">
        <v>0.40057953546080477</v>
      </c>
    </row>
    <row r="2838" spans="1:4" x14ac:dyDescent="0.25">
      <c r="A2838" t="s">
        <v>42</v>
      </c>
      <c r="B2838" t="s">
        <v>9</v>
      </c>
      <c r="C2838">
        <v>14</v>
      </c>
      <c r="D2838">
        <v>0.4934982240449684</v>
      </c>
    </row>
    <row r="2839" spans="1:4" x14ac:dyDescent="0.25">
      <c r="A2839" t="s">
        <v>43</v>
      </c>
      <c r="B2839" t="s">
        <v>9</v>
      </c>
      <c r="C2839">
        <v>14</v>
      </c>
      <c r="D2839">
        <v>0.46346626166199051</v>
      </c>
    </row>
    <row r="2840" spans="1:4" x14ac:dyDescent="0.25">
      <c r="A2840" t="s">
        <v>44</v>
      </c>
      <c r="B2840" t="s">
        <v>9</v>
      </c>
      <c r="C2840">
        <v>14</v>
      </c>
      <c r="D2840">
        <v>0.53271781188276701</v>
      </c>
    </row>
    <row r="2841" spans="1:4" x14ac:dyDescent="0.25">
      <c r="A2841" t="s">
        <v>45</v>
      </c>
      <c r="B2841" t="s">
        <v>9</v>
      </c>
      <c r="C2841">
        <v>14</v>
      </c>
      <c r="D2841">
        <v>0.41065882455728014</v>
      </c>
    </row>
    <row r="2842" spans="1:4" x14ac:dyDescent="0.25">
      <c r="A2842" t="s">
        <v>46</v>
      </c>
      <c r="B2842" t="s">
        <v>9</v>
      </c>
      <c r="C2842">
        <v>14</v>
      </c>
      <c r="D2842">
        <v>0.41818037974411765</v>
      </c>
    </row>
    <row r="2843" spans="1:4" x14ac:dyDescent="0.25">
      <c r="A2843" t="s">
        <v>47</v>
      </c>
      <c r="B2843" t="s">
        <v>9</v>
      </c>
      <c r="C2843">
        <v>14</v>
      </c>
      <c r="D2843">
        <v>0.46977436648197085</v>
      </c>
    </row>
    <row r="2844" spans="1:4" x14ac:dyDescent="0.25">
      <c r="A2844" t="s">
        <v>48</v>
      </c>
      <c r="B2844" t="s">
        <v>9</v>
      </c>
      <c r="C2844">
        <v>14</v>
      </c>
      <c r="D2844">
        <v>0.46133641137723008</v>
      </c>
    </row>
    <row r="2845" spans="1:4" x14ac:dyDescent="0.25">
      <c r="A2845" t="s">
        <v>49</v>
      </c>
      <c r="B2845" t="s">
        <v>9</v>
      </c>
      <c r="C2845">
        <v>14</v>
      </c>
      <c r="D2845">
        <v>0.42724605314352382</v>
      </c>
    </row>
    <row r="2846" spans="1:4" x14ac:dyDescent="0.25">
      <c r="A2846" t="s">
        <v>50</v>
      </c>
      <c r="B2846" t="s">
        <v>9</v>
      </c>
      <c r="C2846">
        <v>14</v>
      </c>
      <c r="D2846">
        <v>0.48890210741710288</v>
      </c>
    </row>
    <row r="2847" spans="1:4" x14ac:dyDescent="0.25">
      <c r="A2847" t="s">
        <v>51</v>
      </c>
      <c r="B2847" t="s">
        <v>9</v>
      </c>
      <c r="C2847">
        <v>14</v>
      </c>
      <c r="D2847">
        <v>0.47704761026037007</v>
      </c>
    </row>
    <row r="2848" spans="1:4" x14ac:dyDescent="0.25">
      <c r="A2848" t="s">
        <v>52</v>
      </c>
      <c r="B2848" t="s">
        <v>9</v>
      </c>
      <c r="C2848">
        <v>14</v>
      </c>
      <c r="D2848">
        <v>0.40999855736368945</v>
      </c>
    </row>
    <row r="2849" spans="1:4" x14ac:dyDescent="0.25">
      <c r="A2849" t="s">
        <v>53</v>
      </c>
      <c r="B2849" t="s">
        <v>9</v>
      </c>
      <c r="C2849">
        <v>14</v>
      </c>
      <c r="D2849">
        <v>0.47238369211816061</v>
      </c>
    </row>
    <row r="2850" spans="1:4" x14ac:dyDescent="0.25">
      <c r="A2850" t="s">
        <v>54</v>
      </c>
      <c r="B2850" t="s">
        <v>9</v>
      </c>
      <c r="C2850">
        <v>14</v>
      </c>
      <c r="D2850">
        <v>0.42672466124979885</v>
      </c>
    </row>
    <row r="2851" spans="1:4" x14ac:dyDescent="0.25">
      <c r="A2851" t="s">
        <v>55</v>
      </c>
      <c r="B2851" t="s">
        <v>9</v>
      </c>
      <c r="C2851">
        <v>14</v>
      </c>
      <c r="D2851">
        <v>0.42754617724013028</v>
      </c>
    </row>
    <row r="2852" spans="1:4" x14ac:dyDescent="0.25">
      <c r="A2852" t="s">
        <v>30</v>
      </c>
      <c r="B2852" t="s">
        <v>9</v>
      </c>
      <c r="C2852">
        <v>14</v>
      </c>
      <c r="D2852">
        <v>0.43068672584821382</v>
      </c>
    </row>
    <row r="2853" spans="1:4" x14ac:dyDescent="0.25">
      <c r="A2853" t="s">
        <v>31</v>
      </c>
      <c r="B2853" t="s">
        <v>9</v>
      </c>
      <c r="C2853">
        <v>14</v>
      </c>
      <c r="D2853">
        <v>0.5467383573769421</v>
      </c>
    </row>
    <row r="2854" spans="1:4" x14ac:dyDescent="0.25">
      <c r="A2854" t="s">
        <v>32</v>
      </c>
      <c r="B2854" t="s">
        <v>9</v>
      </c>
      <c r="C2854">
        <v>14</v>
      </c>
      <c r="D2854">
        <v>0.45359620446361398</v>
      </c>
    </row>
    <row r="2855" spans="1:4" x14ac:dyDescent="0.25">
      <c r="A2855" t="s">
        <v>33</v>
      </c>
      <c r="B2855" t="s">
        <v>9</v>
      </c>
      <c r="C2855">
        <v>14</v>
      </c>
      <c r="D2855">
        <v>0.55547321188828003</v>
      </c>
    </row>
    <row r="2856" spans="1:4" x14ac:dyDescent="0.25">
      <c r="A2856" t="s">
        <v>34</v>
      </c>
      <c r="B2856" t="s">
        <v>9</v>
      </c>
      <c r="C2856">
        <v>14</v>
      </c>
      <c r="D2856">
        <v>0.51020070871890932</v>
      </c>
    </row>
    <row r="2857" spans="1:4" x14ac:dyDescent="0.25">
      <c r="A2857" t="s">
        <v>35</v>
      </c>
      <c r="B2857" t="s">
        <v>9</v>
      </c>
      <c r="C2857">
        <v>14</v>
      </c>
      <c r="D2857">
        <v>0.46808307339898808</v>
      </c>
    </row>
    <row r="2858" spans="1:4" x14ac:dyDescent="0.25">
      <c r="A2858" t="s">
        <v>36</v>
      </c>
      <c r="B2858" t="s">
        <v>9</v>
      </c>
      <c r="C2858">
        <v>14</v>
      </c>
      <c r="D2858">
        <v>0.48374262152935027</v>
      </c>
    </row>
    <row r="2859" spans="1:4" x14ac:dyDescent="0.25">
      <c r="A2859" t="s">
        <v>37</v>
      </c>
      <c r="B2859" t="s">
        <v>9</v>
      </c>
      <c r="C2859">
        <v>14</v>
      </c>
      <c r="D2859">
        <v>0.44407010407957009</v>
      </c>
    </row>
    <row r="2860" spans="1:4" x14ac:dyDescent="0.25">
      <c r="A2860" t="s">
        <v>38</v>
      </c>
      <c r="B2860" t="s">
        <v>9</v>
      </c>
      <c r="C2860">
        <v>14</v>
      </c>
      <c r="D2860">
        <v>0.4402675115219789</v>
      </c>
    </row>
    <row r="2861" spans="1:4" x14ac:dyDescent="0.25">
      <c r="A2861" t="s">
        <v>39</v>
      </c>
      <c r="B2861" t="s">
        <v>9</v>
      </c>
      <c r="C2861">
        <v>14</v>
      </c>
      <c r="D2861">
        <v>0.47159228697669392</v>
      </c>
    </row>
    <row r="2862" spans="1:4" x14ac:dyDescent="0.25">
      <c r="A2862" t="s">
        <v>40</v>
      </c>
      <c r="B2862" t="s">
        <v>9</v>
      </c>
      <c r="C2862">
        <v>15</v>
      </c>
      <c r="D2862">
        <v>0.37732356836405573</v>
      </c>
    </row>
    <row r="2863" spans="1:4" x14ac:dyDescent="0.25">
      <c r="A2863" t="s">
        <v>41</v>
      </c>
      <c r="B2863" t="s">
        <v>9</v>
      </c>
      <c r="C2863">
        <v>15</v>
      </c>
      <c r="D2863">
        <v>0.34376212429916869</v>
      </c>
    </row>
    <row r="2864" spans="1:4" x14ac:dyDescent="0.25">
      <c r="A2864" t="s">
        <v>42</v>
      </c>
      <c r="B2864" t="s">
        <v>9</v>
      </c>
      <c r="C2864">
        <v>15</v>
      </c>
      <c r="D2864">
        <v>0.42350140937782549</v>
      </c>
    </row>
    <row r="2865" spans="1:4" x14ac:dyDescent="0.25">
      <c r="A2865" t="s">
        <v>43</v>
      </c>
      <c r="B2865" t="s">
        <v>9</v>
      </c>
      <c r="C2865">
        <v>15</v>
      </c>
      <c r="D2865">
        <v>0.39772912130082921</v>
      </c>
    </row>
    <row r="2866" spans="1:4" x14ac:dyDescent="0.25">
      <c r="A2866" t="s">
        <v>44</v>
      </c>
      <c r="B2866" t="s">
        <v>9</v>
      </c>
      <c r="C2866">
        <v>15</v>
      </c>
      <c r="D2866">
        <v>0.45715816823783634</v>
      </c>
    </row>
    <row r="2867" spans="1:4" x14ac:dyDescent="0.25">
      <c r="A2867" t="s">
        <v>45</v>
      </c>
      <c r="B2867" t="s">
        <v>9</v>
      </c>
      <c r="C2867">
        <v>15</v>
      </c>
      <c r="D2867">
        <v>0.33108241132534616</v>
      </c>
    </row>
    <row r="2868" spans="1:4" x14ac:dyDescent="0.25">
      <c r="A2868" t="s">
        <v>46</v>
      </c>
      <c r="B2868" t="s">
        <v>9</v>
      </c>
      <c r="C2868">
        <v>15</v>
      </c>
      <c r="D2868">
        <v>0.33714645884912581</v>
      </c>
    </row>
    <row r="2869" spans="1:4" x14ac:dyDescent="0.25">
      <c r="A2869" t="s">
        <v>47</v>
      </c>
      <c r="B2869" t="s">
        <v>9</v>
      </c>
      <c r="C2869">
        <v>15</v>
      </c>
      <c r="D2869">
        <v>0.37874269523214227</v>
      </c>
    </row>
    <row r="2870" spans="1:4" x14ac:dyDescent="0.25">
      <c r="A2870" t="s">
        <v>48</v>
      </c>
      <c r="B2870" t="s">
        <v>9</v>
      </c>
      <c r="C2870">
        <v>15</v>
      </c>
      <c r="D2870">
        <v>0.37193982541497889</v>
      </c>
    </row>
    <row r="2871" spans="1:4" x14ac:dyDescent="0.25">
      <c r="A2871" t="s">
        <v>49</v>
      </c>
      <c r="B2871" t="s">
        <v>9</v>
      </c>
      <c r="C2871">
        <v>15</v>
      </c>
      <c r="D2871">
        <v>0.34445540932060115</v>
      </c>
    </row>
    <row r="2872" spans="1:4" x14ac:dyDescent="0.25">
      <c r="A2872" t="s">
        <v>50</v>
      </c>
      <c r="B2872" t="s">
        <v>9</v>
      </c>
      <c r="C2872">
        <v>15</v>
      </c>
      <c r="D2872">
        <v>0.39416391161252173</v>
      </c>
    </row>
    <row r="2873" spans="1:4" x14ac:dyDescent="0.25">
      <c r="A2873" t="s">
        <v>51</v>
      </c>
      <c r="B2873" t="s">
        <v>9</v>
      </c>
      <c r="C2873">
        <v>15</v>
      </c>
      <c r="D2873">
        <v>0.38460654849501957</v>
      </c>
    </row>
    <row r="2874" spans="1:4" x14ac:dyDescent="0.25">
      <c r="A2874" t="s">
        <v>52</v>
      </c>
      <c r="B2874" t="s">
        <v>9</v>
      </c>
      <c r="C2874">
        <v>15</v>
      </c>
      <c r="D2874">
        <v>0.33055008901421917</v>
      </c>
    </row>
    <row r="2875" spans="1:4" x14ac:dyDescent="0.25">
      <c r="A2875" t="s">
        <v>53</v>
      </c>
      <c r="B2875" t="s">
        <v>9</v>
      </c>
      <c r="C2875">
        <v>15</v>
      </c>
      <c r="D2875">
        <v>0.39794576065621295</v>
      </c>
    </row>
    <row r="2876" spans="1:4" x14ac:dyDescent="0.25">
      <c r="A2876" t="s">
        <v>54</v>
      </c>
      <c r="B2876" t="s">
        <v>9</v>
      </c>
      <c r="C2876">
        <v>15</v>
      </c>
      <c r="D2876">
        <v>0.35948165176993346</v>
      </c>
    </row>
    <row r="2877" spans="1:4" x14ac:dyDescent="0.25">
      <c r="A2877" t="s">
        <v>55</v>
      </c>
      <c r="B2877" t="s">
        <v>9</v>
      </c>
      <c r="C2877">
        <v>15</v>
      </c>
      <c r="D2877">
        <v>0.36017371377613383</v>
      </c>
    </row>
    <row r="2878" spans="1:4" x14ac:dyDescent="0.25">
      <c r="A2878" t="s">
        <v>30</v>
      </c>
      <c r="B2878" t="s">
        <v>9</v>
      </c>
      <c r="C2878">
        <v>15</v>
      </c>
      <c r="D2878">
        <v>0.36128100232567301</v>
      </c>
    </row>
    <row r="2879" spans="1:4" x14ac:dyDescent="0.25">
      <c r="A2879" t="s">
        <v>31</v>
      </c>
      <c r="B2879" t="s">
        <v>9</v>
      </c>
      <c r="C2879">
        <v>15</v>
      </c>
      <c r="D2879">
        <v>0.45863076317018298</v>
      </c>
    </row>
    <row r="2880" spans="1:4" x14ac:dyDescent="0.25">
      <c r="A2880" t="s">
        <v>32</v>
      </c>
      <c r="B2880" t="s">
        <v>9</v>
      </c>
      <c r="C2880">
        <v>15</v>
      </c>
      <c r="D2880">
        <v>0.38049858879906551</v>
      </c>
    </row>
    <row r="2881" spans="1:4" x14ac:dyDescent="0.25">
      <c r="A2881" t="s">
        <v>33</v>
      </c>
      <c r="B2881" t="s">
        <v>9</v>
      </c>
      <c r="C2881">
        <v>15</v>
      </c>
      <c r="D2881">
        <v>0.46595798456715093</v>
      </c>
    </row>
    <row r="2882" spans="1:4" x14ac:dyDescent="0.25">
      <c r="A2882" t="s">
        <v>34</v>
      </c>
      <c r="B2882" t="s">
        <v>9</v>
      </c>
      <c r="C2882">
        <v>15</v>
      </c>
      <c r="D2882">
        <v>0.42798120390224875</v>
      </c>
    </row>
    <row r="2883" spans="1:4" x14ac:dyDescent="0.25">
      <c r="A2883" t="s">
        <v>35</v>
      </c>
      <c r="B2883" t="s">
        <v>9</v>
      </c>
      <c r="C2883">
        <v>15</v>
      </c>
      <c r="D2883">
        <v>0.3926508800479423</v>
      </c>
    </row>
    <row r="2884" spans="1:4" x14ac:dyDescent="0.25">
      <c r="A2884" t="s">
        <v>36</v>
      </c>
      <c r="B2884" t="s">
        <v>9</v>
      </c>
      <c r="C2884">
        <v>15</v>
      </c>
      <c r="D2884">
        <v>0.40578687172115258</v>
      </c>
    </row>
    <row r="2885" spans="1:4" x14ac:dyDescent="0.25">
      <c r="A2885" t="s">
        <v>37</v>
      </c>
      <c r="B2885" t="s">
        <v>9</v>
      </c>
      <c r="C2885">
        <v>15</v>
      </c>
      <c r="D2885">
        <v>0.37250763182628144</v>
      </c>
    </row>
    <row r="2886" spans="1:4" x14ac:dyDescent="0.25">
      <c r="A2886" t="s">
        <v>38</v>
      </c>
      <c r="B2886" t="s">
        <v>9</v>
      </c>
      <c r="C2886">
        <v>15</v>
      </c>
      <c r="D2886">
        <v>0.36931783198293339</v>
      </c>
    </row>
    <row r="2887" spans="1:4" x14ac:dyDescent="0.25">
      <c r="A2887" t="s">
        <v>39</v>
      </c>
      <c r="B2887" t="s">
        <v>9</v>
      </c>
      <c r="C2887">
        <v>15</v>
      </c>
      <c r="D2887">
        <v>0.39559457931387981</v>
      </c>
    </row>
    <row r="2888" spans="1:4" x14ac:dyDescent="0.25">
      <c r="A2888" t="s">
        <v>40</v>
      </c>
      <c r="B2888" t="s">
        <v>9</v>
      </c>
      <c r="C2888">
        <v>16</v>
      </c>
      <c r="D2888">
        <v>0.28295438952918339</v>
      </c>
    </row>
    <row r="2889" spans="1:4" x14ac:dyDescent="0.25">
      <c r="A2889" t="s">
        <v>41</v>
      </c>
      <c r="B2889" t="s">
        <v>9</v>
      </c>
      <c r="C2889">
        <v>16</v>
      </c>
      <c r="D2889">
        <v>0.25778671193546487</v>
      </c>
    </row>
    <row r="2890" spans="1:4" x14ac:dyDescent="0.25">
      <c r="A2890" t="s">
        <v>42</v>
      </c>
      <c r="B2890" t="s">
        <v>9</v>
      </c>
      <c r="C2890">
        <v>16</v>
      </c>
      <c r="D2890">
        <v>0.31758308465808172</v>
      </c>
    </row>
    <row r="2891" spans="1:4" x14ac:dyDescent="0.25">
      <c r="A2891" t="s">
        <v>43</v>
      </c>
      <c r="B2891" t="s">
        <v>9</v>
      </c>
      <c r="C2891">
        <v>16</v>
      </c>
      <c r="D2891">
        <v>0.29825648369537489</v>
      </c>
    </row>
    <row r="2892" spans="1:4" x14ac:dyDescent="0.25">
      <c r="A2892" t="s">
        <v>44</v>
      </c>
      <c r="B2892" t="s">
        <v>9</v>
      </c>
      <c r="C2892">
        <v>16</v>
      </c>
      <c r="D2892">
        <v>0.34282223867662115</v>
      </c>
    </row>
    <row r="2893" spans="1:4" x14ac:dyDescent="0.25">
      <c r="A2893" t="s">
        <v>45</v>
      </c>
      <c r="B2893" t="s">
        <v>9</v>
      </c>
      <c r="C2893">
        <v>16</v>
      </c>
      <c r="D2893">
        <v>0.21864479892830194</v>
      </c>
    </row>
    <row r="2894" spans="1:4" x14ac:dyDescent="0.25">
      <c r="A2894" t="s">
        <v>46</v>
      </c>
      <c r="B2894" t="s">
        <v>9</v>
      </c>
      <c r="C2894">
        <v>16</v>
      </c>
      <c r="D2894">
        <v>0.2226494588141017</v>
      </c>
    </row>
    <row r="2895" spans="1:4" x14ac:dyDescent="0.25">
      <c r="A2895" t="s">
        <v>47</v>
      </c>
      <c r="B2895" t="s">
        <v>9</v>
      </c>
      <c r="C2895">
        <v>16</v>
      </c>
      <c r="D2895">
        <v>0.25011935884210879</v>
      </c>
    </row>
    <row r="2896" spans="1:4" x14ac:dyDescent="0.25">
      <c r="A2896" t="s">
        <v>48</v>
      </c>
      <c r="B2896" t="s">
        <v>9</v>
      </c>
      <c r="C2896">
        <v>16</v>
      </c>
      <c r="D2896">
        <v>0.2456267852337588</v>
      </c>
    </row>
    <row r="2897" spans="1:4" x14ac:dyDescent="0.25">
      <c r="A2897" t="s">
        <v>49</v>
      </c>
      <c r="B2897" t="s">
        <v>9</v>
      </c>
      <c r="C2897">
        <v>16</v>
      </c>
      <c r="D2897">
        <v>0.22747624499043614</v>
      </c>
    </row>
    <row r="2898" spans="1:4" x14ac:dyDescent="0.25">
      <c r="A2898" t="s">
        <v>50</v>
      </c>
      <c r="B2898" t="s">
        <v>9</v>
      </c>
      <c r="C2898">
        <v>16</v>
      </c>
      <c r="D2898">
        <v>0.26030343579509596</v>
      </c>
    </row>
    <row r="2899" spans="1:4" x14ac:dyDescent="0.25">
      <c r="A2899" t="s">
        <v>51</v>
      </c>
      <c r="B2899" t="s">
        <v>9</v>
      </c>
      <c r="C2899">
        <v>16</v>
      </c>
      <c r="D2899">
        <v>0.25399181166276602</v>
      </c>
    </row>
    <row r="2900" spans="1:4" x14ac:dyDescent="0.25">
      <c r="A2900" t="s">
        <v>52</v>
      </c>
      <c r="B2900" t="s">
        <v>9</v>
      </c>
      <c r="C2900">
        <v>16</v>
      </c>
      <c r="D2900">
        <v>0.21829325653069923</v>
      </c>
    </row>
    <row r="2901" spans="1:4" x14ac:dyDescent="0.25">
      <c r="A2901" t="s">
        <v>53</v>
      </c>
      <c r="B2901" t="s">
        <v>9</v>
      </c>
      <c r="C2901">
        <v>16</v>
      </c>
      <c r="D2901">
        <v>0.28557270957010111</v>
      </c>
    </row>
    <row r="2902" spans="1:4" x14ac:dyDescent="0.25">
      <c r="A2902" t="s">
        <v>54</v>
      </c>
      <c r="B2902" t="s">
        <v>9</v>
      </c>
      <c r="C2902">
        <v>16</v>
      </c>
      <c r="D2902">
        <v>0.25797020470174631</v>
      </c>
    </row>
    <row r="2903" spans="1:4" x14ac:dyDescent="0.25">
      <c r="A2903" t="s">
        <v>55</v>
      </c>
      <c r="B2903" t="s">
        <v>9</v>
      </c>
      <c r="C2903">
        <v>16</v>
      </c>
      <c r="D2903">
        <v>0.25846684027835171</v>
      </c>
    </row>
    <row r="2904" spans="1:4" x14ac:dyDescent="0.25">
      <c r="A2904" t="s">
        <v>30</v>
      </c>
      <c r="B2904" t="s">
        <v>9</v>
      </c>
      <c r="C2904">
        <v>16</v>
      </c>
      <c r="D2904">
        <v>0.25893426254576613</v>
      </c>
    </row>
    <row r="2905" spans="1:4" x14ac:dyDescent="0.25">
      <c r="A2905" t="s">
        <v>31</v>
      </c>
      <c r="B2905" t="s">
        <v>9</v>
      </c>
      <c r="C2905">
        <v>16</v>
      </c>
      <c r="D2905">
        <v>0.32870595928878255</v>
      </c>
    </row>
    <row r="2906" spans="1:4" x14ac:dyDescent="0.25">
      <c r="A2906" t="s">
        <v>32</v>
      </c>
      <c r="B2906" t="s">
        <v>9</v>
      </c>
      <c r="C2906">
        <v>16</v>
      </c>
      <c r="D2906">
        <v>0.27270772848879882</v>
      </c>
    </row>
    <row r="2907" spans="1:4" x14ac:dyDescent="0.25">
      <c r="A2907" t="s">
        <v>33</v>
      </c>
      <c r="B2907" t="s">
        <v>9</v>
      </c>
      <c r="C2907">
        <v>16</v>
      </c>
      <c r="D2907">
        <v>0.3339574633997659</v>
      </c>
    </row>
    <row r="2908" spans="1:4" x14ac:dyDescent="0.25">
      <c r="A2908" t="s">
        <v>34</v>
      </c>
      <c r="B2908" t="s">
        <v>9</v>
      </c>
      <c r="C2908">
        <v>16</v>
      </c>
      <c r="D2908">
        <v>0.30673906655069921</v>
      </c>
    </row>
    <row r="2909" spans="1:4" x14ac:dyDescent="0.25">
      <c r="A2909" t="s">
        <v>35</v>
      </c>
      <c r="B2909" t="s">
        <v>9</v>
      </c>
      <c r="C2909">
        <v>16</v>
      </c>
      <c r="D2909">
        <v>0.28141741583054497</v>
      </c>
    </row>
    <row r="2910" spans="1:4" x14ac:dyDescent="0.25">
      <c r="A2910" t="s">
        <v>36</v>
      </c>
      <c r="B2910" t="s">
        <v>9</v>
      </c>
      <c r="C2910">
        <v>16</v>
      </c>
      <c r="D2910">
        <v>0.29083213261558066</v>
      </c>
    </row>
    <row r="2911" spans="1:4" x14ac:dyDescent="0.25">
      <c r="A2911" t="s">
        <v>37</v>
      </c>
      <c r="B2911" t="s">
        <v>9</v>
      </c>
      <c r="C2911">
        <v>16</v>
      </c>
      <c r="D2911">
        <v>0.26698051743296369</v>
      </c>
    </row>
    <row r="2912" spans="1:4" x14ac:dyDescent="0.25">
      <c r="A2912" t="s">
        <v>38</v>
      </c>
      <c r="B2912" t="s">
        <v>9</v>
      </c>
      <c r="C2912">
        <v>16</v>
      </c>
      <c r="D2912">
        <v>0.26469435108380873</v>
      </c>
    </row>
    <row r="2913" spans="1:4" x14ac:dyDescent="0.25">
      <c r="A2913" t="s">
        <v>39</v>
      </c>
      <c r="B2913" t="s">
        <v>9</v>
      </c>
      <c r="C2913">
        <v>16</v>
      </c>
      <c r="D2913">
        <v>0.28352719905655294</v>
      </c>
    </row>
    <row r="2914" spans="1:4" x14ac:dyDescent="0.25">
      <c r="A2914" t="s">
        <v>40</v>
      </c>
      <c r="B2914" t="s">
        <v>9</v>
      </c>
      <c r="C2914">
        <v>17</v>
      </c>
      <c r="D2914">
        <v>0.17020381528569353</v>
      </c>
    </row>
    <row r="2915" spans="1:4" x14ac:dyDescent="0.25">
      <c r="A2915" t="s">
        <v>41</v>
      </c>
      <c r="B2915" t="s">
        <v>9</v>
      </c>
      <c r="C2915">
        <v>17</v>
      </c>
      <c r="D2915">
        <v>0.15506485682861207</v>
      </c>
    </row>
    <row r="2916" spans="1:4" x14ac:dyDescent="0.25">
      <c r="A2916" t="s">
        <v>42</v>
      </c>
      <c r="B2916" t="s">
        <v>9</v>
      </c>
      <c r="C2916">
        <v>17</v>
      </c>
      <c r="D2916">
        <v>0.19103380148633423</v>
      </c>
    </row>
    <row r="2917" spans="1:4" x14ac:dyDescent="0.25">
      <c r="A2917" t="s">
        <v>43</v>
      </c>
      <c r="B2917" t="s">
        <v>9</v>
      </c>
      <c r="C2917">
        <v>17</v>
      </c>
      <c r="D2917">
        <v>0.17940838996389666</v>
      </c>
    </row>
    <row r="2918" spans="1:4" x14ac:dyDescent="0.25">
      <c r="A2918" t="s">
        <v>44</v>
      </c>
      <c r="B2918" t="s">
        <v>9</v>
      </c>
      <c r="C2918">
        <v>17</v>
      </c>
      <c r="D2918">
        <v>0.20621575471804263</v>
      </c>
    </row>
    <row r="2919" spans="1:4" x14ac:dyDescent="0.25">
      <c r="A2919" t="s">
        <v>45</v>
      </c>
      <c r="B2919" t="s">
        <v>9</v>
      </c>
      <c r="C2919">
        <v>17</v>
      </c>
      <c r="D2919">
        <v>8.9627559379825902E-2</v>
      </c>
    </row>
    <row r="2920" spans="1:4" x14ac:dyDescent="0.25">
      <c r="A2920" t="s">
        <v>46</v>
      </c>
      <c r="B2920" t="s">
        <v>9</v>
      </c>
      <c r="C2920">
        <v>17</v>
      </c>
      <c r="D2920">
        <v>9.1269162077305219E-2</v>
      </c>
    </row>
    <row r="2921" spans="1:4" x14ac:dyDescent="0.25">
      <c r="A2921" t="s">
        <v>47</v>
      </c>
      <c r="B2921" t="s">
        <v>9</v>
      </c>
      <c r="C2921">
        <v>17</v>
      </c>
      <c r="D2921">
        <v>0.10252970935757894</v>
      </c>
    </row>
    <row r="2922" spans="1:4" x14ac:dyDescent="0.25">
      <c r="A2922" t="s">
        <v>48</v>
      </c>
      <c r="B2922" t="s">
        <v>9</v>
      </c>
      <c r="C2922">
        <v>17</v>
      </c>
      <c r="D2922">
        <v>0.1006880995419132</v>
      </c>
    </row>
    <row r="2923" spans="1:4" x14ac:dyDescent="0.25">
      <c r="A2923" t="s">
        <v>49</v>
      </c>
      <c r="B2923" t="s">
        <v>9</v>
      </c>
      <c r="C2923">
        <v>17</v>
      </c>
      <c r="D2923">
        <v>9.3247773353464583E-2</v>
      </c>
    </row>
    <row r="2924" spans="1:4" x14ac:dyDescent="0.25">
      <c r="A2924" t="s">
        <v>50</v>
      </c>
      <c r="B2924" t="s">
        <v>9</v>
      </c>
      <c r="C2924">
        <v>17</v>
      </c>
      <c r="D2924">
        <v>0.10670439801382221</v>
      </c>
    </row>
    <row r="2925" spans="1:4" x14ac:dyDescent="0.25">
      <c r="A2925" t="s">
        <v>51</v>
      </c>
      <c r="B2925" t="s">
        <v>9</v>
      </c>
      <c r="C2925">
        <v>17</v>
      </c>
      <c r="D2925">
        <v>0.10411711732168444</v>
      </c>
    </row>
    <row r="2926" spans="1:4" x14ac:dyDescent="0.25">
      <c r="A2926" t="s">
        <v>52</v>
      </c>
      <c r="B2926" t="s">
        <v>9</v>
      </c>
      <c r="C2926">
        <v>17</v>
      </c>
      <c r="D2926">
        <v>8.948345402140849E-2</v>
      </c>
    </row>
    <row r="2927" spans="1:4" x14ac:dyDescent="0.25">
      <c r="A2927" t="s">
        <v>53</v>
      </c>
      <c r="B2927" t="s">
        <v>9</v>
      </c>
      <c r="C2927">
        <v>17</v>
      </c>
      <c r="D2927">
        <v>0.14945666805461907</v>
      </c>
    </row>
    <row r="2928" spans="1:4" x14ac:dyDescent="0.25">
      <c r="A2928" t="s">
        <v>54</v>
      </c>
      <c r="B2928" t="s">
        <v>9</v>
      </c>
      <c r="C2928">
        <v>17</v>
      </c>
      <c r="D2928">
        <v>0.1350106854052405</v>
      </c>
    </row>
    <row r="2929" spans="1:4" x14ac:dyDescent="0.25">
      <c r="A2929" t="s">
        <v>55</v>
      </c>
      <c r="B2929" t="s">
        <v>9</v>
      </c>
      <c r="C2929">
        <v>17</v>
      </c>
      <c r="D2929">
        <v>0.13527060344372732</v>
      </c>
    </row>
    <row r="2930" spans="1:4" x14ac:dyDescent="0.25">
      <c r="A2930" t="s">
        <v>30</v>
      </c>
      <c r="B2930" t="s">
        <v>9</v>
      </c>
      <c r="C2930">
        <v>17</v>
      </c>
      <c r="D2930">
        <v>0.13094964399723674</v>
      </c>
    </row>
    <row r="2931" spans="1:4" x14ac:dyDescent="0.25">
      <c r="A2931" t="s">
        <v>31</v>
      </c>
      <c r="B2931" t="s">
        <v>9</v>
      </c>
      <c r="C2931">
        <v>17</v>
      </c>
      <c r="D2931">
        <v>0.16623496606992419</v>
      </c>
    </row>
    <row r="2932" spans="1:4" x14ac:dyDescent="0.25">
      <c r="A2932" t="s">
        <v>32</v>
      </c>
      <c r="B2932" t="s">
        <v>9</v>
      </c>
      <c r="C2932">
        <v>17</v>
      </c>
      <c r="D2932">
        <v>0.13791523612905981</v>
      </c>
    </row>
    <row r="2933" spans="1:4" x14ac:dyDescent="0.25">
      <c r="A2933" t="s">
        <v>33</v>
      </c>
      <c r="B2933" t="s">
        <v>9</v>
      </c>
      <c r="C2933">
        <v>17</v>
      </c>
      <c r="D2933">
        <v>0.16889078529995652</v>
      </c>
    </row>
    <row r="2934" spans="1:4" x14ac:dyDescent="0.25">
      <c r="A2934" t="s">
        <v>34</v>
      </c>
      <c r="B2934" t="s">
        <v>9</v>
      </c>
      <c r="C2934">
        <v>17</v>
      </c>
      <c r="D2934">
        <v>0.15512574956262989</v>
      </c>
    </row>
    <row r="2935" spans="1:4" x14ac:dyDescent="0.25">
      <c r="A2935" t="s">
        <v>35</v>
      </c>
      <c r="B2935" t="s">
        <v>9</v>
      </c>
      <c r="C2935">
        <v>17</v>
      </c>
      <c r="D2935">
        <v>0.1423199465969428</v>
      </c>
    </row>
    <row r="2936" spans="1:4" x14ac:dyDescent="0.25">
      <c r="A2936" t="s">
        <v>36</v>
      </c>
      <c r="B2936" t="s">
        <v>9</v>
      </c>
      <c r="C2936">
        <v>17</v>
      </c>
      <c r="D2936">
        <v>0.14708120839062808</v>
      </c>
    </row>
    <row r="2937" spans="1:4" x14ac:dyDescent="0.25">
      <c r="A2937" t="s">
        <v>37</v>
      </c>
      <c r="B2937" t="s">
        <v>9</v>
      </c>
      <c r="C2937">
        <v>17</v>
      </c>
      <c r="D2937">
        <v>0.13501883979477364</v>
      </c>
    </row>
    <row r="2938" spans="1:4" x14ac:dyDescent="0.25">
      <c r="A2938" t="s">
        <v>38</v>
      </c>
      <c r="B2938" t="s">
        <v>9</v>
      </c>
      <c r="C2938">
        <v>17</v>
      </c>
      <c r="D2938">
        <v>0.13386266731069618</v>
      </c>
    </row>
    <row r="2939" spans="1:4" x14ac:dyDescent="0.25">
      <c r="A2939" t="s">
        <v>39</v>
      </c>
      <c r="B2939" t="s">
        <v>9</v>
      </c>
      <c r="C2939">
        <v>17</v>
      </c>
      <c r="D2939">
        <v>0.14338691764836267</v>
      </c>
    </row>
    <row r="2940" spans="1:4" x14ac:dyDescent="0.25">
      <c r="A2940" t="s">
        <v>40</v>
      </c>
      <c r="B2940" t="s">
        <v>9</v>
      </c>
      <c r="C2940">
        <v>18</v>
      </c>
      <c r="D2940">
        <v>6.1319626066074183E-2</v>
      </c>
    </row>
    <row r="2941" spans="1:4" x14ac:dyDescent="0.25">
      <c r="A2941" t="s">
        <v>41</v>
      </c>
      <c r="B2941" t="s">
        <v>9</v>
      </c>
      <c r="C2941">
        <v>18</v>
      </c>
      <c r="D2941">
        <v>5.5865487038345242E-2</v>
      </c>
    </row>
    <row r="2942" spans="1:4" x14ac:dyDescent="0.25">
      <c r="A2942" t="s">
        <v>42</v>
      </c>
      <c r="B2942" t="s">
        <v>9</v>
      </c>
      <c r="C2942">
        <v>18</v>
      </c>
      <c r="D2942">
        <v>6.882408160745436E-2</v>
      </c>
    </row>
    <row r="2943" spans="1:4" x14ac:dyDescent="0.25">
      <c r="A2943" t="s">
        <v>43</v>
      </c>
      <c r="B2943" t="s">
        <v>9</v>
      </c>
      <c r="C2943">
        <v>18</v>
      </c>
      <c r="D2943">
        <v>6.4635774275897021E-2</v>
      </c>
    </row>
    <row r="2944" spans="1:4" x14ac:dyDescent="0.25">
      <c r="A2944" t="s">
        <v>44</v>
      </c>
      <c r="B2944" t="s">
        <v>9</v>
      </c>
      <c r="C2944">
        <v>18</v>
      </c>
      <c r="D2944">
        <v>7.4293710437797256E-2</v>
      </c>
    </row>
    <row r="2945" spans="1:4" x14ac:dyDescent="0.25">
      <c r="A2945" t="s">
        <v>45</v>
      </c>
      <c r="B2945" t="s">
        <v>9</v>
      </c>
      <c r="C2945">
        <v>18</v>
      </c>
      <c r="D2945">
        <v>4.2336719282594377E-3</v>
      </c>
    </row>
    <row r="2946" spans="1:4" x14ac:dyDescent="0.25">
      <c r="A2946" t="s">
        <v>46</v>
      </c>
      <c r="B2946" t="s">
        <v>9</v>
      </c>
      <c r="C2946">
        <v>18</v>
      </c>
      <c r="D2946">
        <v>4.3112151226269227E-3</v>
      </c>
    </row>
    <row r="2947" spans="1:4" x14ac:dyDescent="0.25">
      <c r="A2947" t="s">
        <v>47</v>
      </c>
      <c r="B2947" t="s">
        <v>9</v>
      </c>
      <c r="C2947">
        <v>18</v>
      </c>
      <c r="D2947">
        <v>4.8431214162625797E-3</v>
      </c>
    </row>
    <row r="2948" spans="1:4" x14ac:dyDescent="0.25">
      <c r="A2948" t="s">
        <v>48</v>
      </c>
      <c r="B2948" t="s">
        <v>9</v>
      </c>
      <c r="C2948">
        <v>18</v>
      </c>
      <c r="D2948">
        <v>4.7561306309132903E-3</v>
      </c>
    </row>
    <row r="2949" spans="1:4" x14ac:dyDescent="0.25">
      <c r="A2949" t="s">
        <v>49</v>
      </c>
      <c r="B2949" t="s">
        <v>9</v>
      </c>
      <c r="C2949">
        <v>18</v>
      </c>
      <c r="D2949">
        <v>4.4046773464649514E-3</v>
      </c>
    </row>
    <row r="2950" spans="1:4" x14ac:dyDescent="0.25">
      <c r="A2950" t="s">
        <v>50</v>
      </c>
      <c r="B2950" t="s">
        <v>9</v>
      </c>
      <c r="C2950">
        <v>18</v>
      </c>
      <c r="D2950">
        <v>5.040318152349745E-3</v>
      </c>
    </row>
    <row r="2951" spans="1:4" x14ac:dyDescent="0.25">
      <c r="A2951" t="s">
        <v>51</v>
      </c>
      <c r="B2951" t="s">
        <v>9</v>
      </c>
      <c r="C2951">
        <v>18</v>
      </c>
      <c r="D2951">
        <v>4.9181046533699115E-3</v>
      </c>
    </row>
    <row r="2952" spans="1:4" x14ac:dyDescent="0.25">
      <c r="A2952" t="s">
        <v>52</v>
      </c>
      <c r="B2952" t="s">
        <v>9</v>
      </c>
      <c r="C2952">
        <v>18</v>
      </c>
      <c r="D2952">
        <v>4.2268649281038476E-3</v>
      </c>
    </row>
    <row r="2953" spans="1:4" x14ac:dyDescent="0.25">
      <c r="A2953" t="s">
        <v>53</v>
      </c>
      <c r="B2953" t="s">
        <v>9</v>
      </c>
      <c r="C2953">
        <v>18</v>
      </c>
      <c r="D2953">
        <v>2.7434250466325274E-2</v>
      </c>
    </row>
    <row r="2954" spans="1:4" x14ac:dyDescent="0.25">
      <c r="A2954" t="s">
        <v>54</v>
      </c>
      <c r="B2954" t="s">
        <v>9</v>
      </c>
      <c r="C2954">
        <v>18</v>
      </c>
      <c r="D2954">
        <v>2.4782547391488847E-2</v>
      </c>
    </row>
    <row r="2955" spans="1:4" x14ac:dyDescent="0.25">
      <c r="A2955" t="s">
        <v>55</v>
      </c>
      <c r="B2955" t="s">
        <v>9</v>
      </c>
      <c r="C2955">
        <v>18</v>
      </c>
      <c r="D2955">
        <v>2.4830257919639772E-2</v>
      </c>
    </row>
    <row r="2956" spans="1:4" x14ac:dyDescent="0.25">
      <c r="A2956" t="s">
        <v>30</v>
      </c>
      <c r="B2956" t="s">
        <v>9</v>
      </c>
      <c r="C2956">
        <v>18</v>
      </c>
      <c r="D2956">
        <v>2.5028810033705353E-2</v>
      </c>
    </row>
    <row r="2957" spans="1:4" x14ac:dyDescent="0.25">
      <c r="A2957" t="s">
        <v>31</v>
      </c>
      <c r="B2957" t="s">
        <v>9</v>
      </c>
      <c r="C2957">
        <v>18</v>
      </c>
      <c r="D2957">
        <v>3.1773002657505385E-2</v>
      </c>
    </row>
    <row r="2958" spans="1:4" x14ac:dyDescent="0.25">
      <c r="A2958" t="s">
        <v>32</v>
      </c>
      <c r="B2958" t="s">
        <v>9</v>
      </c>
      <c r="C2958">
        <v>18</v>
      </c>
      <c r="D2958">
        <v>2.6360165178461233E-2</v>
      </c>
    </row>
    <row r="2959" spans="1:4" x14ac:dyDescent="0.25">
      <c r="A2959" t="s">
        <v>33</v>
      </c>
      <c r="B2959" t="s">
        <v>9</v>
      </c>
      <c r="C2959">
        <v>18</v>
      </c>
      <c r="D2959">
        <v>3.2280617592248886E-2</v>
      </c>
    </row>
    <row r="2960" spans="1:4" x14ac:dyDescent="0.25">
      <c r="A2960" t="s">
        <v>34</v>
      </c>
      <c r="B2960" t="s">
        <v>9</v>
      </c>
      <c r="C2960">
        <v>18</v>
      </c>
      <c r="D2960">
        <v>2.9649663783898064E-2</v>
      </c>
    </row>
    <row r="2961" spans="1:4" x14ac:dyDescent="0.25">
      <c r="A2961" t="s">
        <v>35</v>
      </c>
      <c r="B2961" t="s">
        <v>9</v>
      </c>
      <c r="C2961">
        <v>18</v>
      </c>
      <c r="D2961">
        <v>2.7202051098795945E-2</v>
      </c>
    </row>
    <row r="2962" spans="1:4" x14ac:dyDescent="0.25">
      <c r="A2962" t="s">
        <v>36</v>
      </c>
      <c r="B2962" t="s">
        <v>9</v>
      </c>
      <c r="C2962">
        <v>18</v>
      </c>
      <c r="D2962">
        <v>2.8112085775617236E-2</v>
      </c>
    </row>
    <row r="2963" spans="1:4" x14ac:dyDescent="0.25">
      <c r="A2963" t="s">
        <v>37</v>
      </c>
      <c r="B2963" t="s">
        <v>9</v>
      </c>
      <c r="C2963">
        <v>18</v>
      </c>
      <c r="D2963">
        <v>2.5806567998504799E-2</v>
      </c>
    </row>
    <row r="2964" spans="1:4" x14ac:dyDescent="0.25">
      <c r="A2964" t="s">
        <v>38</v>
      </c>
      <c r="B2964" t="s">
        <v>9</v>
      </c>
      <c r="C2964">
        <v>18</v>
      </c>
      <c r="D2964">
        <v>2.558558517956119E-2</v>
      </c>
    </row>
    <row r="2965" spans="1:4" x14ac:dyDescent="0.25">
      <c r="A2965" t="s">
        <v>39</v>
      </c>
      <c r="B2965" t="s">
        <v>9</v>
      </c>
      <c r="C2965">
        <v>18</v>
      </c>
      <c r="D2965">
        <v>2.7405984572322722E-2</v>
      </c>
    </row>
    <row r="2966" spans="1:4" x14ac:dyDescent="0.25">
      <c r="A2966" t="s">
        <v>40</v>
      </c>
      <c r="B2966" t="s">
        <v>9</v>
      </c>
      <c r="C2966">
        <v>19</v>
      </c>
      <c r="D2966">
        <v>6.8343117373866162E-3</v>
      </c>
    </row>
    <row r="2967" spans="1:4" x14ac:dyDescent="0.25">
      <c r="A2967" t="s">
        <v>41</v>
      </c>
      <c r="B2967" t="s">
        <v>9</v>
      </c>
      <c r="C2967">
        <v>19</v>
      </c>
      <c r="D2967">
        <v>6.2264266479638468E-3</v>
      </c>
    </row>
    <row r="2968" spans="1:4" x14ac:dyDescent="0.25">
      <c r="A2968" t="s">
        <v>42</v>
      </c>
      <c r="B2968" t="s">
        <v>9</v>
      </c>
      <c r="C2968">
        <v>19</v>
      </c>
      <c r="D2968">
        <v>7.670712607377019E-3</v>
      </c>
    </row>
    <row r="2969" spans="1:4" x14ac:dyDescent="0.25">
      <c r="A2969" t="s">
        <v>43</v>
      </c>
      <c r="B2969" t="s">
        <v>9</v>
      </c>
      <c r="C2969">
        <v>19</v>
      </c>
      <c r="D2969">
        <v>7.2039094027227515E-3</v>
      </c>
    </row>
    <row r="2970" spans="1:4" x14ac:dyDescent="0.25">
      <c r="A2970" t="s">
        <v>44</v>
      </c>
      <c r="B2970" t="s">
        <v>9</v>
      </c>
      <c r="C2970">
        <v>19</v>
      </c>
      <c r="D2970">
        <v>8.2803240957784827E-3</v>
      </c>
    </row>
    <row r="2971" spans="1:4" x14ac:dyDescent="0.25">
      <c r="A2971" t="s">
        <v>45</v>
      </c>
      <c r="B2971" t="s">
        <v>9</v>
      </c>
      <c r="C2971">
        <v>19</v>
      </c>
      <c r="D2971">
        <v>0</v>
      </c>
    </row>
    <row r="2972" spans="1:4" x14ac:dyDescent="0.25">
      <c r="A2972" t="s">
        <v>46</v>
      </c>
      <c r="B2972" t="s">
        <v>9</v>
      </c>
      <c r="C2972">
        <v>19</v>
      </c>
      <c r="D2972">
        <v>0</v>
      </c>
    </row>
    <row r="2973" spans="1:4" x14ac:dyDescent="0.25">
      <c r="A2973" t="s">
        <v>47</v>
      </c>
      <c r="B2973" t="s">
        <v>9</v>
      </c>
      <c r="C2973">
        <v>19</v>
      </c>
      <c r="D2973">
        <v>0</v>
      </c>
    </row>
    <row r="2974" spans="1:4" x14ac:dyDescent="0.25">
      <c r="A2974" t="s">
        <v>48</v>
      </c>
      <c r="B2974" t="s">
        <v>9</v>
      </c>
      <c r="C2974">
        <v>19</v>
      </c>
      <c r="D2974">
        <v>0</v>
      </c>
    </row>
    <row r="2975" spans="1:4" x14ac:dyDescent="0.25">
      <c r="A2975" t="s">
        <v>49</v>
      </c>
      <c r="B2975" t="s">
        <v>9</v>
      </c>
      <c r="C2975">
        <v>19</v>
      </c>
      <c r="D2975">
        <v>0</v>
      </c>
    </row>
    <row r="2976" spans="1:4" x14ac:dyDescent="0.25">
      <c r="A2976" t="s">
        <v>50</v>
      </c>
      <c r="B2976" t="s">
        <v>9</v>
      </c>
      <c r="C2976">
        <v>19</v>
      </c>
      <c r="D2976">
        <v>0</v>
      </c>
    </row>
    <row r="2977" spans="1:4" x14ac:dyDescent="0.25">
      <c r="A2977" t="s">
        <v>51</v>
      </c>
      <c r="B2977" t="s">
        <v>9</v>
      </c>
      <c r="C2977">
        <v>19</v>
      </c>
      <c r="D2977">
        <v>0</v>
      </c>
    </row>
    <row r="2978" spans="1:4" x14ac:dyDescent="0.25">
      <c r="A2978" t="s">
        <v>52</v>
      </c>
      <c r="B2978" t="s">
        <v>9</v>
      </c>
      <c r="C2978">
        <v>19</v>
      </c>
      <c r="D2978">
        <v>0</v>
      </c>
    </row>
    <row r="2979" spans="1:4" x14ac:dyDescent="0.25">
      <c r="A2979" t="s">
        <v>53</v>
      </c>
      <c r="B2979" t="s">
        <v>9</v>
      </c>
      <c r="C2979">
        <v>19</v>
      </c>
      <c r="D2979">
        <v>0</v>
      </c>
    </row>
    <row r="2980" spans="1:4" x14ac:dyDescent="0.25">
      <c r="A2980" t="s">
        <v>54</v>
      </c>
      <c r="B2980" t="s">
        <v>9</v>
      </c>
      <c r="C2980">
        <v>19</v>
      </c>
      <c r="D2980">
        <v>0</v>
      </c>
    </row>
    <row r="2981" spans="1:4" x14ac:dyDescent="0.25">
      <c r="A2981" t="s">
        <v>55</v>
      </c>
      <c r="B2981" t="s">
        <v>9</v>
      </c>
      <c r="C2981">
        <v>19</v>
      </c>
      <c r="D2981">
        <v>0</v>
      </c>
    </row>
    <row r="2982" spans="1:4" x14ac:dyDescent="0.25">
      <c r="A2982" t="s">
        <v>30</v>
      </c>
      <c r="B2982" t="s">
        <v>9</v>
      </c>
      <c r="C2982">
        <v>19</v>
      </c>
      <c r="D2982">
        <v>1.8621820568228807E-5</v>
      </c>
    </row>
    <row r="2983" spans="1:4" x14ac:dyDescent="0.25">
      <c r="A2983" t="s">
        <v>31</v>
      </c>
      <c r="B2983" t="s">
        <v>9</v>
      </c>
      <c r="C2983">
        <v>19</v>
      </c>
      <c r="D2983">
        <v>2.3639603864711956E-5</v>
      </c>
    </row>
    <row r="2984" spans="1:4" x14ac:dyDescent="0.25">
      <c r="A2984" t="s">
        <v>32</v>
      </c>
      <c r="B2984" t="s">
        <v>9</v>
      </c>
      <c r="C2984">
        <v>19</v>
      </c>
      <c r="D2984">
        <v>1.9612369323237355E-5</v>
      </c>
    </row>
    <row r="2985" spans="1:4" x14ac:dyDescent="0.25">
      <c r="A2985" t="s">
        <v>33</v>
      </c>
      <c r="B2985" t="s">
        <v>9</v>
      </c>
      <c r="C2985">
        <v>19</v>
      </c>
      <c r="D2985">
        <v>2.4017277202749877E-5</v>
      </c>
    </row>
    <row r="2986" spans="1:4" x14ac:dyDescent="0.25">
      <c r="A2986" t="s">
        <v>34</v>
      </c>
      <c r="B2986" t="s">
        <v>9</v>
      </c>
      <c r="C2986">
        <v>19</v>
      </c>
      <c r="D2986">
        <v>2.2059807004349315E-5</v>
      </c>
    </row>
    <row r="2987" spans="1:4" x14ac:dyDescent="0.25">
      <c r="A2987" t="s">
        <v>35</v>
      </c>
      <c r="B2987" t="s">
        <v>9</v>
      </c>
      <c r="C2987">
        <v>19</v>
      </c>
      <c r="D2987">
        <v>2.023874542846485E-5</v>
      </c>
    </row>
    <row r="2988" spans="1:4" x14ac:dyDescent="0.25">
      <c r="A2988" t="s">
        <v>36</v>
      </c>
      <c r="B2988" t="s">
        <v>9</v>
      </c>
      <c r="C2988">
        <v>19</v>
      </c>
      <c r="D2988">
        <v>2.0915825259260284E-5</v>
      </c>
    </row>
    <row r="2989" spans="1:4" x14ac:dyDescent="0.25">
      <c r="A2989" t="s">
        <v>37</v>
      </c>
      <c r="B2989" t="s">
        <v>9</v>
      </c>
      <c r="C2989">
        <v>19</v>
      </c>
      <c r="D2989">
        <v>1.9200484485790292E-5</v>
      </c>
    </row>
    <row r="2990" spans="1:4" x14ac:dyDescent="0.25">
      <c r="A2990" t="s">
        <v>38</v>
      </c>
      <c r="B2990" t="s">
        <v>9</v>
      </c>
      <c r="C2990">
        <v>19</v>
      </c>
      <c r="D2990">
        <v>1.9036069861304044E-5</v>
      </c>
    </row>
    <row r="2991" spans="1:4" x14ac:dyDescent="0.25">
      <c r="A2991" t="s">
        <v>39</v>
      </c>
      <c r="B2991" t="s">
        <v>9</v>
      </c>
      <c r="C2991">
        <v>19</v>
      </c>
      <c r="D2991">
        <v>2.0390475077088061E-5</v>
      </c>
    </row>
    <row r="2992" spans="1:4" x14ac:dyDescent="0.25">
      <c r="A2992" t="s">
        <v>40</v>
      </c>
      <c r="B2992" t="s">
        <v>9</v>
      </c>
      <c r="C2992">
        <v>20</v>
      </c>
      <c r="D2992">
        <v>0</v>
      </c>
    </row>
    <row r="2993" spans="1:4" x14ac:dyDescent="0.25">
      <c r="A2993" t="s">
        <v>41</v>
      </c>
      <c r="B2993" t="s">
        <v>9</v>
      </c>
      <c r="C2993">
        <v>20</v>
      </c>
      <c r="D2993">
        <v>0</v>
      </c>
    </row>
    <row r="2994" spans="1:4" x14ac:dyDescent="0.25">
      <c r="A2994" t="s">
        <v>42</v>
      </c>
      <c r="B2994" t="s">
        <v>9</v>
      </c>
      <c r="C2994">
        <v>20</v>
      </c>
      <c r="D2994">
        <v>0</v>
      </c>
    </row>
    <row r="2995" spans="1:4" x14ac:dyDescent="0.25">
      <c r="A2995" t="s">
        <v>43</v>
      </c>
      <c r="B2995" t="s">
        <v>9</v>
      </c>
      <c r="C2995">
        <v>20</v>
      </c>
      <c r="D2995">
        <v>0</v>
      </c>
    </row>
    <row r="2996" spans="1:4" x14ac:dyDescent="0.25">
      <c r="A2996" t="s">
        <v>44</v>
      </c>
      <c r="B2996" t="s">
        <v>9</v>
      </c>
      <c r="C2996">
        <v>20</v>
      </c>
      <c r="D2996">
        <v>0</v>
      </c>
    </row>
    <row r="2997" spans="1:4" x14ac:dyDescent="0.25">
      <c r="A2997" t="s">
        <v>45</v>
      </c>
      <c r="B2997" t="s">
        <v>9</v>
      </c>
      <c r="C2997">
        <v>20</v>
      </c>
      <c r="D2997">
        <v>0</v>
      </c>
    </row>
    <row r="2998" spans="1:4" x14ac:dyDescent="0.25">
      <c r="A2998" t="s">
        <v>46</v>
      </c>
      <c r="B2998" t="s">
        <v>9</v>
      </c>
      <c r="C2998">
        <v>20</v>
      </c>
      <c r="D2998">
        <v>0</v>
      </c>
    </row>
    <row r="2999" spans="1:4" x14ac:dyDescent="0.25">
      <c r="A2999" t="s">
        <v>47</v>
      </c>
      <c r="B2999" t="s">
        <v>9</v>
      </c>
      <c r="C2999">
        <v>20</v>
      </c>
      <c r="D2999">
        <v>0</v>
      </c>
    </row>
    <row r="3000" spans="1:4" x14ac:dyDescent="0.25">
      <c r="A3000" t="s">
        <v>48</v>
      </c>
      <c r="B3000" t="s">
        <v>9</v>
      </c>
      <c r="C3000">
        <v>20</v>
      </c>
      <c r="D3000">
        <v>0</v>
      </c>
    </row>
    <row r="3001" spans="1:4" x14ac:dyDescent="0.25">
      <c r="A3001" t="s">
        <v>49</v>
      </c>
      <c r="B3001" t="s">
        <v>9</v>
      </c>
      <c r="C3001">
        <v>20</v>
      </c>
      <c r="D3001">
        <v>0</v>
      </c>
    </row>
    <row r="3002" spans="1:4" x14ac:dyDescent="0.25">
      <c r="A3002" t="s">
        <v>50</v>
      </c>
      <c r="B3002" t="s">
        <v>9</v>
      </c>
      <c r="C3002">
        <v>20</v>
      </c>
      <c r="D3002">
        <v>0</v>
      </c>
    </row>
    <row r="3003" spans="1:4" x14ac:dyDescent="0.25">
      <c r="A3003" t="s">
        <v>51</v>
      </c>
      <c r="B3003" t="s">
        <v>9</v>
      </c>
      <c r="C3003">
        <v>20</v>
      </c>
      <c r="D3003">
        <v>0</v>
      </c>
    </row>
    <row r="3004" spans="1:4" x14ac:dyDescent="0.25">
      <c r="A3004" t="s">
        <v>52</v>
      </c>
      <c r="B3004" t="s">
        <v>9</v>
      </c>
      <c r="C3004">
        <v>20</v>
      </c>
      <c r="D3004">
        <v>0</v>
      </c>
    </row>
    <row r="3005" spans="1:4" x14ac:dyDescent="0.25">
      <c r="A3005" t="s">
        <v>53</v>
      </c>
      <c r="B3005" t="s">
        <v>9</v>
      </c>
      <c r="C3005">
        <v>20</v>
      </c>
      <c r="D3005">
        <v>0</v>
      </c>
    </row>
    <row r="3006" spans="1:4" x14ac:dyDescent="0.25">
      <c r="A3006" t="s">
        <v>54</v>
      </c>
      <c r="B3006" t="s">
        <v>9</v>
      </c>
      <c r="C3006">
        <v>20</v>
      </c>
      <c r="D3006">
        <v>0</v>
      </c>
    </row>
    <row r="3007" spans="1:4" x14ac:dyDescent="0.25">
      <c r="A3007" t="s">
        <v>55</v>
      </c>
      <c r="B3007" t="s">
        <v>9</v>
      </c>
      <c r="C3007">
        <v>20</v>
      </c>
      <c r="D3007">
        <v>0</v>
      </c>
    </row>
    <row r="3008" spans="1:4" x14ac:dyDescent="0.25">
      <c r="A3008" t="s">
        <v>30</v>
      </c>
      <c r="B3008" t="s">
        <v>9</v>
      </c>
      <c r="C3008">
        <v>20</v>
      </c>
      <c r="D3008">
        <v>0</v>
      </c>
    </row>
    <row r="3009" spans="1:4" x14ac:dyDescent="0.25">
      <c r="A3009" t="s">
        <v>31</v>
      </c>
      <c r="B3009" t="s">
        <v>9</v>
      </c>
      <c r="C3009">
        <v>20</v>
      </c>
      <c r="D3009">
        <v>0</v>
      </c>
    </row>
    <row r="3010" spans="1:4" x14ac:dyDescent="0.25">
      <c r="A3010" t="s">
        <v>32</v>
      </c>
      <c r="B3010" t="s">
        <v>9</v>
      </c>
      <c r="C3010">
        <v>20</v>
      </c>
      <c r="D3010">
        <v>0</v>
      </c>
    </row>
    <row r="3011" spans="1:4" x14ac:dyDescent="0.25">
      <c r="A3011" t="s">
        <v>33</v>
      </c>
      <c r="B3011" t="s">
        <v>9</v>
      </c>
      <c r="C3011">
        <v>20</v>
      </c>
      <c r="D3011">
        <v>0</v>
      </c>
    </row>
    <row r="3012" spans="1:4" x14ac:dyDescent="0.25">
      <c r="A3012" t="s">
        <v>34</v>
      </c>
      <c r="B3012" t="s">
        <v>9</v>
      </c>
      <c r="C3012">
        <v>20</v>
      </c>
      <c r="D3012">
        <v>0</v>
      </c>
    </row>
    <row r="3013" spans="1:4" x14ac:dyDescent="0.25">
      <c r="A3013" t="s">
        <v>35</v>
      </c>
      <c r="B3013" t="s">
        <v>9</v>
      </c>
      <c r="C3013">
        <v>20</v>
      </c>
      <c r="D3013">
        <v>0</v>
      </c>
    </row>
    <row r="3014" spans="1:4" x14ac:dyDescent="0.25">
      <c r="A3014" t="s">
        <v>36</v>
      </c>
      <c r="B3014" t="s">
        <v>9</v>
      </c>
      <c r="C3014">
        <v>20</v>
      </c>
      <c r="D3014">
        <v>0</v>
      </c>
    </row>
    <row r="3015" spans="1:4" x14ac:dyDescent="0.25">
      <c r="A3015" t="s">
        <v>37</v>
      </c>
      <c r="B3015" t="s">
        <v>9</v>
      </c>
      <c r="C3015">
        <v>20</v>
      </c>
      <c r="D3015">
        <v>0</v>
      </c>
    </row>
    <row r="3016" spans="1:4" x14ac:dyDescent="0.25">
      <c r="A3016" t="s">
        <v>38</v>
      </c>
      <c r="B3016" t="s">
        <v>9</v>
      </c>
      <c r="C3016">
        <v>20</v>
      </c>
      <c r="D3016">
        <v>0</v>
      </c>
    </row>
    <row r="3017" spans="1:4" x14ac:dyDescent="0.25">
      <c r="A3017" t="s">
        <v>39</v>
      </c>
      <c r="B3017" t="s">
        <v>9</v>
      </c>
      <c r="C3017">
        <v>20</v>
      </c>
      <c r="D3017">
        <v>0</v>
      </c>
    </row>
    <row r="3018" spans="1:4" x14ac:dyDescent="0.25">
      <c r="A3018" t="s">
        <v>40</v>
      </c>
      <c r="B3018" t="s">
        <v>9</v>
      </c>
      <c r="C3018">
        <v>21</v>
      </c>
      <c r="D3018">
        <v>0</v>
      </c>
    </row>
    <row r="3019" spans="1:4" x14ac:dyDescent="0.25">
      <c r="A3019" t="s">
        <v>41</v>
      </c>
      <c r="B3019" t="s">
        <v>9</v>
      </c>
      <c r="C3019">
        <v>21</v>
      </c>
      <c r="D3019">
        <v>0</v>
      </c>
    </row>
    <row r="3020" spans="1:4" x14ac:dyDescent="0.25">
      <c r="A3020" t="s">
        <v>42</v>
      </c>
      <c r="B3020" t="s">
        <v>9</v>
      </c>
      <c r="C3020">
        <v>21</v>
      </c>
      <c r="D3020">
        <v>0</v>
      </c>
    </row>
    <row r="3021" spans="1:4" x14ac:dyDescent="0.25">
      <c r="A3021" t="s">
        <v>43</v>
      </c>
      <c r="B3021" t="s">
        <v>9</v>
      </c>
      <c r="C3021">
        <v>21</v>
      </c>
      <c r="D3021">
        <v>0</v>
      </c>
    </row>
    <row r="3022" spans="1:4" x14ac:dyDescent="0.25">
      <c r="A3022" t="s">
        <v>44</v>
      </c>
      <c r="B3022" t="s">
        <v>9</v>
      </c>
      <c r="C3022">
        <v>21</v>
      </c>
      <c r="D3022">
        <v>0</v>
      </c>
    </row>
    <row r="3023" spans="1:4" x14ac:dyDescent="0.25">
      <c r="A3023" t="s">
        <v>45</v>
      </c>
      <c r="B3023" t="s">
        <v>9</v>
      </c>
      <c r="C3023">
        <v>21</v>
      </c>
      <c r="D3023">
        <v>0</v>
      </c>
    </row>
    <row r="3024" spans="1:4" x14ac:dyDescent="0.25">
      <c r="A3024" t="s">
        <v>46</v>
      </c>
      <c r="B3024" t="s">
        <v>9</v>
      </c>
      <c r="C3024">
        <v>21</v>
      </c>
      <c r="D3024">
        <v>0</v>
      </c>
    </row>
    <row r="3025" spans="1:4" x14ac:dyDescent="0.25">
      <c r="A3025" t="s">
        <v>47</v>
      </c>
      <c r="B3025" t="s">
        <v>9</v>
      </c>
      <c r="C3025">
        <v>21</v>
      </c>
      <c r="D3025">
        <v>0</v>
      </c>
    </row>
    <row r="3026" spans="1:4" x14ac:dyDescent="0.25">
      <c r="A3026" t="s">
        <v>48</v>
      </c>
      <c r="B3026" t="s">
        <v>9</v>
      </c>
      <c r="C3026">
        <v>21</v>
      </c>
      <c r="D3026">
        <v>0</v>
      </c>
    </row>
    <row r="3027" spans="1:4" x14ac:dyDescent="0.25">
      <c r="A3027" t="s">
        <v>49</v>
      </c>
      <c r="B3027" t="s">
        <v>9</v>
      </c>
      <c r="C3027">
        <v>21</v>
      </c>
      <c r="D3027">
        <v>0</v>
      </c>
    </row>
    <row r="3028" spans="1:4" x14ac:dyDescent="0.25">
      <c r="A3028" t="s">
        <v>50</v>
      </c>
      <c r="B3028" t="s">
        <v>9</v>
      </c>
      <c r="C3028">
        <v>21</v>
      </c>
      <c r="D3028">
        <v>0</v>
      </c>
    </row>
    <row r="3029" spans="1:4" x14ac:dyDescent="0.25">
      <c r="A3029" t="s">
        <v>51</v>
      </c>
      <c r="B3029" t="s">
        <v>9</v>
      </c>
      <c r="C3029">
        <v>21</v>
      </c>
      <c r="D3029">
        <v>0</v>
      </c>
    </row>
    <row r="3030" spans="1:4" x14ac:dyDescent="0.25">
      <c r="A3030" t="s">
        <v>52</v>
      </c>
      <c r="B3030" t="s">
        <v>9</v>
      </c>
      <c r="C3030">
        <v>21</v>
      </c>
      <c r="D3030">
        <v>0</v>
      </c>
    </row>
    <row r="3031" spans="1:4" x14ac:dyDescent="0.25">
      <c r="A3031" t="s">
        <v>53</v>
      </c>
      <c r="B3031" t="s">
        <v>9</v>
      </c>
      <c r="C3031">
        <v>21</v>
      </c>
      <c r="D3031">
        <v>0</v>
      </c>
    </row>
    <row r="3032" spans="1:4" x14ac:dyDescent="0.25">
      <c r="A3032" t="s">
        <v>54</v>
      </c>
      <c r="B3032" t="s">
        <v>9</v>
      </c>
      <c r="C3032">
        <v>21</v>
      </c>
      <c r="D3032">
        <v>0</v>
      </c>
    </row>
    <row r="3033" spans="1:4" x14ac:dyDescent="0.25">
      <c r="A3033" t="s">
        <v>55</v>
      </c>
      <c r="B3033" t="s">
        <v>9</v>
      </c>
      <c r="C3033">
        <v>21</v>
      </c>
      <c r="D3033">
        <v>0</v>
      </c>
    </row>
    <row r="3034" spans="1:4" x14ac:dyDescent="0.25">
      <c r="A3034" t="s">
        <v>30</v>
      </c>
      <c r="B3034" t="s">
        <v>9</v>
      </c>
      <c r="C3034">
        <v>21</v>
      </c>
      <c r="D3034">
        <v>0</v>
      </c>
    </row>
    <row r="3035" spans="1:4" x14ac:dyDescent="0.25">
      <c r="A3035" t="s">
        <v>31</v>
      </c>
      <c r="B3035" t="s">
        <v>9</v>
      </c>
      <c r="C3035">
        <v>21</v>
      </c>
      <c r="D3035">
        <v>0</v>
      </c>
    </row>
    <row r="3036" spans="1:4" x14ac:dyDescent="0.25">
      <c r="A3036" t="s">
        <v>32</v>
      </c>
      <c r="B3036" t="s">
        <v>9</v>
      </c>
      <c r="C3036">
        <v>21</v>
      </c>
      <c r="D3036">
        <v>0</v>
      </c>
    </row>
    <row r="3037" spans="1:4" x14ac:dyDescent="0.25">
      <c r="A3037" t="s">
        <v>33</v>
      </c>
      <c r="B3037" t="s">
        <v>9</v>
      </c>
      <c r="C3037">
        <v>21</v>
      </c>
      <c r="D3037">
        <v>0</v>
      </c>
    </row>
    <row r="3038" spans="1:4" x14ac:dyDescent="0.25">
      <c r="A3038" t="s">
        <v>34</v>
      </c>
      <c r="B3038" t="s">
        <v>9</v>
      </c>
      <c r="C3038">
        <v>21</v>
      </c>
      <c r="D3038">
        <v>0</v>
      </c>
    </row>
    <row r="3039" spans="1:4" x14ac:dyDescent="0.25">
      <c r="A3039" t="s">
        <v>35</v>
      </c>
      <c r="B3039" t="s">
        <v>9</v>
      </c>
      <c r="C3039">
        <v>21</v>
      </c>
      <c r="D3039">
        <v>0</v>
      </c>
    </row>
    <row r="3040" spans="1:4" x14ac:dyDescent="0.25">
      <c r="A3040" t="s">
        <v>36</v>
      </c>
      <c r="B3040" t="s">
        <v>9</v>
      </c>
      <c r="C3040">
        <v>21</v>
      </c>
      <c r="D3040">
        <v>0</v>
      </c>
    </row>
    <row r="3041" spans="1:4" x14ac:dyDescent="0.25">
      <c r="A3041" t="s">
        <v>37</v>
      </c>
      <c r="B3041" t="s">
        <v>9</v>
      </c>
      <c r="C3041">
        <v>21</v>
      </c>
      <c r="D3041">
        <v>0</v>
      </c>
    </row>
    <row r="3042" spans="1:4" x14ac:dyDescent="0.25">
      <c r="A3042" t="s">
        <v>38</v>
      </c>
      <c r="B3042" t="s">
        <v>9</v>
      </c>
      <c r="C3042">
        <v>21</v>
      </c>
      <c r="D3042">
        <v>0</v>
      </c>
    </row>
    <row r="3043" spans="1:4" x14ac:dyDescent="0.25">
      <c r="A3043" t="s">
        <v>39</v>
      </c>
      <c r="B3043" t="s">
        <v>9</v>
      </c>
      <c r="C3043">
        <v>21</v>
      </c>
      <c r="D3043">
        <v>0</v>
      </c>
    </row>
    <row r="3044" spans="1:4" x14ac:dyDescent="0.25">
      <c r="A3044" t="s">
        <v>40</v>
      </c>
      <c r="B3044" t="s">
        <v>9</v>
      </c>
      <c r="C3044">
        <v>22</v>
      </c>
      <c r="D3044">
        <v>0</v>
      </c>
    </row>
    <row r="3045" spans="1:4" x14ac:dyDescent="0.25">
      <c r="A3045" t="s">
        <v>41</v>
      </c>
      <c r="B3045" t="s">
        <v>9</v>
      </c>
      <c r="C3045">
        <v>22</v>
      </c>
      <c r="D3045">
        <v>0</v>
      </c>
    </row>
    <row r="3046" spans="1:4" x14ac:dyDescent="0.25">
      <c r="A3046" t="s">
        <v>42</v>
      </c>
      <c r="B3046" t="s">
        <v>9</v>
      </c>
      <c r="C3046">
        <v>22</v>
      </c>
      <c r="D3046">
        <v>0</v>
      </c>
    </row>
    <row r="3047" spans="1:4" x14ac:dyDescent="0.25">
      <c r="A3047" t="s">
        <v>43</v>
      </c>
      <c r="B3047" t="s">
        <v>9</v>
      </c>
      <c r="C3047">
        <v>22</v>
      </c>
      <c r="D3047">
        <v>0</v>
      </c>
    </row>
    <row r="3048" spans="1:4" x14ac:dyDescent="0.25">
      <c r="A3048" t="s">
        <v>44</v>
      </c>
      <c r="B3048" t="s">
        <v>9</v>
      </c>
      <c r="C3048">
        <v>22</v>
      </c>
      <c r="D3048">
        <v>0</v>
      </c>
    </row>
    <row r="3049" spans="1:4" x14ac:dyDescent="0.25">
      <c r="A3049" t="s">
        <v>45</v>
      </c>
      <c r="B3049" t="s">
        <v>9</v>
      </c>
      <c r="C3049">
        <v>22</v>
      </c>
      <c r="D3049">
        <v>0</v>
      </c>
    </row>
    <row r="3050" spans="1:4" x14ac:dyDescent="0.25">
      <c r="A3050" t="s">
        <v>46</v>
      </c>
      <c r="B3050" t="s">
        <v>9</v>
      </c>
      <c r="C3050">
        <v>22</v>
      </c>
      <c r="D3050">
        <v>0</v>
      </c>
    </row>
    <row r="3051" spans="1:4" x14ac:dyDescent="0.25">
      <c r="A3051" t="s">
        <v>47</v>
      </c>
      <c r="B3051" t="s">
        <v>9</v>
      </c>
      <c r="C3051">
        <v>22</v>
      </c>
      <c r="D3051">
        <v>0</v>
      </c>
    </row>
    <row r="3052" spans="1:4" x14ac:dyDescent="0.25">
      <c r="A3052" t="s">
        <v>48</v>
      </c>
      <c r="B3052" t="s">
        <v>9</v>
      </c>
      <c r="C3052">
        <v>22</v>
      </c>
      <c r="D3052">
        <v>0</v>
      </c>
    </row>
    <row r="3053" spans="1:4" x14ac:dyDescent="0.25">
      <c r="A3053" t="s">
        <v>49</v>
      </c>
      <c r="B3053" t="s">
        <v>9</v>
      </c>
      <c r="C3053">
        <v>22</v>
      </c>
      <c r="D3053">
        <v>0</v>
      </c>
    </row>
    <row r="3054" spans="1:4" x14ac:dyDescent="0.25">
      <c r="A3054" t="s">
        <v>50</v>
      </c>
      <c r="B3054" t="s">
        <v>9</v>
      </c>
      <c r="C3054">
        <v>22</v>
      </c>
      <c r="D3054">
        <v>0</v>
      </c>
    </row>
    <row r="3055" spans="1:4" x14ac:dyDescent="0.25">
      <c r="A3055" t="s">
        <v>51</v>
      </c>
      <c r="B3055" t="s">
        <v>9</v>
      </c>
      <c r="C3055">
        <v>22</v>
      </c>
      <c r="D3055">
        <v>0</v>
      </c>
    </row>
    <row r="3056" spans="1:4" x14ac:dyDescent="0.25">
      <c r="A3056" t="s">
        <v>52</v>
      </c>
      <c r="B3056" t="s">
        <v>9</v>
      </c>
      <c r="C3056">
        <v>22</v>
      </c>
      <c r="D3056">
        <v>0</v>
      </c>
    </row>
    <row r="3057" spans="1:4" x14ac:dyDescent="0.25">
      <c r="A3057" t="s">
        <v>53</v>
      </c>
      <c r="B3057" t="s">
        <v>9</v>
      </c>
      <c r="C3057">
        <v>22</v>
      </c>
      <c r="D3057">
        <v>0</v>
      </c>
    </row>
    <row r="3058" spans="1:4" x14ac:dyDescent="0.25">
      <c r="A3058" t="s">
        <v>54</v>
      </c>
      <c r="B3058" t="s">
        <v>9</v>
      </c>
      <c r="C3058">
        <v>22</v>
      </c>
      <c r="D3058">
        <v>0</v>
      </c>
    </row>
    <row r="3059" spans="1:4" x14ac:dyDescent="0.25">
      <c r="A3059" t="s">
        <v>55</v>
      </c>
      <c r="B3059" t="s">
        <v>9</v>
      </c>
      <c r="C3059">
        <v>22</v>
      </c>
      <c r="D3059">
        <v>0</v>
      </c>
    </row>
    <row r="3060" spans="1:4" x14ac:dyDescent="0.25">
      <c r="A3060" t="s">
        <v>30</v>
      </c>
      <c r="B3060" t="s">
        <v>9</v>
      </c>
      <c r="C3060">
        <v>22</v>
      </c>
      <c r="D3060">
        <v>0</v>
      </c>
    </row>
    <row r="3061" spans="1:4" x14ac:dyDescent="0.25">
      <c r="A3061" t="s">
        <v>31</v>
      </c>
      <c r="B3061" t="s">
        <v>9</v>
      </c>
      <c r="C3061">
        <v>22</v>
      </c>
      <c r="D3061">
        <v>0</v>
      </c>
    </row>
    <row r="3062" spans="1:4" x14ac:dyDescent="0.25">
      <c r="A3062" t="s">
        <v>32</v>
      </c>
      <c r="B3062" t="s">
        <v>9</v>
      </c>
      <c r="C3062">
        <v>22</v>
      </c>
      <c r="D3062">
        <v>0</v>
      </c>
    </row>
    <row r="3063" spans="1:4" x14ac:dyDescent="0.25">
      <c r="A3063" t="s">
        <v>33</v>
      </c>
      <c r="B3063" t="s">
        <v>9</v>
      </c>
      <c r="C3063">
        <v>22</v>
      </c>
      <c r="D3063">
        <v>0</v>
      </c>
    </row>
    <row r="3064" spans="1:4" x14ac:dyDescent="0.25">
      <c r="A3064" t="s">
        <v>34</v>
      </c>
      <c r="B3064" t="s">
        <v>9</v>
      </c>
      <c r="C3064">
        <v>22</v>
      </c>
      <c r="D3064">
        <v>0</v>
      </c>
    </row>
    <row r="3065" spans="1:4" x14ac:dyDescent="0.25">
      <c r="A3065" t="s">
        <v>35</v>
      </c>
      <c r="B3065" t="s">
        <v>9</v>
      </c>
      <c r="C3065">
        <v>22</v>
      </c>
      <c r="D3065">
        <v>0</v>
      </c>
    </row>
    <row r="3066" spans="1:4" x14ac:dyDescent="0.25">
      <c r="A3066" t="s">
        <v>36</v>
      </c>
      <c r="B3066" t="s">
        <v>9</v>
      </c>
      <c r="C3066">
        <v>22</v>
      </c>
      <c r="D3066">
        <v>0</v>
      </c>
    </row>
    <row r="3067" spans="1:4" x14ac:dyDescent="0.25">
      <c r="A3067" t="s">
        <v>37</v>
      </c>
      <c r="B3067" t="s">
        <v>9</v>
      </c>
      <c r="C3067">
        <v>22</v>
      </c>
      <c r="D3067">
        <v>0</v>
      </c>
    </row>
    <row r="3068" spans="1:4" x14ac:dyDescent="0.25">
      <c r="A3068" t="s">
        <v>38</v>
      </c>
      <c r="B3068" t="s">
        <v>9</v>
      </c>
      <c r="C3068">
        <v>22</v>
      </c>
      <c r="D3068">
        <v>0</v>
      </c>
    </row>
    <row r="3069" spans="1:4" x14ac:dyDescent="0.25">
      <c r="A3069" t="s">
        <v>39</v>
      </c>
      <c r="B3069" t="s">
        <v>9</v>
      </c>
      <c r="C3069">
        <v>22</v>
      </c>
      <c r="D3069">
        <v>0</v>
      </c>
    </row>
    <row r="3070" spans="1:4" x14ac:dyDescent="0.25">
      <c r="A3070" t="s">
        <v>40</v>
      </c>
      <c r="B3070" t="s">
        <v>9</v>
      </c>
      <c r="C3070">
        <v>23</v>
      </c>
      <c r="D3070">
        <v>0</v>
      </c>
    </row>
    <row r="3071" spans="1:4" x14ac:dyDescent="0.25">
      <c r="A3071" t="s">
        <v>41</v>
      </c>
      <c r="B3071" t="s">
        <v>9</v>
      </c>
      <c r="C3071">
        <v>23</v>
      </c>
      <c r="D3071">
        <v>0</v>
      </c>
    </row>
    <row r="3072" spans="1:4" x14ac:dyDescent="0.25">
      <c r="A3072" t="s">
        <v>42</v>
      </c>
      <c r="B3072" t="s">
        <v>9</v>
      </c>
      <c r="C3072">
        <v>23</v>
      </c>
      <c r="D3072">
        <v>0</v>
      </c>
    </row>
    <row r="3073" spans="1:4" x14ac:dyDescent="0.25">
      <c r="A3073" t="s">
        <v>43</v>
      </c>
      <c r="B3073" t="s">
        <v>9</v>
      </c>
      <c r="C3073">
        <v>23</v>
      </c>
      <c r="D3073">
        <v>0</v>
      </c>
    </row>
    <row r="3074" spans="1:4" x14ac:dyDescent="0.25">
      <c r="A3074" t="s">
        <v>44</v>
      </c>
      <c r="B3074" t="s">
        <v>9</v>
      </c>
      <c r="C3074">
        <v>23</v>
      </c>
      <c r="D3074">
        <v>0</v>
      </c>
    </row>
    <row r="3075" spans="1:4" x14ac:dyDescent="0.25">
      <c r="A3075" t="s">
        <v>45</v>
      </c>
      <c r="B3075" t="s">
        <v>9</v>
      </c>
      <c r="C3075">
        <v>23</v>
      </c>
      <c r="D3075">
        <v>0</v>
      </c>
    </row>
    <row r="3076" spans="1:4" x14ac:dyDescent="0.25">
      <c r="A3076" t="s">
        <v>46</v>
      </c>
      <c r="B3076" t="s">
        <v>9</v>
      </c>
      <c r="C3076">
        <v>23</v>
      </c>
      <c r="D3076">
        <v>0</v>
      </c>
    </row>
    <row r="3077" spans="1:4" x14ac:dyDescent="0.25">
      <c r="A3077" t="s">
        <v>47</v>
      </c>
      <c r="B3077" t="s">
        <v>9</v>
      </c>
      <c r="C3077">
        <v>23</v>
      </c>
      <c r="D3077">
        <v>0</v>
      </c>
    </row>
    <row r="3078" spans="1:4" x14ac:dyDescent="0.25">
      <c r="A3078" t="s">
        <v>48</v>
      </c>
      <c r="B3078" t="s">
        <v>9</v>
      </c>
      <c r="C3078">
        <v>23</v>
      </c>
      <c r="D3078">
        <v>0</v>
      </c>
    </row>
    <row r="3079" spans="1:4" x14ac:dyDescent="0.25">
      <c r="A3079" t="s">
        <v>49</v>
      </c>
      <c r="B3079" t="s">
        <v>9</v>
      </c>
      <c r="C3079">
        <v>23</v>
      </c>
      <c r="D3079">
        <v>0</v>
      </c>
    </row>
    <row r="3080" spans="1:4" x14ac:dyDescent="0.25">
      <c r="A3080" t="s">
        <v>50</v>
      </c>
      <c r="B3080" t="s">
        <v>9</v>
      </c>
      <c r="C3080">
        <v>23</v>
      </c>
      <c r="D3080">
        <v>0</v>
      </c>
    </row>
    <row r="3081" spans="1:4" x14ac:dyDescent="0.25">
      <c r="A3081" t="s">
        <v>51</v>
      </c>
      <c r="B3081" t="s">
        <v>9</v>
      </c>
      <c r="C3081">
        <v>23</v>
      </c>
      <c r="D3081">
        <v>0</v>
      </c>
    </row>
    <row r="3082" spans="1:4" x14ac:dyDescent="0.25">
      <c r="A3082" t="s">
        <v>52</v>
      </c>
      <c r="B3082" t="s">
        <v>9</v>
      </c>
      <c r="C3082">
        <v>23</v>
      </c>
      <c r="D3082">
        <v>0</v>
      </c>
    </row>
    <row r="3083" spans="1:4" x14ac:dyDescent="0.25">
      <c r="A3083" t="s">
        <v>53</v>
      </c>
      <c r="B3083" t="s">
        <v>9</v>
      </c>
      <c r="C3083">
        <v>23</v>
      </c>
      <c r="D3083">
        <v>0</v>
      </c>
    </row>
    <row r="3084" spans="1:4" x14ac:dyDescent="0.25">
      <c r="A3084" t="s">
        <v>54</v>
      </c>
      <c r="B3084" t="s">
        <v>9</v>
      </c>
      <c r="C3084">
        <v>23</v>
      </c>
      <c r="D3084">
        <v>0</v>
      </c>
    </row>
    <row r="3085" spans="1:4" x14ac:dyDescent="0.25">
      <c r="A3085" t="s">
        <v>55</v>
      </c>
      <c r="B3085" t="s">
        <v>9</v>
      </c>
      <c r="C3085">
        <v>23</v>
      </c>
      <c r="D3085">
        <v>0</v>
      </c>
    </row>
    <row r="3086" spans="1:4" x14ac:dyDescent="0.25">
      <c r="A3086" t="s">
        <v>30</v>
      </c>
      <c r="B3086" t="s">
        <v>9</v>
      </c>
      <c r="C3086">
        <v>23</v>
      </c>
      <c r="D3086">
        <v>0</v>
      </c>
    </row>
    <row r="3087" spans="1:4" x14ac:dyDescent="0.25">
      <c r="A3087" t="s">
        <v>31</v>
      </c>
      <c r="B3087" t="s">
        <v>9</v>
      </c>
      <c r="C3087">
        <v>23</v>
      </c>
      <c r="D3087">
        <v>0</v>
      </c>
    </row>
    <row r="3088" spans="1:4" x14ac:dyDescent="0.25">
      <c r="A3088" t="s">
        <v>32</v>
      </c>
      <c r="B3088" t="s">
        <v>9</v>
      </c>
      <c r="C3088">
        <v>23</v>
      </c>
      <c r="D3088">
        <v>0</v>
      </c>
    </row>
    <row r="3089" spans="1:4" x14ac:dyDescent="0.25">
      <c r="A3089" t="s">
        <v>33</v>
      </c>
      <c r="B3089" t="s">
        <v>9</v>
      </c>
      <c r="C3089">
        <v>23</v>
      </c>
      <c r="D3089">
        <v>0</v>
      </c>
    </row>
    <row r="3090" spans="1:4" x14ac:dyDescent="0.25">
      <c r="A3090" t="s">
        <v>34</v>
      </c>
      <c r="B3090" t="s">
        <v>9</v>
      </c>
      <c r="C3090">
        <v>23</v>
      </c>
      <c r="D3090">
        <v>0</v>
      </c>
    </row>
    <row r="3091" spans="1:4" x14ac:dyDescent="0.25">
      <c r="A3091" t="s">
        <v>35</v>
      </c>
      <c r="B3091" t="s">
        <v>9</v>
      </c>
      <c r="C3091">
        <v>23</v>
      </c>
      <c r="D3091">
        <v>0</v>
      </c>
    </row>
    <row r="3092" spans="1:4" x14ac:dyDescent="0.25">
      <c r="A3092" t="s">
        <v>36</v>
      </c>
      <c r="B3092" t="s">
        <v>9</v>
      </c>
      <c r="C3092">
        <v>23</v>
      </c>
      <c r="D3092">
        <v>0</v>
      </c>
    </row>
    <row r="3093" spans="1:4" x14ac:dyDescent="0.25">
      <c r="A3093" t="s">
        <v>37</v>
      </c>
      <c r="B3093" t="s">
        <v>9</v>
      </c>
      <c r="C3093">
        <v>23</v>
      </c>
      <c r="D3093">
        <v>0</v>
      </c>
    </row>
    <row r="3094" spans="1:4" x14ac:dyDescent="0.25">
      <c r="A3094" t="s">
        <v>38</v>
      </c>
      <c r="B3094" t="s">
        <v>9</v>
      </c>
      <c r="C3094">
        <v>23</v>
      </c>
      <c r="D3094">
        <v>0</v>
      </c>
    </row>
    <row r="3095" spans="1:4" x14ac:dyDescent="0.25">
      <c r="A3095" t="s">
        <v>39</v>
      </c>
      <c r="B3095" t="s">
        <v>9</v>
      </c>
      <c r="C3095">
        <v>23</v>
      </c>
      <c r="D3095">
        <v>0</v>
      </c>
    </row>
    <row r="3096" spans="1:4" x14ac:dyDescent="0.25">
      <c r="A3096" t="s">
        <v>40</v>
      </c>
      <c r="B3096" t="s">
        <v>9</v>
      </c>
      <c r="C3096">
        <v>24</v>
      </c>
      <c r="D3096">
        <v>0</v>
      </c>
    </row>
    <row r="3097" spans="1:4" x14ac:dyDescent="0.25">
      <c r="A3097" t="s">
        <v>41</v>
      </c>
      <c r="B3097" t="s">
        <v>9</v>
      </c>
      <c r="C3097">
        <v>24</v>
      </c>
      <c r="D3097">
        <v>0</v>
      </c>
    </row>
    <row r="3098" spans="1:4" x14ac:dyDescent="0.25">
      <c r="A3098" t="s">
        <v>42</v>
      </c>
      <c r="B3098" t="s">
        <v>9</v>
      </c>
      <c r="C3098">
        <v>24</v>
      </c>
      <c r="D3098">
        <v>0</v>
      </c>
    </row>
    <row r="3099" spans="1:4" x14ac:dyDescent="0.25">
      <c r="A3099" t="s">
        <v>43</v>
      </c>
      <c r="B3099" t="s">
        <v>9</v>
      </c>
      <c r="C3099">
        <v>24</v>
      </c>
      <c r="D3099">
        <v>0</v>
      </c>
    </row>
    <row r="3100" spans="1:4" x14ac:dyDescent="0.25">
      <c r="A3100" t="s">
        <v>44</v>
      </c>
      <c r="B3100" t="s">
        <v>9</v>
      </c>
      <c r="C3100">
        <v>24</v>
      </c>
      <c r="D3100">
        <v>0</v>
      </c>
    </row>
    <row r="3101" spans="1:4" x14ac:dyDescent="0.25">
      <c r="A3101" t="s">
        <v>45</v>
      </c>
      <c r="B3101" t="s">
        <v>9</v>
      </c>
      <c r="C3101">
        <v>24</v>
      </c>
      <c r="D3101">
        <v>0</v>
      </c>
    </row>
    <row r="3102" spans="1:4" x14ac:dyDescent="0.25">
      <c r="A3102" t="s">
        <v>46</v>
      </c>
      <c r="B3102" t="s">
        <v>9</v>
      </c>
      <c r="C3102">
        <v>24</v>
      </c>
      <c r="D3102">
        <v>0</v>
      </c>
    </row>
    <row r="3103" spans="1:4" x14ac:dyDescent="0.25">
      <c r="A3103" t="s">
        <v>47</v>
      </c>
      <c r="B3103" t="s">
        <v>9</v>
      </c>
      <c r="C3103">
        <v>24</v>
      </c>
      <c r="D3103">
        <v>0</v>
      </c>
    </row>
    <row r="3104" spans="1:4" x14ac:dyDescent="0.25">
      <c r="A3104" t="s">
        <v>48</v>
      </c>
      <c r="B3104" t="s">
        <v>9</v>
      </c>
      <c r="C3104">
        <v>24</v>
      </c>
      <c r="D3104">
        <v>0</v>
      </c>
    </row>
    <row r="3105" spans="1:4" x14ac:dyDescent="0.25">
      <c r="A3105" t="s">
        <v>49</v>
      </c>
      <c r="B3105" t="s">
        <v>9</v>
      </c>
      <c r="C3105">
        <v>24</v>
      </c>
      <c r="D3105">
        <v>0</v>
      </c>
    </row>
    <row r="3106" spans="1:4" x14ac:dyDescent="0.25">
      <c r="A3106" t="s">
        <v>50</v>
      </c>
      <c r="B3106" t="s">
        <v>9</v>
      </c>
      <c r="C3106">
        <v>24</v>
      </c>
      <c r="D3106">
        <v>0</v>
      </c>
    </row>
    <row r="3107" spans="1:4" x14ac:dyDescent="0.25">
      <c r="A3107" t="s">
        <v>51</v>
      </c>
      <c r="B3107" t="s">
        <v>9</v>
      </c>
      <c r="C3107">
        <v>24</v>
      </c>
      <c r="D3107">
        <v>0</v>
      </c>
    </row>
    <row r="3108" spans="1:4" x14ac:dyDescent="0.25">
      <c r="A3108" t="s">
        <v>52</v>
      </c>
      <c r="B3108" t="s">
        <v>9</v>
      </c>
      <c r="C3108">
        <v>24</v>
      </c>
      <c r="D3108">
        <v>0</v>
      </c>
    </row>
    <row r="3109" spans="1:4" x14ac:dyDescent="0.25">
      <c r="A3109" t="s">
        <v>53</v>
      </c>
      <c r="B3109" t="s">
        <v>9</v>
      </c>
      <c r="C3109">
        <v>24</v>
      </c>
      <c r="D3109">
        <v>0</v>
      </c>
    </row>
    <row r="3110" spans="1:4" x14ac:dyDescent="0.25">
      <c r="A3110" t="s">
        <v>54</v>
      </c>
      <c r="B3110" t="s">
        <v>9</v>
      </c>
      <c r="C3110">
        <v>24</v>
      </c>
      <c r="D3110">
        <v>0</v>
      </c>
    </row>
    <row r="3111" spans="1:4" x14ac:dyDescent="0.25">
      <c r="A3111" t="s">
        <v>55</v>
      </c>
      <c r="B3111" t="s">
        <v>9</v>
      </c>
      <c r="C3111">
        <v>24</v>
      </c>
      <c r="D3111">
        <v>0</v>
      </c>
    </row>
    <row r="3112" spans="1:4" x14ac:dyDescent="0.25">
      <c r="A3112" t="s">
        <v>30</v>
      </c>
      <c r="B3112" t="s">
        <v>9</v>
      </c>
      <c r="C3112">
        <v>24</v>
      </c>
      <c r="D3112">
        <v>0</v>
      </c>
    </row>
    <row r="3113" spans="1:4" x14ac:dyDescent="0.25">
      <c r="A3113" t="s">
        <v>31</v>
      </c>
      <c r="B3113" t="s">
        <v>9</v>
      </c>
      <c r="C3113">
        <v>24</v>
      </c>
      <c r="D3113">
        <v>0</v>
      </c>
    </row>
    <row r="3114" spans="1:4" x14ac:dyDescent="0.25">
      <c r="A3114" t="s">
        <v>32</v>
      </c>
      <c r="B3114" t="s">
        <v>9</v>
      </c>
      <c r="C3114">
        <v>24</v>
      </c>
      <c r="D3114">
        <v>0</v>
      </c>
    </row>
    <row r="3115" spans="1:4" x14ac:dyDescent="0.25">
      <c r="A3115" t="s">
        <v>33</v>
      </c>
      <c r="B3115" t="s">
        <v>9</v>
      </c>
      <c r="C3115">
        <v>24</v>
      </c>
      <c r="D3115">
        <v>0</v>
      </c>
    </row>
    <row r="3116" spans="1:4" x14ac:dyDescent="0.25">
      <c r="A3116" t="s">
        <v>34</v>
      </c>
      <c r="B3116" t="s">
        <v>9</v>
      </c>
      <c r="C3116">
        <v>24</v>
      </c>
      <c r="D3116">
        <v>0</v>
      </c>
    </row>
    <row r="3117" spans="1:4" x14ac:dyDescent="0.25">
      <c r="A3117" t="s">
        <v>35</v>
      </c>
      <c r="B3117" t="s">
        <v>9</v>
      </c>
      <c r="C3117">
        <v>24</v>
      </c>
      <c r="D3117">
        <v>0</v>
      </c>
    </row>
    <row r="3118" spans="1:4" x14ac:dyDescent="0.25">
      <c r="A3118" t="s">
        <v>36</v>
      </c>
      <c r="B3118" t="s">
        <v>9</v>
      </c>
      <c r="C3118">
        <v>24</v>
      </c>
      <c r="D3118">
        <v>0</v>
      </c>
    </row>
    <row r="3119" spans="1:4" x14ac:dyDescent="0.25">
      <c r="A3119" t="s">
        <v>37</v>
      </c>
      <c r="B3119" t="s">
        <v>9</v>
      </c>
      <c r="C3119">
        <v>24</v>
      </c>
      <c r="D3119">
        <v>0</v>
      </c>
    </row>
    <row r="3120" spans="1:4" x14ac:dyDescent="0.25">
      <c r="A3120" t="s">
        <v>38</v>
      </c>
      <c r="B3120" t="s">
        <v>9</v>
      </c>
      <c r="C3120">
        <v>24</v>
      </c>
      <c r="D3120">
        <v>0</v>
      </c>
    </row>
    <row r="3121" spans="1:4" x14ac:dyDescent="0.25">
      <c r="A3121" t="s">
        <v>39</v>
      </c>
      <c r="B3121" t="s">
        <v>9</v>
      </c>
      <c r="C3121">
        <v>24</v>
      </c>
      <c r="D3121">
        <v>0</v>
      </c>
    </row>
    <row r="3122" spans="1:4" x14ac:dyDescent="0.25">
      <c r="A3122" t="s">
        <v>40</v>
      </c>
      <c r="B3122" t="s">
        <v>10</v>
      </c>
      <c r="C3122">
        <v>1</v>
      </c>
      <c r="D3122">
        <v>0</v>
      </c>
    </row>
    <row r="3123" spans="1:4" x14ac:dyDescent="0.25">
      <c r="A3123" t="s">
        <v>41</v>
      </c>
      <c r="B3123" t="s">
        <v>10</v>
      </c>
      <c r="C3123">
        <v>1</v>
      </c>
      <c r="D3123">
        <v>0</v>
      </c>
    </row>
    <row r="3124" spans="1:4" x14ac:dyDescent="0.25">
      <c r="A3124" t="s">
        <v>42</v>
      </c>
      <c r="B3124" t="s">
        <v>10</v>
      </c>
      <c r="C3124">
        <v>1</v>
      </c>
      <c r="D3124">
        <v>0</v>
      </c>
    </row>
    <row r="3125" spans="1:4" x14ac:dyDescent="0.25">
      <c r="A3125" t="s">
        <v>43</v>
      </c>
      <c r="B3125" t="s">
        <v>10</v>
      </c>
      <c r="C3125">
        <v>1</v>
      </c>
      <c r="D3125">
        <v>0</v>
      </c>
    </row>
    <row r="3126" spans="1:4" x14ac:dyDescent="0.25">
      <c r="A3126" t="s">
        <v>44</v>
      </c>
      <c r="B3126" t="s">
        <v>10</v>
      </c>
      <c r="C3126">
        <v>1</v>
      </c>
      <c r="D3126">
        <v>0</v>
      </c>
    </row>
    <row r="3127" spans="1:4" x14ac:dyDescent="0.25">
      <c r="A3127" t="s">
        <v>45</v>
      </c>
      <c r="B3127" t="s">
        <v>10</v>
      </c>
      <c r="C3127">
        <v>1</v>
      </c>
      <c r="D3127">
        <v>0</v>
      </c>
    </row>
    <row r="3128" spans="1:4" x14ac:dyDescent="0.25">
      <c r="A3128" t="s">
        <v>46</v>
      </c>
      <c r="B3128" t="s">
        <v>10</v>
      </c>
      <c r="C3128">
        <v>1</v>
      </c>
      <c r="D3128">
        <v>0</v>
      </c>
    </row>
    <row r="3129" spans="1:4" x14ac:dyDescent="0.25">
      <c r="A3129" t="s">
        <v>47</v>
      </c>
      <c r="B3129" t="s">
        <v>10</v>
      </c>
      <c r="C3129">
        <v>1</v>
      </c>
      <c r="D3129">
        <v>0</v>
      </c>
    </row>
    <row r="3130" spans="1:4" x14ac:dyDescent="0.25">
      <c r="A3130" t="s">
        <v>48</v>
      </c>
      <c r="B3130" t="s">
        <v>10</v>
      </c>
      <c r="C3130">
        <v>1</v>
      </c>
      <c r="D3130">
        <v>0</v>
      </c>
    </row>
    <row r="3131" spans="1:4" x14ac:dyDescent="0.25">
      <c r="A3131" t="s">
        <v>49</v>
      </c>
      <c r="B3131" t="s">
        <v>10</v>
      </c>
      <c r="C3131">
        <v>1</v>
      </c>
      <c r="D3131">
        <v>0</v>
      </c>
    </row>
    <row r="3132" spans="1:4" x14ac:dyDescent="0.25">
      <c r="A3132" t="s">
        <v>50</v>
      </c>
      <c r="B3132" t="s">
        <v>10</v>
      </c>
      <c r="C3132">
        <v>1</v>
      </c>
      <c r="D3132">
        <v>0</v>
      </c>
    </row>
    <row r="3133" spans="1:4" x14ac:dyDescent="0.25">
      <c r="A3133" t="s">
        <v>51</v>
      </c>
      <c r="B3133" t="s">
        <v>10</v>
      </c>
      <c r="C3133">
        <v>1</v>
      </c>
      <c r="D3133">
        <v>0</v>
      </c>
    </row>
    <row r="3134" spans="1:4" x14ac:dyDescent="0.25">
      <c r="A3134" t="s">
        <v>52</v>
      </c>
      <c r="B3134" t="s">
        <v>10</v>
      </c>
      <c r="C3134">
        <v>1</v>
      </c>
      <c r="D3134">
        <v>0</v>
      </c>
    </row>
    <row r="3135" spans="1:4" x14ac:dyDescent="0.25">
      <c r="A3135" t="s">
        <v>53</v>
      </c>
      <c r="B3135" t="s">
        <v>10</v>
      </c>
      <c r="C3135">
        <v>1</v>
      </c>
      <c r="D3135">
        <v>0</v>
      </c>
    </row>
    <row r="3136" spans="1:4" x14ac:dyDescent="0.25">
      <c r="A3136" t="s">
        <v>54</v>
      </c>
      <c r="B3136" t="s">
        <v>10</v>
      </c>
      <c r="C3136">
        <v>1</v>
      </c>
      <c r="D3136">
        <v>0</v>
      </c>
    </row>
    <row r="3137" spans="1:4" x14ac:dyDescent="0.25">
      <c r="A3137" t="s">
        <v>55</v>
      </c>
      <c r="B3137" t="s">
        <v>10</v>
      </c>
      <c r="C3137">
        <v>1</v>
      </c>
      <c r="D3137">
        <v>0</v>
      </c>
    </row>
    <row r="3138" spans="1:4" x14ac:dyDescent="0.25">
      <c r="A3138" t="s">
        <v>30</v>
      </c>
      <c r="B3138" t="s">
        <v>10</v>
      </c>
      <c r="C3138">
        <v>1</v>
      </c>
      <c r="D3138">
        <v>0</v>
      </c>
    </row>
    <row r="3139" spans="1:4" x14ac:dyDescent="0.25">
      <c r="A3139" t="s">
        <v>31</v>
      </c>
      <c r="B3139" t="s">
        <v>10</v>
      </c>
      <c r="C3139">
        <v>1</v>
      </c>
      <c r="D3139">
        <v>0</v>
      </c>
    </row>
    <row r="3140" spans="1:4" x14ac:dyDescent="0.25">
      <c r="A3140" t="s">
        <v>32</v>
      </c>
      <c r="B3140" t="s">
        <v>10</v>
      </c>
      <c r="C3140">
        <v>1</v>
      </c>
      <c r="D3140">
        <v>0</v>
      </c>
    </row>
    <row r="3141" spans="1:4" x14ac:dyDescent="0.25">
      <c r="A3141" t="s">
        <v>33</v>
      </c>
      <c r="B3141" t="s">
        <v>10</v>
      </c>
      <c r="C3141">
        <v>1</v>
      </c>
      <c r="D3141">
        <v>0</v>
      </c>
    </row>
    <row r="3142" spans="1:4" x14ac:dyDescent="0.25">
      <c r="A3142" t="s">
        <v>34</v>
      </c>
      <c r="B3142" t="s">
        <v>10</v>
      </c>
      <c r="C3142">
        <v>1</v>
      </c>
      <c r="D3142">
        <v>0</v>
      </c>
    </row>
    <row r="3143" spans="1:4" x14ac:dyDescent="0.25">
      <c r="A3143" t="s">
        <v>35</v>
      </c>
      <c r="B3143" t="s">
        <v>10</v>
      </c>
      <c r="C3143">
        <v>1</v>
      </c>
      <c r="D3143">
        <v>0</v>
      </c>
    </row>
    <row r="3144" spans="1:4" x14ac:dyDescent="0.25">
      <c r="A3144" t="s">
        <v>36</v>
      </c>
      <c r="B3144" t="s">
        <v>10</v>
      </c>
      <c r="C3144">
        <v>1</v>
      </c>
      <c r="D3144">
        <v>0</v>
      </c>
    </row>
    <row r="3145" spans="1:4" x14ac:dyDescent="0.25">
      <c r="A3145" t="s">
        <v>37</v>
      </c>
      <c r="B3145" t="s">
        <v>10</v>
      </c>
      <c r="C3145">
        <v>1</v>
      </c>
      <c r="D3145">
        <v>0</v>
      </c>
    </row>
    <row r="3146" spans="1:4" x14ac:dyDescent="0.25">
      <c r="A3146" t="s">
        <v>38</v>
      </c>
      <c r="B3146" t="s">
        <v>10</v>
      </c>
      <c r="C3146">
        <v>1</v>
      </c>
      <c r="D3146">
        <v>0</v>
      </c>
    </row>
    <row r="3147" spans="1:4" x14ac:dyDescent="0.25">
      <c r="A3147" t="s">
        <v>39</v>
      </c>
      <c r="B3147" t="s">
        <v>10</v>
      </c>
      <c r="C3147">
        <v>1</v>
      </c>
      <c r="D3147">
        <v>0</v>
      </c>
    </row>
    <row r="3148" spans="1:4" x14ac:dyDescent="0.25">
      <c r="A3148" t="s">
        <v>40</v>
      </c>
      <c r="B3148" t="s">
        <v>10</v>
      </c>
      <c r="C3148">
        <v>2</v>
      </c>
      <c r="D3148">
        <v>0</v>
      </c>
    </row>
    <row r="3149" spans="1:4" x14ac:dyDescent="0.25">
      <c r="A3149" t="s">
        <v>41</v>
      </c>
      <c r="B3149" t="s">
        <v>10</v>
      </c>
      <c r="C3149">
        <v>2</v>
      </c>
      <c r="D3149">
        <v>0</v>
      </c>
    </row>
    <row r="3150" spans="1:4" x14ac:dyDescent="0.25">
      <c r="A3150" t="s">
        <v>42</v>
      </c>
      <c r="B3150" t="s">
        <v>10</v>
      </c>
      <c r="C3150">
        <v>2</v>
      </c>
      <c r="D3150">
        <v>0</v>
      </c>
    </row>
    <row r="3151" spans="1:4" x14ac:dyDescent="0.25">
      <c r="A3151" t="s">
        <v>43</v>
      </c>
      <c r="B3151" t="s">
        <v>10</v>
      </c>
      <c r="C3151">
        <v>2</v>
      </c>
      <c r="D3151">
        <v>0</v>
      </c>
    </row>
    <row r="3152" spans="1:4" x14ac:dyDescent="0.25">
      <c r="A3152" t="s">
        <v>44</v>
      </c>
      <c r="B3152" t="s">
        <v>10</v>
      </c>
      <c r="C3152">
        <v>2</v>
      </c>
      <c r="D3152">
        <v>0</v>
      </c>
    </row>
    <row r="3153" spans="1:4" x14ac:dyDescent="0.25">
      <c r="A3153" t="s">
        <v>45</v>
      </c>
      <c r="B3153" t="s">
        <v>10</v>
      </c>
      <c r="C3153">
        <v>2</v>
      </c>
      <c r="D3153">
        <v>0</v>
      </c>
    </row>
    <row r="3154" spans="1:4" x14ac:dyDescent="0.25">
      <c r="A3154" t="s">
        <v>46</v>
      </c>
      <c r="B3154" t="s">
        <v>10</v>
      </c>
      <c r="C3154">
        <v>2</v>
      </c>
      <c r="D3154">
        <v>0</v>
      </c>
    </row>
    <row r="3155" spans="1:4" x14ac:dyDescent="0.25">
      <c r="A3155" t="s">
        <v>47</v>
      </c>
      <c r="B3155" t="s">
        <v>10</v>
      </c>
      <c r="C3155">
        <v>2</v>
      </c>
      <c r="D3155">
        <v>0</v>
      </c>
    </row>
    <row r="3156" spans="1:4" x14ac:dyDescent="0.25">
      <c r="A3156" t="s">
        <v>48</v>
      </c>
      <c r="B3156" t="s">
        <v>10</v>
      </c>
      <c r="C3156">
        <v>2</v>
      </c>
      <c r="D3156">
        <v>0</v>
      </c>
    </row>
    <row r="3157" spans="1:4" x14ac:dyDescent="0.25">
      <c r="A3157" t="s">
        <v>49</v>
      </c>
      <c r="B3157" t="s">
        <v>10</v>
      </c>
      <c r="C3157">
        <v>2</v>
      </c>
      <c r="D3157">
        <v>0</v>
      </c>
    </row>
    <row r="3158" spans="1:4" x14ac:dyDescent="0.25">
      <c r="A3158" t="s">
        <v>50</v>
      </c>
      <c r="B3158" t="s">
        <v>10</v>
      </c>
      <c r="C3158">
        <v>2</v>
      </c>
      <c r="D3158">
        <v>0</v>
      </c>
    </row>
    <row r="3159" spans="1:4" x14ac:dyDescent="0.25">
      <c r="A3159" t="s">
        <v>51</v>
      </c>
      <c r="B3159" t="s">
        <v>10</v>
      </c>
      <c r="C3159">
        <v>2</v>
      </c>
      <c r="D3159">
        <v>0</v>
      </c>
    </row>
    <row r="3160" spans="1:4" x14ac:dyDescent="0.25">
      <c r="A3160" t="s">
        <v>52</v>
      </c>
      <c r="B3160" t="s">
        <v>10</v>
      </c>
      <c r="C3160">
        <v>2</v>
      </c>
      <c r="D3160">
        <v>0</v>
      </c>
    </row>
    <row r="3161" spans="1:4" x14ac:dyDescent="0.25">
      <c r="A3161" t="s">
        <v>53</v>
      </c>
      <c r="B3161" t="s">
        <v>10</v>
      </c>
      <c r="C3161">
        <v>2</v>
      </c>
      <c r="D3161">
        <v>0</v>
      </c>
    </row>
    <row r="3162" spans="1:4" x14ac:dyDescent="0.25">
      <c r="A3162" t="s">
        <v>54</v>
      </c>
      <c r="B3162" t="s">
        <v>10</v>
      </c>
      <c r="C3162">
        <v>2</v>
      </c>
      <c r="D3162">
        <v>0</v>
      </c>
    </row>
    <row r="3163" spans="1:4" x14ac:dyDescent="0.25">
      <c r="A3163" t="s">
        <v>55</v>
      </c>
      <c r="B3163" t="s">
        <v>10</v>
      </c>
      <c r="C3163">
        <v>2</v>
      </c>
      <c r="D3163">
        <v>0</v>
      </c>
    </row>
    <row r="3164" spans="1:4" x14ac:dyDescent="0.25">
      <c r="A3164" t="s">
        <v>30</v>
      </c>
      <c r="B3164" t="s">
        <v>10</v>
      </c>
      <c r="C3164">
        <v>2</v>
      </c>
      <c r="D3164">
        <v>0</v>
      </c>
    </row>
    <row r="3165" spans="1:4" x14ac:dyDescent="0.25">
      <c r="A3165" t="s">
        <v>31</v>
      </c>
      <c r="B3165" t="s">
        <v>10</v>
      </c>
      <c r="C3165">
        <v>2</v>
      </c>
      <c r="D3165">
        <v>0</v>
      </c>
    </row>
    <row r="3166" spans="1:4" x14ac:dyDescent="0.25">
      <c r="A3166" t="s">
        <v>32</v>
      </c>
      <c r="B3166" t="s">
        <v>10</v>
      </c>
      <c r="C3166">
        <v>2</v>
      </c>
      <c r="D3166">
        <v>0</v>
      </c>
    </row>
    <row r="3167" spans="1:4" x14ac:dyDescent="0.25">
      <c r="A3167" t="s">
        <v>33</v>
      </c>
      <c r="B3167" t="s">
        <v>10</v>
      </c>
      <c r="C3167">
        <v>2</v>
      </c>
      <c r="D3167">
        <v>0</v>
      </c>
    </row>
    <row r="3168" spans="1:4" x14ac:dyDescent="0.25">
      <c r="A3168" t="s">
        <v>34</v>
      </c>
      <c r="B3168" t="s">
        <v>10</v>
      </c>
      <c r="C3168">
        <v>2</v>
      </c>
      <c r="D3168">
        <v>0</v>
      </c>
    </row>
    <row r="3169" spans="1:4" x14ac:dyDescent="0.25">
      <c r="A3169" t="s">
        <v>35</v>
      </c>
      <c r="B3169" t="s">
        <v>10</v>
      </c>
      <c r="C3169">
        <v>2</v>
      </c>
      <c r="D3169">
        <v>0</v>
      </c>
    </row>
    <row r="3170" spans="1:4" x14ac:dyDescent="0.25">
      <c r="A3170" t="s">
        <v>36</v>
      </c>
      <c r="B3170" t="s">
        <v>10</v>
      </c>
      <c r="C3170">
        <v>2</v>
      </c>
      <c r="D3170">
        <v>0</v>
      </c>
    </row>
    <row r="3171" spans="1:4" x14ac:dyDescent="0.25">
      <c r="A3171" t="s">
        <v>37</v>
      </c>
      <c r="B3171" t="s">
        <v>10</v>
      </c>
      <c r="C3171">
        <v>2</v>
      </c>
      <c r="D3171">
        <v>0</v>
      </c>
    </row>
    <row r="3172" spans="1:4" x14ac:dyDescent="0.25">
      <c r="A3172" t="s">
        <v>38</v>
      </c>
      <c r="B3172" t="s">
        <v>10</v>
      </c>
      <c r="C3172">
        <v>2</v>
      </c>
      <c r="D3172">
        <v>0</v>
      </c>
    </row>
    <row r="3173" spans="1:4" x14ac:dyDescent="0.25">
      <c r="A3173" t="s">
        <v>39</v>
      </c>
      <c r="B3173" t="s">
        <v>10</v>
      </c>
      <c r="C3173">
        <v>2</v>
      </c>
      <c r="D3173">
        <v>0</v>
      </c>
    </row>
    <row r="3174" spans="1:4" x14ac:dyDescent="0.25">
      <c r="A3174" t="s">
        <v>40</v>
      </c>
      <c r="B3174" t="s">
        <v>10</v>
      </c>
      <c r="C3174">
        <v>3</v>
      </c>
      <c r="D3174">
        <v>0</v>
      </c>
    </row>
    <row r="3175" spans="1:4" x14ac:dyDescent="0.25">
      <c r="A3175" t="s">
        <v>41</v>
      </c>
      <c r="B3175" t="s">
        <v>10</v>
      </c>
      <c r="C3175">
        <v>3</v>
      </c>
      <c r="D3175">
        <v>0</v>
      </c>
    </row>
    <row r="3176" spans="1:4" x14ac:dyDescent="0.25">
      <c r="A3176" t="s">
        <v>42</v>
      </c>
      <c r="B3176" t="s">
        <v>10</v>
      </c>
      <c r="C3176">
        <v>3</v>
      </c>
      <c r="D3176">
        <v>0</v>
      </c>
    </row>
    <row r="3177" spans="1:4" x14ac:dyDescent="0.25">
      <c r="A3177" t="s">
        <v>43</v>
      </c>
      <c r="B3177" t="s">
        <v>10</v>
      </c>
      <c r="C3177">
        <v>3</v>
      </c>
      <c r="D3177">
        <v>0</v>
      </c>
    </row>
    <row r="3178" spans="1:4" x14ac:dyDescent="0.25">
      <c r="A3178" t="s">
        <v>44</v>
      </c>
      <c r="B3178" t="s">
        <v>10</v>
      </c>
      <c r="C3178">
        <v>3</v>
      </c>
      <c r="D3178">
        <v>0</v>
      </c>
    </row>
    <row r="3179" spans="1:4" x14ac:dyDescent="0.25">
      <c r="A3179" t="s">
        <v>45</v>
      </c>
      <c r="B3179" t="s">
        <v>10</v>
      </c>
      <c r="C3179">
        <v>3</v>
      </c>
      <c r="D3179">
        <v>0</v>
      </c>
    </row>
    <row r="3180" spans="1:4" x14ac:dyDescent="0.25">
      <c r="A3180" t="s">
        <v>46</v>
      </c>
      <c r="B3180" t="s">
        <v>10</v>
      </c>
      <c r="C3180">
        <v>3</v>
      </c>
      <c r="D3180">
        <v>0</v>
      </c>
    </row>
    <row r="3181" spans="1:4" x14ac:dyDescent="0.25">
      <c r="A3181" t="s">
        <v>47</v>
      </c>
      <c r="B3181" t="s">
        <v>10</v>
      </c>
      <c r="C3181">
        <v>3</v>
      </c>
      <c r="D3181">
        <v>0</v>
      </c>
    </row>
    <row r="3182" spans="1:4" x14ac:dyDescent="0.25">
      <c r="A3182" t="s">
        <v>48</v>
      </c>
      <c r="B3182" t="s">
        <v>10</v>
      </c>
      <c r="C3182">
        <v>3</v>
      </c>
      <c r="D3182">
        <v>0</v>
      </c>
    </row>
    <row r="3183" spans="1:4" x14ac:dyDescent="0.25">
      <c r="A3183" t="s">
        <v>49</v>
      </c>
      <c r="B3183" t="s">
        <v>10</v>
      </c>
      <c r="C3183">
        <v>3</v>
      </c>
      <c r="D3183">
        <v>0</v>
      </c>
    </row>
    <row r="3184" spans="1:4" x14ac:dyDescent="0.25">
      <c r="A3184" t="s">
        <v>50</v>
      </c>
      <c r="B3184" t="s">
        <v>10</v>
      </c>
      <c r="C3184">
        <v>3</v>
      </c>
      <c r="D3184">
        <v>0</v>
      </c>
    </row>
    <row r="3185" spans="1:4" x14ac:dyDescent="0.25">
      <c r="A3185" t="s">
        <v>51</v>
      </c>
      <c r="B3185" t="s">
        <v>10</v>
      </c>
      <c r="C3185">
        <v>3</v>
      </c>
      <c r="D3185">
        <v>0</v>
      </c>
    </row>
    <row r="3186" spans="1:4" x14ac:dyDescent="0.25">
      <c r="A3186" t="s">
        <v>52</v>
      </c>
      <c r="B3186" t="s">
        <v>10</v>
      </c>
      <c r="C3186">
        <v>3</v>
      </c>
      <c r="D3186">
        <v>0</v>
      </c>
    </row>
    <row r="3187" spans="1:4" x14ac:dyDescent="0.25">
      <c r="A3187" t="s">
        <v>53</v>
      </c>
      <c r="B3187" t="s">
        <v>10</v>
      </c>
      <c r="C3187">
        <v>3</v>
      </c>
      <c r="D3187">
        <v>0</v>
      </c>
    </row>
    <row r="3188" spans="1:4" x14ac:dyDescent="0.25">
      <c r="A3188" t="s">
        <v>54</v>
      </c>
      <c r="B3188" t="s">
        <v>10</v>
      </c>
      <c r="C3188">
        <v>3</v>
      </c>
      <c r="D3188">
        <v>0</v>
      </c>
    </row>
    <row r="3189" spans="1:4" x14ac:dyDescent="0.25">
      <c r="A3189" t="s">
        <v>55</v>
      </c>
      <c r="B3189" t="s">
        <v>10</v>
      </c>
      <c r="C3189">
        <v>3</v>
      </c>
      <c r="D3189">
        <v>0</v>
      </c>
    </row>
    <row r="3190" spans="1:4" x14ac:dyDescent="0.25">
      <c r="A3190" t="s">
        <v>30</v>
      </c>
      <c r="B3190" t="s">
        <v>10</v>
      </c>
      <c r="C3190">
        <v>3</v>
      </c>
      <c r="D3190">
        <v>0</v>
      </c>
    </row>
    <row r="3191" spans="1:4" x14ac:dyDescent="0.25">
      <c r="A3191" t="s">
        <v>31</v>
      </c>
      <c r="B3191" t="s">
        <v>10</v>
      </c>
      <c r="C3191">
        <v>3</v>
      </c>
      <c r="D3191">
        <v>0</v>
      </c>
    </row>
    <row r="3192" spans="1:4" x14ac:dyDescent="0.25">
      <c r="A3192" t="s">
        <v>32</v>
      </c>
      <c r="B3192" t="s">
        <v>10</v>
      </c>
      <c r="C3192">
        <v>3</v>
      </c>
      <c r="D3192">
        <v>0</v>
      </c>
    </row>
    <row r="3193" spans="1:4" x14ac:dyDescent="0.25">
      <c r="A3193" t="s">
        <v>33</v>
      </c>
      <c r="B3193" t="s">
        <v>10</v>
      </c>
      <c r="C3193">
        <v>3</v>
      </c>
      <c r="D3193">
        <v>0</v>
      </c>
    </row>
    <row r="3194" spans="1:4" x14ac:dyDescent="0.25">
      <c r="A3194" t="s">
        <v>34</v>
      </c>
      <c r="B3194" t="s">
        <v>10</v>
      </c>
      <c r="C3194">
        <v>3</v>
      </c>
      <c r="D3194">
        <v>0</v>
      </c>
    </row>
    <row r="3195" spans="1:4" x14ac:dyDescent="0.25">
      <c r="A3195" t="s">
        <v>35</v>
      </c>
      <c r="B3195" t="s">
        <v>10</v>
      </c>
      <c r="C3195">
        <v>3</v>
      </c>
      <c r="D3195">
        <v>0</v>
      </c>
    </row>
    <row r="3196" spans="1:4" x14ac:dyDescent="0.25">
      <c r="A3196" t="s">
        <v>36</v>
      </c>
      <c r="B3196" t="s">
        <v>10</v>
      </c>
      <c r="C3196">
        <v>3</v>
      </c>
      <c r="D3196">
        <v>0</v>
      </c>
    </row>
    <row r="3197" spans="1:4" x14ac:dyDescent="0.25">
      <c r="A3197" t="s">
        <v>37</v>
      </c>
      <c r="B3197" t="s">
        <v>10</v>
      </c>
      <c r="C3197">
        <v>3</v>
      </c>
      <c r="D3197">
        <v>0</v>
      </c>
    </row>
    <row r="3198" spans="1:4" x14ac:dyDescent="0.25">
      <c r="A3198" t="s">
        <v>38</v>
      </c>
      <c r="B3198" t="s">
        <v>10</v>
      </c>
      <c r="C3198">
        <v>3</v>
      </c>
      <c r="D3198">
        <v>0</v>
      </c>
    </row>
    <row r="3199" spans="1:4" x14ac:dyDescent="0.25">
      <c r="A3199" t="s">
        <v>39</v>
      </c>
      <c r="B3199" t="s">
        <v>10</v>
      </c>
      <c r="C3199">
        <v>3</v>
      </c>
      <c r="D3199">
        <v>0</v>
      </c>
    </row>
    <row r="3200" spans="1:4" x14ac:dyDescent="0.25">
      <c r="A3200" t="s">
        <v>40</v>
      </c>
      <c r="B3200" t="s">
        <v>10</v>
      </c>
      <c r="C3200">
        <v>4</v>
      </c>
      <c r="D3200">
        <v>0</v>
      </c>
    </row>
    <row r="3201" spans="1:4" x14ac:dyDescent="0.25">
      <c r="A3201" t="s">
        <v>41</v>
      </c>
      <c r="B3201" t="s">
        <v>10</v>
      </c>
      <c r="C3201">
        <v>4</v>
      </c>
      <c r="D3201">
        <v>0</v>
      </c>
    </row>
    <row r="3202" spans="1:4" x14ac:dyDescent="0.25">
      <c r="A3202" t="s">
        <v>42</v>
      </c>
      <c r="B3202" t="s">
        <v>10</v>
      </c>
      <c r="C3202">
        <v>4</v>
      </c>
      <c r="D3202">
        <v>0</v>
      </c>
    </row>
    <row r="3203" spans="1:4" x14ac:dyDescent="0.25">
      <c r="A3203" t="s">
        <v>43</v>
      </c>
      <c r="B3203" t="s">
        <v>10</v>
      </c>
      <c r="C3203">
        <v>4</v>
      </c>
      <c r="D3203">
        <v>0</v>
      </c>
    </row>
    <row r="3204" spans="1:4" x14ac:dyDescent="0.25">
      <c r="A3204" t="s">
        <v>44</v>
      </c>
      <c r="B3204" t="s">
        <v>10</v>
      </c>
      <c r="C3204">
        <v>4</v>
      </c>
      <c r="D3204">
        <v>0</v>
      </c>
    </row>
    <row r="3205" spans="1:4" x14ac:dyDescent="0.25">
      <c r="A3205" t="s">
        <v>45</v>
      </c>
      <c r="B3205" t="s">
        <v>10</v>
      </c>
      <c r="C3205">
        <v>4</v>
      </c>
      <c r="D3205">
        <v>0</v>
      </c>
    </row>
    <row r="3206" spans="1:4" x14ac:dyDescent="0.25">
      <c r="A3206" t="s">
        <v>46</v>
      </c>
      <c r="B3206" t="s">
        <v>10</v>
      </c>
      <c r="C3206">
        <v>4</v>
      </c>
      <c r="D3206">
        <v>0</v>
      </c>
    </row>
    <row r="3207" spans="1:4" x14ac:dyDescent="0.25">
      <c r="A3207" t="s">
        <v>47</v>
      </c>
      <c r="B3207" t="s">
        <v>10</v>
      </c>
      <c r="C3207">
        <v>4</v>
      </c>
      <c r="D3207">
        <v>0</v>
      </c>
    </row>
    <row r="3208" spans="1:4" x14ac:dyDescent="0.25">
      <c r="A3208" t="s">
        <v>48</v>
      </c>
      <c r="B3208" t="s">
        <v>10</v>
      </c>
      <c r="C3208">
        <v>4</v>
      </c>
      <c r="D3208">
        <v>0</v>
      </c>
    </row>
    <row r="3209" spans="1:4" x14ac:dyDescent="0.25">
      <c r="A3209" t="s">
        <v>49</v>
      </c>
      <c r="B3209" t="s">
        <v>10</v>
      </c>
      <c r="C3209">
        <v>4</v>
      </c>
      <c r="D3209">
        <v>0</v>
      </c>
    </row>
    <row r="3210" spans="1:4" x14ac:dyDescent="0.25">
      <c r="A3210" t="s">
        <v>50</v>
      </c>
      <c r="B3210" t="s">
        <v>10</v>
      </c>
      <c r="C3210">
        <v>4</v>
      </c>
      <c r="D3210">
        <v>0</v>
      </c>
    </row>
    <row r="3211" spans="1:4" x14ac:dyDescent="0.25">
      <c r="A3211" t="s">
        <v>51</v>
      </c>
      <c r="B3211" t="s">
        <v>10</v>
      </c>
      <c r="C3211">
        <v>4</v>
      </c>
      <c r="D3211">
        <v>0</v>
      </c>
    </row>
    <row r="3212" spans="1:4" x14ac:dyDescent="0.25">
      <c r="A3212" t="s">
        <v>52</v>
      </c>
      <c r="B3212" t="s">
        <v>10</v>
      </c>
      <c r="C3212">
        <v>4</v>
      </c>
      <c r="D3212">
        <v>0</v>
      </c>
    </row>
    <row r="3213" spans="1:4" x14ac:dyDescent="0.25">
      <c r="A3213" t="s">
        <v>53</v>
      </c>
      <c r="B3213" t="s">
        <v>10</v>
      </c>
      <c r="C3213">
        <v>4</v>
      </c>
      <c r="D3213">
        <v>0</v>
      </c>
    </row>
    <row r="3214" spans="1:4" x14ac:dyDescent="0.25">
      <c r="A3214" t="s">
        <v>54</v>
      </c>
      <c r="B3214" t="s">
        <v>10</v>
      </c>
      <c r="C3214">
        <v>4</v>
      </c>
      <c r="D3214">
        <v>0</v>
      </c>
    </row>
    <row r="3215" spans="1:4" x14ac:dyDescent="0.25">
      <c r="A3215" t="s">
        <v>55</v>
      </c>
      <c r="B3215" t="s">
        <v>10</v>
      </c>
      <c r="C3215">
        <v>4</v>
      </c>
      <c r="D3215">
        <v>0</v>
      </c>
    </row>
    <row r="3216" spans="1:4" x14ac:dyDescent="0.25">
      <c r="A3216" t="s">
        <v>30</v>
      </c>
      <c r="B3216" t="s">
        <v>10</v>
      </c>
      <c r="C3216">
        <v>4</v>
      </c>
      <c r="D3216">
        <v>0</v>
      </c>
    </row>
    <row r="3217" spans="1:4" x14ac:dyDescent="0.25">
      <c r="A3217" t="s">
        <v>31</v>
      </c>
      <c r="B3217" t="s">
        <v>10</v>
      </c>
      <c r="C3217">
        <v>4</v>
      </c>
      <c r="D3217">
        <v>0</v>
      </c>
    </row>
    <row r="3218" spans="1:4" x14ac:dyDescent="0.25">
      <c r="A3218" t="s">
        <v>32</v>
      </c>
      <c r="B3218" t="s">
        <v>10</v>
      </c>
      <c r="C3218">
        <v>4</v>
      </c>
      <c r="D3218">
        <v>0</v>
      </c>
    </row>
    <row r="3219" spans="1:4" x14ac:dyDescent="0.25">
      <c r="A3219" t="s">
        <v>33</v>
      </c>
      <c r="B3219" t="s">
        <v>10</v>
      </c>
      <c r="C3219">
        <v>4</v>
      </c>
      <c r="D3219">
        <v>0</v>
      </c>
    </row>
    <row r="3220" spans="1:4" x14ac:dyDescent="0.25">
      <c r="A3220" t="s">
        <v>34</v>
      </c>
      <c r="B3220" t="s">
        <v>10</v>
      </c>
      <c r="C3220">
        <v>4</v>
      </c>
      <c r="D3220">
        <v>0</v>
      </c>
    </row>
    <row r="3221" spans="1:4" x14ac:dyDescent="0.25">
      <c r="A3221" t="s">
        <v>35</v>
      </c>
      <c r="B3221" t="s">
        <v>10</v>
      </c>
      <c r="C3221">
        <v>4</v>
      </c>
      <c r="D3221">
        <v>0</v>
      </c>
    </row>
    <row r="3222" spans="1:4" x14ac:dyDescent="0.25">
      <c r="A3222" t="s">
        <v>36</v>
      </c>
      <c r="B3222" t="s">
        <v>10</v>
      </c>
      <c r="C3222">
        <v>4</v>
      </c>
      <c r="D3222">
        <v>0</v>
      </c>
    </row>
    <row r="3223" spans="1:4" x14ac:dyDescent="0.25">
      <c r="A3223" t="s">
        <v>37</v>
      </c>
      <c r="B3223" t="s">
        <v>10</v>
      </c>
      <c r="C3223">
        <v>4</v>
      </c>
      <c r="D3223">
        <v>0</v>
      </c>
    </row>
    <row r="3224" spans="1:4" x14ac:dyDescent="0.25">
      <c r="A3224" t="s">
        <v>38</v>
      </c>
      <c r="B3224" t="s">
        <v>10</v>
      </c>
      <c r="C3224">
        <v>4</v>
      </c>
      <c r="D3224">
        <v>0</v>
      </c>
    </row>
    <row r="3225" spans="1:4" x14ac:dyDescent="0.25">
      <c r="A3225" t="s">
        <v>39</v>
      </c>
      <c r="B3225" t="s">
        <v>10</v>
      </c>
      <c r="C3225">
        <v>4</v>
      </c>
      <c r="D3225">
        <v>0</v>
      </c>
    </row>
    <row r="3226" spans="1:4" x14ac:dyDescent="0.25">
      <c r="A3226" t="s">
        <v>40</v>
      </c>
      <c r="B3226" t="s">
        <v>10</v>
      </c>
      <c r="C3226">
        <v>5</v>
      </c>
      <c r="D3226">
        <v>0</v>
      </c>
    </row>
    <row r="3227" spans="1:4" x14ac:dyDescent="0.25">
      <c r="A3227" t="s">
        <v>41</v>
      </c>
      <c r="B3227" t="s">
        <v>10</v>
      </c>
      <c r="C3227">
        <v>5</v>
      </c>
      <c r="D3227">
        <v>0</v>
      </c>
    </row>
    <row r="3228" spans="1:4" x14ac:dyDescent="0.25">
      <c r="A3228" t="s">
        <v>42</v>
      </c>
      <c r="B3228" t="s">
        <v>10</v>
      </c>
      <c r="C3228">
        <v>5</v>
      </c>
      <c r="D3228">
        <v>0</v>
      </c>
    </row>
    <row r="3229" spans="1:4" x14ac:dyDescent="0.25">
      <c r="A3229" t="s">
        <v>43</v>
      </c>
      <c r="B3229" t="s">
        <v>10</v>
      </c>
      <c r="C3229">
        <v>5</v>
      </c>
      <c r="D3229">
        <v>0</v>
      </c>
    </row>
    <row r="3230" spans="1:4" x14ac:dyDescent="0.25">
      <c r="A3230" t="s">
        <v>44</v>
      </c>
      <c r="B3230" t="s">
        <v>10</v>
      </c>
      <c r="C3230">
        <v>5</v>
      </c>
      <c r="D3230">
        <v>0</v>
      </c>
    </row>
    <row r="3231" spans="1:4" x14ac:dyDescent="0.25">
      <c r="A3231" t="s">
        <v>45</v>
      </c>
      <c r="B3231" t="s">
        <v>10</v>
      </c>
      <c r="C3231">
        <v>5</v>
      </c>
      <c r="D3231">
        <v>0</v>
      </c>
    </row>
    <row r="3232" spans="1:4" x14ac:dyDescent="0.25">
      <c r="A3232" t="s">
        <v>46</v>
      </c>
      <c r="B3232" t="s">
        <v>10</v>
      </c>
      <c r="C3232">
        <v>5</v>
      </c>
      <c r="D3232">
        <v>0</v>
      </c>
    </row>
    <row r="3233" spans="1:4" x14ac:dyDescent="0.25">
      <c r="A3233" t="s">
        <v>47</v>
      </c>
      <c r="B3233" t="s">
        <v>10</v>
      </c>
      <c r="C3233">
        <v>5</v>
      </c>
      <c r="D3233">
        <v>0</v>
      </c>
    </row>
    <row r="3234" spans="1:4" x14ac:dyDescent="0.25">
      <c r="A3234" t="s">
        <v>48</v>
      </c>
      <c r="B3234" t="s">
        <v>10</v>
      </c>
      <c r="C3234">
        <v>5</v>
      </c>
      <c r="D3234">
        <v>0</v>
      </c>
    </row>
    <row r="3235" spans="1:4" x14ac:dyDescent="0.25">
      <c r="A3235" t="s">
        <v>49</v>
      </c>
      <c r="B3235" t="s">
        <v>10</v>
      </c>
      <c r="C3235">
        <v>5</v>
      </c>
      <c r="D3235">
        <v>0</v>
      </c>
    </row>
    <row r="3236" spans="1:4" x14ac:dyDescent="0.25">
      <c r="A3236" t="s">
        <v>50</v>
      </c>
      <c r="B3236" t="s">
        <v>10</v>
      </c>
      <c r="C3236">
        <v>5</v>
      </c>
      <c r="D3236">
        <v>0</v>
      </c>
    </row>
    <row r="3237" spans="1:4" x14ac:dyDescent="0.25">
      <c r="A3237" t="s">
        <v>51</v>
      </c>
      <c r="B3237" t="s">
        <v>10</v>
      </c>
      <c r="C3237">
        <v>5</v>
      </c>
      <c r="D3237">
        <v>0</v>
      </c>
    </row>
    <row r="3238" spans="1:4" x14ac:dyDescent="0.25">
      <c r="A3238" t="s">
        <v>52</v>
      </c>
      <c r="B3238" t="s">
        <v>10</v>
      </c>
      <c r="C3238">
        <v>5</v>
      </c>
      <c r="D3238">
        <v>0</v>
      </c>
    </row>
    <row r="3239" spans="1:4" x14ac:dyDescent="0.25">
      <c r="A3239" t="s">
        <v>53</v>
      </c>
      <c r="B3239" t="s">
        <v>10</v>
      </c>
      <c r="C3239">
        <v>5</v>
      </c>
      <c r="D3239">
        <v>0</v>
      </c>
    </row>
    <row r="3240" spans="1:4" x14ac:dyDescent="0.25">
      <c r="A3240" t="s">
        <v>54</v>
      </c>
      <c r="B3240" t="s">
        <v>10</v>
      </c>
      <c r="C3240">
        <v>5</v>
      </c>
      <c r="D3240">
        <v>0</v>
      </c>
    </row>
    <row r="3241" spans="1:4" x14ac:dyDescent="0.25">
      <c r="A3241" t="s">
        <v>55</v>
      </c>
      <c r="B3241" t="s">
        <v>10</v>
      </c>
      <c r="C3241">
        <v>5</v>
      </c>
      <c r="D3241">
        <v>0</v>
      </c>
    </row>
    <row r="3242" spans="1:4" x14ac:dyDescent="0.25">
      <c r="A3242" t="s">
        <v>30</v>
      </c>
      <c r="B3242" t="s">
        <v>10</v>
      </c>
      <c r="C3242">
        <v>5</v>
      </c>
      <c r="D3242">
        <v>0</v>
      </c>
    </row>
    <row r="3243" spans="1:4" x14ac:dyDescent="0.25">
      <c r="A3243" t="s">
        <v>31</v>
      </c>
      <c r="B3243" t="s">
        <v>10</v>
      </c>
      <c r="C3243">
        <v>5</v>
      </c>
      <c r="D3243">
        <v>0</v>
      </c>
    </row>
    <row r="3244" spans="1:4" x14ac:dyDescent="0.25">
      <c r="A3244" t="s">
        <v>32</v>
      </c>
      <c r="B3244" t="s">
        <v>10</v>
      </c>
      <c r="C3244">
        <v>5</v>
      </c>
      <c r="D3244">
        <v>0</v>
      </c>
    </row>
    <row r="3245" spans="1:4" x14ac:dyDescent="0.25">
      <c r="A3245" t="s">
        <v>33</v>
      </c>
      <c r="B3245" t="s">
        <v>10</v>
      </c>
      <c r="C3245">
        <v>5</v>
      </c>
      <c r="D3245">
        <v>0</v>
      </c>
    </row>
    <row r="3246" spans="1:4" x14ac:dyDescent="0.25">
      <c r="A3246" t="s">
        <v>34</v>
      </c>
      <c r="B3246" t="s">
        <v>10</v>
      </c>
      <c r="C3246">
        <v>5</v>
      </c>
      <c r="D3246">
        <v>0</v>
      </c>
    </row>
    <row r="3247" spans="1:4" x14ac:dyDescent="0.25">
      <c r="A3247" t="s">
        <v>35</v>
      </c>
      <c r="B3247" t="s">
        <v>10</v>
      </c>
      <c r="C3247">
        <v>5</v>
      </c>
      <c r="D3247">
        <v>0</v>
      </c>
    </row>
    <row r="3248" spans="1:4" x14ac:dyDescent="0.25">
      <c r="A3248" t="s">
        <v>36</v>
      </c>
      <c r="B3248" t="s">
        <v>10</v>
      </c>
      <c r="C3248">
        <v>5</v>
      </c>
      <c r="D3248">
        <v>0</v>
      </c>
    </row>
    <row r="3249" spans="1:4" x14ac:dyDescent="0.25">
      <c r="A3249" t="s">
        <v>37</v>
      </c>
      <c r="B3249" t="s">
        <v>10</v>
      </c>
      <c r="C3249">
        <v>5</v>
      </c>
      <c r="D3249">
        <v>0</v>
      </c>
    </row>
    <row r="3250" spans="1:4" x14ac:dyDescent="0.25">
      <c r="A3250" t="s">
        <v>38</v>
      </c>
      <c r="B3250" t="s">
        <v>10</v>
      </c>
      <c r="C3250">
        <v>5</v>
      </c>
      <c r="D3250">
        <v>0</v>
      </c>
    </row>
    <row r="3251" spans="1:4" x14ac:dyDescent="0.25">
      <c r="A3251" t="s">
        <v>39</v>
      </c>
      <c r="B3251" t="s">
        <v>10</v>
      </c>
      <c r="C3251">
        <v>5</v>
      </c>
      <c r="D3251">
        <v>0</v>
      </c>
    </row>
    <row r="3252" spans="1:4" x14ac:dyDescent="0.25">
      <c r="A3252" t="s">
        <v>40</v>
      </c>
      <c r="B3252" t="s">
        <v>10</v>
      </c>
      <c r="C3252">
        <v>6</v>
      </c>
      <c r="D3252">
        <v>0</v>
      </c>
    </row>
    <row r="3253" spans="1:4" x14ac:dyDescent="0.25">
      <c r="A3253" t="s">
        <v>41</v>
      </c>
      <c r="B3253" t="s">
        <v>10</v>
      </c>
      <c r="C3253">
        <v>6</v>
      </c>
      <c r="D3253">
        <v>0</v>
      </c>
    </row>
    <row r="3254" spans="1:4" x14ac:dyDescent="0.25">
      <c r="A3254" t="s">
        <v>42</v>
      </c>
      <c r="B3254" t="s">
        <v>10</v>
      </c>
      <c r="C3254">
        <v>6</v>
      </c>
      <c r="D3254">
        <v>0</v>
      </c>
    </row>
    <row r="3255" spans="1:4" x14ac:dyDescent="0.25">
      <c r="A3255" t="s">
        <v>43</v>
      </c>
      <c r="B3255" t="s">
        <v>10</v>
      </c>
      <c r="C3255">
        <v>6</v>
      </c>
      <c r="D3255">
        <v>0</v>
      </c>
    </row>
    <row r="3256" spans="1:4" x14ac:dyDescent="0.25">
      <c r="A3256" t="s">
        <v>44</v>
      </c>
      <c r="B3256" t="s">
        <v>10</v>
      </c>
      <c r="C3256">
        <v>6</v>
      </c>
      <c r="D3256">
        <v>0</v>
      </c>
    </row>
    <row r="3257" spans="1:4" x14ac:dyDescent="0.25">
      <c r="A3257" t="s">
        <v>45</v>
      </c>
      <c r="B3257" t="s">
        <v>10</v>
      </c>
      <c r="C3257">
        <v>6</v>
      </c>
      <c r="D3257">
        <v>1.5942144912290694E-3</v>
      </c>
    </row>
    <row r="3258" spans="1:4" x14ac:dyDescent="0.25">
      <c r="A3258" t="s">
        <v>46</v>
      </c>
      <c r="B3258" t="s">
        <v>10</v>
      </c>
      <c r="C3258">
        <v>6</v>
      </c>
      <c r="D3258">
        <v>1.6523338421136613E-3</v>
      </c>
    </row>
    <row r="3259" spans="1:4" x14ac:dyDescent="0.25">
      <c r="A3259" t="s">
        <v>47</v>
      </c>
      <c r="B3259" t="s">
        <v>10</v>
      </c>
      <c r="C3259">
        <v>6</v>
      </c>
      <c r="D3259">
        <v>1.9461430041077578E-3</v>
      </c>
    </row>
    <row r="3260" spans="1:4" x14ac:dyDescent="0.25">
      <c r="A3260" t="s">
        <v>48</v>
      </c>
      <c r="B3260" t="s">
        <v>10</v>
      </c>
      <c r="C3260">
        <v>6</v>
      </c>
      <c r="D3260">
        <v>1.7747243196688271E-3</v>
      </c>
    </row>
    <row r="3261" spans="1:4" x14ac:dyDescent="0.25">
      <c r="A3261" t="s">
        <v>49</v>
      </c>
      <c r="B3261" t="s">
        <v>10</v>
      </c>
      <c r="C3261">
        <v>6</v>
      </c>
      <c r="D3261">
        <v>1.6443788801582017E-3</v>
      </c>
    </row>
    <row r="3262" spans="1:4" x14ac:dyDescent="0.25">
      <c r="A3262" t="s">
        <v>50</v>
      </c>
      <c r="B3262" t="s">
        <v>10</v>
      </c>
      <c r="C3262">
        <v>6</v>
      </c>
      <c r="D3262">
        <v>2.0788128254866827E-3</v>
      </c>
    </row>
    <row r="3263" spans="1:4" x14ac:dyDescent="0.25">
      <c r="A3263" t="s">
        <v>51</v>
      </c>
      <c r="B3263" t="s">
        <v>10</v>
      </c>
      <c r="C3263">
        <v>6</v>
      </c>
      <c r="D3263">
        <v>1.8555783015744346E-3</v>
      </c>
    </row>
    <row r="3264" spans="1:4" x14ac:dyDescent="0.25">
      <c r="A3264" t="s">
        <v>52</v>
      </c>
      <c r="B3264" t="s">
        <v>10</v>
      </c>
      <c r="C3264">
        <v>6</v>
      </c>
      <c r="D3264">
        <v>1.6258236638567885E-3</v>
      </c>
    </row>
    <row r="3265" spans="1:4" x14ac:dyDescent="0.25">
      <c r="A3265" t="s">
        <v>53</v>
      </c>
      <c r="B3265" t="s">
        <v>10</v>
      </c>
      <c r="C3265">
        <v>6</v>
      </c>
      <c r="D3265">
        <v>0</v>
      </c>
    </row>
    <row r="3266" spans="1:4" x14ac:dyDescent="0.25">
      <c r="A3266" t="s">
        <v>54</v>
      </c>
      <c r="B3266" t="s">
        <v>10</v>
      </c>
      <c r="C3266">
        <v>6</v>
      </c>
      <c r="D3266">
        <v>0</v>
      </c>
    </row>
    <row r="3267" spans="1:4" x14ac:dyDescent="0.25">
      <c r="A3267" t="s">
        <v>55</v>
      </c>
      <c r="B3267" t="s">
        <v>10</v>
      </c>
      <c r="C3267">
        <v>6</v>
      </c>
      <c r="D3267">
        <v>0</v>
      </c>
    </row>
    <row r="3268" spans="1:4" x14ac:dyDescent="0.25">
      <c r="A3268" t="s">
        <v>30</v>
      </c>
      <c r="B3268" t="s">
        <v>10</v>
      </c>
      <c r="C3268">
        <v>6</v>
      </c>
      <c r="D3268">
        <v>0</v>
      </c>
    </row>
    <row r="3269" spans="1:4" x14ac:dyDescent="0.25">
      <c r="A3269" t="s">
        <v>31</v>
      </c>
      <c r="B3269" t="s">
        <v>10</v>
      </c>
      <c r="C3269">
        <v>6</v>
      </c>
      <c r="D3269">
        <v>0</v>
      </c>
    </row>
    <row r="3270" spans="1:4" x14ac:dyDescent="0.25">
      <c r="A3270" t="s">
        <v>32</v>
      </c>
      <c r="B3270" t="s">
        <v>10</v>
      </c>
      <c r="C3270">
        <v>6</v>
      </c>
      <c r="D3270">
        <v>0</v>
      </c>
    </row>
    <row r="3271" spans="1:4" x14ac:dyDescent="0.25">
      <c r="A3271" t="s">
        <v>33</v>
      </c>
      <c r="B3271" t="s">
        <v>10</v>
      </c>
      <c r="C3271">
        <v>6</v>
      </c>
      <c r="D3271">
        <v>0</v>
      </c>
    </row>
    <row r="3272" spans="1:4" x14ac:dyDescent="0.25">
      <c r="A3272" t="s">
        <v>34</v>
      </c>
      <c r="B3272" t="s">
        <v>10</v>
      </c>
      <c r="C3272">
        <v>6</v>
      </c>
      <c r="D3272">
        <v>0</v>
      </c>
    </row>
    <row r="3273" spans="1:4" x14ac:dyDescent="0.25">
      <c r="A3273" t="s">
        <v>35</v>
      </c>
      <c r="B3273" t="s">
        <v>10</v>
      </c>
      <c r="C3273">
        <v>6</v>
      </c>
      <c r="D3273">
        <v>0</v>
      </c>
    </row>
    <row r="3274" spans="1:4" x14ac:dyDescent="0.25">
      <c r="A3274" t="s">
        <v>36</v>
      </c>
      <c r="B3274" t="s">
        <v>10</v>
      </c>
      <c r="C3274">
        <v>6</v>
      </c>
      <c r="D3274">
        <v>0</v>
      </c>
    </row>
    <row r="3275" spans="1:4" x14ac:dyDescent="0.25">
      <c r="A3275" t="s">
        <v>37</v>
      </c>
      <c r="B3275" t="s">
        <v>10</v>
      </c>
      <c r="C3275">
        <v>6</v>
      </c>
      <c r="D3275">
        <v>0</v>
      </c>
    </row>
    <row r="3276" spans="1:4" x14ac:dyDescent="0.25">
      <c r="A3276" t="s">
        <v>38</v>
      </c>
      <c r="B3276" t="s">
        <v>10</v>
      </c>
      <c r="C3276">
        <v>6</v>
      </c>
      <c r="D3276">
        <v>0</v>
      </c>
    </row>
    <row r="3277" spans="1:4" x14ac:dyDescent="0.25">
      <c r="A3277" t="s">
        <v>39</v>
      </c>
      <c r="B3277" t="s">
        <v>10</v>
      </c>
      <c r="C3277">
        <v>6</v>
      </c>
      <c r="D3277">
        <v>0</v>
      </c>
    </row>
    <row r="3278" spans="1:4" x14ac:dyDescent="0.25">
      <c r="A3278" t="s">
        <v>40</v>
      </c>
      <c r="B3278" t="s">
        <v>10</v>
      </c>
      <c r="C3278">
        <v>7</v>
      </c>
      <c r="D3278">
        <v>1.9343003745256229E-2</v>
      </c>
    </row>
    <row r="3279" spans="1:4" x14ac:dyDescent="0.25">
      <c r="A3279" t="s">
        <v>41</v>
      </c>
      <c r="B3279" t="s">
        <v>10</v>
      </c>
      <c r="C3279">
        <v>7</v>
      </c>
      <c r="D3279">
        <v>1.8399067283973468E-2</v>
      </c>
    </row>
    <row r="3280" spans="1:4" x14ac:dyDescent="0.25">
      <c r="A3280" t="s">
        <v>42</v>
      </c>
      <c r="B3280" t="s">
        <v>10</v>
      </c>
      <c r="C3280">
        <v>7</v>
      </c>
      <c r="D3280">
        <v>2.1756316101125144E-2</v>
      </c>
    </row>
    <row r="3281" spans="1:4" x14ac:dyDescent="0.25">
      <c r="A3281" t="s">
        <v>43</v>
      </c>
      <c r="B3281" t="s">
        <v>10</v>
      </c>
      <c r="C3281">
        <v>7</v>
      </c>
      <c r="D3281">
        <v>2.0599396595228105E-2</v>
      </c>
    </row>
    <row r="3282" spans="1:4" x14ac:dyDescent="0.25">
      <c r="A3282" t="s">
        <v>44</v>
      </c>
      <c r="B3282" t="s">
        <v>10</v>
      </c>
      <c r="C3282">
        <v>7</v>
      </c>
      <c r="D3282">
        <v>2.2999002040172783E-2</v>
      </c>
    </row>
    <row r="3283" spans="1:4" x14ac:dyDescent="0.25">
      <c r="A3283" t="s">
        <v>45</v>
      </c>
      <c r="B3283" t="s">
        <v>10</v>
      </c>
      <c r="C3283">
        <v>7</v>
      </c>
      <c r="D3283">
        <v>7.2310835629554163E-2</v>
      </c>
    </row>
    <row r="3284" spans="1:4" x14ac:dyDescent="0.25">
      <c r="A3284" t="s">
        <v>46</v>
      </c>
      <c r="B3284" t="s">
        <v>10</v>
      </c>
      <c r="C3284">
        <v>7</v>
      </c>
      <c r="D3284">
        <v>7.4947029725037542E-2</v>
      </c>
    </row>
    <row r="3285" spans="1:4" x14ac:dyDescent="0.25">
      <c r="A3285" t="s">
        <v>47</v>
      </c>
      <c r="B3285" t="s">
        <v>10</v>
      </c>
      <c r="C3285">
        <v>7</v>
      </c>
      <c r="D3285">
        <v>8.8273709501378528E-2</v>
      </c>
    </row>
    <row r="3286" spans="1:4" x14ac:dyDescent="0.25">
      <c r="A3286" t="s">
        <v>48</v>
      </c>
      <c r="B3286" t="s">
        <v>10</v>
      </c>
      <c r="C3286">
        <v>7</v>
      </c>
      <c r="D3286">
        <v>8.0498451916847596E-2</v>
      </c>
    </row>
    <row r="3287" spans="1:4" x14ac:dyDescent="0.25">
      <c r="A3287" t="s">
        <v>49</v>
      </c>
      <c r="B3287" t="s">
        <v>10</v>
      </c>
      <c r="C3287">
        <v>7</v>
      </c>
      <c r="D3287">
        <v>7.4586206291575266E-2</v>
      </c>
    </row>
    <row r="3288" spans="1:4" x14ac:dyDescent="0.25">
      <c r="A3288" t="s">
        <v>50</v>
      </c>
      <c r="B3288" t="s">
        <v>10</v>
      </c>
      <c r="C3288">
        <v>7</v>
      </c>
      <c r="D3288">
        <v>9.4291385102443712E-2</v>
      </c>
    </row>
    <row r="3289" spans="1:4" x14ac:dyDescent="0.25">
      <c r="A3289" t="s">
        <v>51</v>
      </c>
      <c r="B3289" t="s">
        <v>10</v>
      </c>
      <c r="C3289">
        <v>7</v>
      </c>
      <c r="D3289">
        <v>8.4165849891046043E-2</v>
      </c>
    </row>
    <row r="3290" spans="1:4" x14ac:dyDescent="0.25">
      <c r="A3290" t="s">
        <v>52</v>
      </c>
      <c r="B3290" t="s">
        <v>10</v>
      </c>
      <c r="C3290">
        <v>7</v>
      </c>
      <c r="D3290">
        <v>7.3744573497855084E-2</v>
      </c>
    </row>
    <row r="3291" spans="1:4" x14ac:dyDescent="0.25">
      <c r="A3291" t="s">
        <v>53</v>
      </c>
      <c r="B3291" t="s">
        <v>10</v>
      </c>
      <c r="C3291">
        <v>7</v>
      </c>
      <c r="D3291">
        <v>0</v>
      </c>
    </row>
    <row r="3292" spans="1:4" x14ac:dyDescent="0.25">
      <c r="A3292" t="s">
        <v>54</v>
      </c>
      <c r="B3292" t="s">
        <v>10</v>
      </c>
      <c r="C3292">
        <v>7</v>
      </c>
      <c r="D3292">
        <v>0</v>
      </c>
    </row>
    <row r="3293" spans="1:4" x14ac:dyDescent="0.25">
      <c r="A3293" t="s">
        <v>55</v>
      </c>
      <c r="B3293" t="s">
        <v>10</v>
      </c>
      <c r="C3293">
        <v>7</v>
      </c>
      <c r="D3293">
        <v>0</v>
      </c>
    </row>
    <row r="3294" spans="1:4" x14ac:dyDescent="0.25">
      <c r="A3294" t="s">
        <v>30</v>
      </c>
      <c r="B3294" t="s">
        <v>10</v>
      </c>
      <c r="C3294">
        <v>7</v>
      </c>
      <c r="D3294">
        <v>4.4201345219043791E-3</v>
      </c>
    </row>
    <row r="3295" spans="1:4" x14ac:dyDescent="0.25">
      <c r="A3295" t="s">
        <v>31</v>
      </c>
      <c r="B3295" t="s">
        <v>10</v>
      </c>
      <c r="C3295">
        <v>7</v>
      </c>
      <c r="D3295">
        <v>5.5102135534220121E-3</v>
      </c>
    </row>
    <row r="3296" spans="1:4" x14ac:dyDescent="0.25">
      <c r="A3296" t="s">
        <v>32</v>
      </c>
      <c r="B3296" t="s">
        <v>10</v>
      </c>
      <c r="C3296">
        <v>7</v>
      </c>
      <c r="D3296">
        <v>4.3823724957994768E-3</v>
      </c>
    </row>
    <row r="3297" spans="1:4" x14ac:dyDescent="0.25">
      <c r="A3297" t="s">
        <v>33</v>
      </c>
      <c r="B3297" t="s">
        <v>10</v>
      </c>
      <c r="C3297">
        <v>7</v>
      </c>
      <c r="D3297">
        <v>5.3918066501588832E-3</v>
      </c>
    </row>
    <row r="3298" spans="1:4" x14ac:dyDescent="0.25">
      <c r="A3298" t="s">
        <v>34</v>
      </c>
      <c r="B3298" t="s">
        <v>10</v>
      </c>
      <c r="C3298">
        <v>7</v>
      </c>
      <c r="D3298">
        <v>5.1502443216378578E-3</v>
      </c>
    </row>
    <row r="3299" spans="1:4" x14ac:dyDescent="0.25">
      <c r="A3299" t="s">
        <v>35</v>
      </c>
      <c r="B3299" t="s">
        <v>10</v>
      </c>
      <c r="C3299">
        <v>7</v>
      </c>
      <c r="D3299">
        <v>4.4684135180188397E-3</v>
      </c>
    </row>
    <row r="3300" spans="1:4" x14ac:dyDescent="0.25">
      <c r="A3300" t="s">
        <v>36</v>
      </c>
      <c r="B3300" t="s">
        <v>10</v>
      </c>
      <c r="C3300">
        <v>7</v>
      </c>
      <c r="D3300">
        <v>4.7182597906374217E-3</v>
      </c>
    </row>
    <row r="3301" spans="1:4" x14ac:dyDescent="0.25">
      <c r="A3301" t="s">
        <v>37</v>
      </c>
      <c r="B3301" t="s">
        <v>10</v>
      </c>
      <c r="C3301">
        <v>7</v>
      </c>
      <c r="D3301">
        <v>4.320992462693591E-3</v>
      </c>
    </row>
    <row r="3302" spans="1:4" x14ac:dyDescent="0.25">
      <c r="A3302" t="s">
        <v>38</v>
      </c>
      <c r="B3302" t="s">
        <v>10</v>
      </c>
      <c r="C3302">
        <v>7</v>
      </c>
      <c r="D3302">
        <v>4.7790829251311336E-3</v>
      </c>
    </row>
    <row r="3303" spans="1:4" x14ac:dyDescent="0.25">
      <c r="A3303" t="s">
        <v>39</v>
      </c>
      <c r="B3303" t="s">
        <v>10</v>
      </c>
      <c r="C3303">
        <v>7</v>
      </c>
      <c r="D3303">
        <v>4.5415257412492315E-3</v>
      </c>
    </row>
    <row r="3304" spans="1:4" x14ac:dyDescent="0.25">
      <c r="A3304" t="s">
        <v>40</v>
      </c>
      <c r="B3304" t="s">
        <v>10</v>
      </c>
      <c r="C3304">
        <v>8</v>
      </c>
      <c r="D3304">
        <v>0.11715652103256056</v>
      </c>
    </row>
    <row r="3305" spans="1:4" x14ac:dyDescent="0.25">
      <c r="A3305" t="s">
        <v>41</v>
      </c>
      <c r="B3305" t="s">
        <v>10</v>
      </c>
      <c r="C3305">
        <v>8</v>
      </c>
      <c r="D3305">
        <v>0.11143929565556628</v>
      </c>
    </row>
    <row r="3306" spans="1:4" x14ac:dyDescent="0.25">
      <c r="A3306" t="s">
        <v>42</v>
      </c>
      <c r="B3306" t="s">
        <v>10</v>
      </c>
      <c r="C3306">
        <v>8</v>
      </c>
      <c r="D3306">
        <v>0.1317734483465427</v>
      </c>
    </row>
    <row r="3307" spans="1:4" x14ac:dyDescent="0.25">
      <c r="A3307" t="s">
        <v>43</v>
      </c>
      <c r="B3307" t="s">
        <v>10</v>
      </c>
      <c r="C3307">
        <v>8</v>
      </c>
      <c r="D3307">
        <v>0.12476622929149567</v>
      </c>
    </row>
    <row r="3308" spans="1:4" x14ac:dyDescent="0.25">
      <c r="A3308" t="s">
        <v>44</v>
      </c>
      <c r="B3308" t="s">
        <v>10</v>
      </c>
      <c r="C3308">
        <v>8</v>
      </c>
      <c r="D3308">
        <v>0.1393001367178153</v>
      </c>
    </row>
    <row r="3309" spans="1:4" x14ac:dyDescent="0.25">
      <c r="A3309" t="s">
        <v>45</v>
      </c>
      <c r="B3309" t="s">
        <v>10</v>
      </c>
      <c r="C3309">
        <v>8</v>
      </c>
      <c r="D3309">
        <v>0.19654844768300594</v>
      </c>
    </row>
    <row r="3310" spans="1:4" x14ac:dyDescent="0.25">
      <c r="A3310" t="s">
        <v>46</v>
      </c>
      <c r="B3310" t="s">
        <v>10</v>
      </c>
      <c r="C3310">
        <v>8</v>
      </c>
      <c r="D3310">
        <v>0.20371390017359495</v>
      </c>
    </row>
    <row r="3311" spans="1:4" x14ac:dyDescent="0.25">
      <c r="A3311" t="s">
        <v>47</v>
      </c>
      <c r="B3311" t="s">
        <v>10</v>
      </c>
      <c r="C3311">
        <v>8</v>
      </c>
      <c r="D3311">
        <v>0.23993721580815777</v>
      </c>
    </row>
    <row r="3312" spans="1:4" x14ac:dyDescent="0.25">
      <c r="A3312" t="s">
        <v>48</v>
      </c>
      <c r="B3312" t="s">
        <v>10</v>
      </c>
      <c r="C3312">
        <v>8</v>
      </c>
      <c r="D3312">
        <v>0.2188032488823147</v>
      </c>
    </row>
    <row r="3313" spans="1:4" x14ac:dyDescent="0.25">
      <c r="A3313" t="s">
        <v>49</v>
      </c>
      <c r="B3313" t="s">
        <v>10</v>
      </c>
      <c r="C3313">
        <v>8</v>
      </c>
      <c r="D3313">
        <v>0.20273314417600174</v>
      </c>
    </row>
    <row r="3314" spans="1:4" x14ac:dyDescent="0.25">
      <c r="A3314" t="s">
        <v>50</v>
      </c>
      <c r="B3314" t="s">
        <v>10</v>
      </c>
      <c r="C3314">
        <v>8</v>
      </c>
      <c r="D3314">
        <v>0.25629389026436961</v>
      </c>
    </row>
    <row r="3315" spans="1:4" x14ac:dyDescent="0.25">
      <c r="A3315" t="s">
        <v>51</v>
      </c>
      <c r="B3315" t="s">
        <v>10</v>
      </c>
      <c r="C3315">
        <v>8</v>
      </c>
      <c r="D3315">
        <v>0.22877162184590824</v>
      </c>
    </row>
    <row r="3316" spans="1:4" x14ac:dyDescent="0.25">
      <c r="A3316" t="s">
        <v>52</v>
      </c>
      <c r="B3316" t="s">
        <v>10</v>
      </c>
      <c r="C3316">
        <v>8</v>
      </c>
      <c r="D3316">
        <v>0.20044549782695023</v>
      </c>
    </row>
    <row r="3317" spans="1:4" x14ac:dyDescent="0.25">
      <c r="A3317" t="s">
        <v>53</v>
      </c>
      <c r="B3317" t="s">
        <v>10</v>
      </c>
      <c r="C3317">
        <v>8</v>
      </c>
      <c r="D3317">
        <v>1.995421994004198E-2</v>
      </c>
    </row>
    <row r="3318" spans="1:4" x14ac:dyDescent="0.25">
      <c r="A3318" t="s">
        <v>54</v>
      </c>
      <c r="B3318" t="s">
        <v>10</v>
      </c>
      <c r="C3318">
        <v>8</v>
      </c>
      <c r="D3318">
        <v>1.6860069800978376E-2</v>
      </c>
    </row>
    <row r="3319" spans="1:4" x14ac:dyDescent="0.25">
      <c r="A3319" t="s">
        <v>55</v>
      </c>
      <c r="B3319" t="s">
        <v>10</v>
      </c>
      <c r="C3319">
        <v>8</v>
      </c>
      <c r="D3319">
        <v>1.7152856541312159E-2</v>
      </c>
    </row>
    <row r="3320" spans="1:4" x14ac:dyDescent="0.25">
      <c r="A3320" t="s">
        <v>30</v>
      </c>
      <c r="B3320" t="s">
        <v>10</v>
      </c>
      <c r="C3320">
        <v>8</v>
      </c>
      <c r="D3320">
        <v>9.0431636748841651E-2</v>
      </c>
    </row>
    <row r="3321" spans="1:4" x14ac:dyDescent="0.25">
      <c r="A3321" t="s">
        <v>31</v>
      </c>
      <c r="B3321" t="s">
        <v>10</v>
      </c>
      <c r="C3321">
        <v>8</v>
      </c>
      <c r="D3321">
        <v>0.11273358944218646</v>
      </c>
    </row>
    <row r="3322" spans="1:4" x14ac:dyDescent="0.25">
      <c r="A3322" t="s">
        <v>32</v>
      </c>
      <c r="B3322" t="s">
        <v>10</v>
      </c>
      <c r="C3322">
        <v>8</v>
      </c>
      <c r="D3322">
        <v>8.9659062563441638E-2</v>
      </c>
    </row>
    <row r="3323" spans="1:4" x14ac:dyDescent="0.25">
      <c r="A3323" t="s">
        <v>33</v>
      </c>
      <c r="B3323" t="s">
        <v>10</v>
      </c>
      <c r="C3323">
        <v>8</v>
      </c>
      <c r="D3323">
        <v>0.11031109980722549</v>
      </c>
    </row>
    <row r="3324" spans="1:4" x14ac:dyDescent="0.25">
      <c r="A3324" t="s">
        <v>34</v>
      </c>
      <c r="B3324" t="s">
        <v>10</v>
      </c>
      <c r="C3324">
        <v>8</v>
      </c>
      <c r="D3324">
        <v>0.10536897041347891</v>
      </c>
    </row>
    <row r="3325" spans="1:4" x14ac:dyDescent="0.25">
      <c r="A3325" t="s">
        <v>35</v>
      </c>
      <c r="B3325" t="s">
        <v>10</v>
      </c>
      <c r="C3325">
        <v>8</v>
      </c>
      <c r="D3325">
        <v>9.1419377872462626E-2</v>
      </c>
    </row>
    <row r="3326" spans="1:4" x14ac:dyDescent="0.25">
      <c r="A3326" t="s">
        <v>36</v>
      </c>
      <c r="B3326" t="s">
        <v>10</v>
      </c>
      <c r="C3326">
        <v>8</v>
      </c>
      <c r="D3326">
        <v>9.6530988674470811E-2</v>
      </c>
    </row>
    <row r="3327" spans="1:4" x14ac:dyDescent="0.25">
      <c r="A3327" t="s">
        <v>37</v>
      </c>
      <c r="B3327" t="s">
        <v>10</v>
      </c>
      <c r="C3327">
        <v>8</v>
      </c>
      <c r="D3327">
        <v>8.8403287014087575E-2</v>
      </c>
    </row>
    <row r="3328" spans="1:4" x14ac:dyDescent="0.25">
      <c r="A3328" t="s">
        <v>38</v>
      </c>
      <c r="B3328" t="s">
        <v>10</v>
      </c>
      <c r="C3328">
        <v>8</v>
      </c>
      <c r="D3328">
        <v>9.7775370621944122E-2</v>
      </c>
    </row>
    <row r="3329" spans="1:4" x14ac:dyDescent="0.25">
      <c r="A3329" t="s">
        <v>39</v>
      </c>
      <c r="B3329" t="s">
        <v>10</v>
      </c>
      <c r="C3329">
        <v>8</v>
      </c>
      <c r="D3329">
        <v>9.291518257711727E-2</v>
      </c>
    </row>
    <row r="3330" spans="1:4" x14ac:dyDescent="0.25">
      <c r="A3330" t="s">
        <v>40</v>
      </c>
      <c r="B3330" t="s">
        <v>10</v>
      </c>
      <c r="C3330">
        <v>9</v>
      </c>
      <c r="D3330">
        <v>0.2427642829203196</v>
      </c>
    </row>
    <row r="3331" spans="1:4" x14ac:dyDescent="0.25">
      <c r="A3331" t="s">
        <v>41</v>
      </c>
      <c r="B3331" t="s">
        <v>10</v>
      </c>
      <c r="C3331">
        <v>9</v>
      </c>
      <c r="D3331">
        <v>0.23091741253950546</v>
      </c>
    </row>
    <row r="3332" spans="1:4" x14ac:dyDescent="0.25">
      <c r="A3332" t="s">
        <v>42</v>
      </c>
      <c r="B3332" t="s">
        <v>10</v>
      </c>
      <c r="C3332">
        <v>9</v>
      </c>
      <c r="D3332">
        <v>0.27305254896477738</v>
      </c>
    </row>
    <row r="3333" spans="1:4" x14ac:dyDescent="0.25">
      <c r="A3333" t="s">
        <v>43</v>
      </c>
      <c r="B3333" t="s">
        <v>10</v>
      </c>
      <c r="C3333">
        <v>9</v>
      </c>
      <c r="D3333">
        <v>0.25853263582489061</v>
      </c>
    </row>
    <row r="3334" spans="1:4" x14ac:dyDescent="0.25">
      <c r="A3334" t="s">
        <v>44</v>
      </c>
      <c r="B3334" t="s">
        <v>10</v>
      </c>
      <c r="C3334">
        <v>9</v>
      </c>
      <c r="D3334">
        <v>0.288648873344441</v>
      </c>
    </row>
    <row r="3335" spans="1:4" x14ac:dyDescent="0.25">
      <c r="A3335" t="s">
        <v>45</v>
      </c>
      <c r="B3335" t="s">
        <v>10</v>
      </c>
      <c r="C3335">
        <v>9</v>
      </c>
      <c r="D3335">
        <v>0.30638186452218502</v>
      </c>
    </row>
    <row r="3336" spans="1:4" x14ac:dyDescent="0.25">
      <c r="A3336" t="s">
        <v>46</v>
      </c>
      <c r="B3336" t="s">
        <v>10</v>
      </c>
      <c r="C3336">
        <v>9</v>
      </c>
      <c r="D3336">
        <v>0.31755145003706275</v>
      </c>
    </row>
    <row r="3337" spans="1:4" x14ac:dyDescent="0.25">
      <c r="A3337" t="s">
        <v>47</v>
      </c>
      <c r="B3337" t="s">
        <v>10</v>
      </c>
      <c r="C3337">
        <v>9</v>
      </c>
      <c r="D3337">
        <v>0.37401674963175674</v>
      </c>
    </row>
    <row r="3338" spans="1:4" x14ac:dyDescent="0.25">
      <c r="A3338" t="s">
        <v>48</v>
      </c>
      <c r="B3338" t="s">
        <v>10</v>
      </c>
      <c r="C3338">
        <v>9</v>
      </c>
      <c r="D3338">
        <v>0.34107289142366232</v>
      </c>
    </row>
    <row r="3339" spans="1:4" x14ac:dyDescent="0.25">
      <c r="A3339" t="s">
        <v>49</v>
      </c>
      <c r="B3339" t="s">
        <v>10</v>
      </c>
      <c r="C3339">
        <v>9</v>
      </c>
      <c r="D3339">
        <v>0.31602263688831406</v>
      </c>
    </row>
    <row r="3340" spans="1:4" x14ac:dyDescent="0.25">
      <c r="A3340" t="s">
        <v>50</v>
      </c>
      <c r="B3340" t="s">
        <v>10</v>
      </c>
      <c r="C3340">
        <v>9</v>
      </c>
      <c r="D3340">
        <v>0.39951371221962195</v>
      </c>
    </row>
    <row r="3341" spans="1:4" x14ac:dyDescent="0.25">
      <c r="A3341" t="s">
        <v>51</v>
      </c>
      <c r="B3341" t="s">
        <v>10</v>
      </c>
      <c r="C3341">
        <v>9</v>
      </c>
      <c r="D3341">
        <v>0.35661169995072872</v>
      </c>
    </row>
    <row r="3342" spans="1:4" x14ac:dyDescent="0.25">
      <c r="A3342" t="s">
        <v>52</v>
      </c>
      <c r="B3342" t="s">
        <v>10</v>
      </c>
      <c r="C3342">
        <v>9</v>
      </c>
      <c r="D3342">
        <v>0.31245662880200153</v>
      </c>
    </row>
    <row r="3343" spans="1:4" x14ac:dyDescent="0.25">
      <c r="A3343" t="s">
        <v>53</v>
      </c>
      <c r="B3343" t="s">
        <v>10</v>
      </c>
      <c r="C3343">
        <v>9</v>
      </c>
      <c r="D3343">
        <v>0.13793126947443332</v>
      </c>
    </row>
    <row r="3344" spans="1:4" x14ac:dyDescent="0.25">
      <c r="A3344" t="s">
        <v>54</v>
      </c>
      <c r="B3344" t="s">
        <v>10</v>
      </c>
      <c r="C3344">
        <v>9</v>
      </c>
      <c r="D3344">
        <v>0.11654330953874466</v>
      </c>
    </row>
    <row r="3345" spans="1:4" x14ac:dyDescent="0.25">
      <c r="A3345" t="s">
        <v>55</v>
      </c>
      <c r="B3345" t="s">
        <v>10</v>
      </c>
      <c r="C3345">
        <v>9</v>
      </c>
      <c r="D3345">
        <v>0.11856716448776629</v>
      </c>
    </row>
    <row r="3346" spans="1:4" x14ac:dyDescent="0.25">
      <c r="A3346" t="s">
        <v>30</v>
      </c>
      <c r="B3346" t="s">
        <v>10</v>
      </c>
      <c r="C3346">
        <v>9</v>
      </c>
      <c r="D3346">
        <v>0.23965866327728555</v>
      </c>
    </row>
    <row r="3347" spans="1:4" x14ac:dyDescent="0.25">
      <c r="A3347" t="s">
        <v>31</v>
      </c>
      <c r="B3347" t="s">
        <v>10</v>
      </c>
      <c r="C3347">
        <v>9</v>
      </c>
      <c r="D3347">
        <v>0.29876249422756118</v>
      </c>
    </row>
    <row r="3348" spans="1:4" x14ac:dyDescent="0.25">
      <c r="A3348" t="s">
        <v>32</v>
      </c>
      <c r="B3348" t="s">
        <v>10</v>
      </c>
      <c r="C3348">
        <v>9</v>
      </c>
      <c r="D3348">
        <v>0.23761121502563279</v>
      </c>
    </row>
    <row r="3349" spans="1:4" x14ac:dyDescent="0.25">
      <c r="A3349" t="s">
        <v>33</v>
      </c>
      <c r="B3349" t="s">
        <v>10</v>
      </c>
      <c r="C3349">
        <v>9</v>
      </c>
      <c r="D3349">
        <v>0.29234249953775743</v>
      </c>
    </row>
    <row r="3350" spans="1:4" x14ac:dyDescent="0.25">
      <c r="A3350" t="s">
        <v>34</v>
      </c>
      <c r="B3350" t="s">
        <v>10</v>
      </c>
      <c r="C3350">
        <v>9</v>
      </c>
      <c r="D3350">
        <v>0.27924504640265357</v>
      </c>
    </row>
    <row r="3351" spans="1:4" x14ac:dyDescent="0.25">
      <c r="A3351" t="s">
        <v>35</v>
      </c>
      <c r="B3351" t="s">
        <v>10</v>
      </c>
      <c r="C3351">
        <v>9</v>
      </c>
      <c r="D3351">
        <v>0.2422763391909534</v>
      </c>
    </row>
    <row r="3352" spans="1:4" x14ac:dyDescent="0.25">
      <c r="A3352" t="s">
        <v>36</v>
      </c>
      <c r="B3352" t="s">
        <v>10</v>
      </c>
      <c r="C3352">
        <v>9</v>
      </c>
      <c r="D3352">
        <v>0.25582294584372645</v>
      </c>
    </row>
    <row r="3353" spans="1:4" x14ac:dyDescent="0.25">
      <c r="A3353" t="s">
        <v>37</v>
      </c>
      <c r="B3353" t="s">
        <v>10</v>
      </c>
      <c r="C3353">
        <v>9</v>
      </c>
      <c r="D3353">
        <v>0.23428320394063665</v>
      </c>
    </row>
    <row r="3354" spans="1:4" x14ac:dyDescent="0.25">
      <c r="A3354" t="s">
        <v>38</v>
      </c>
      <c r="B3354" t="s">
        <v>10</v>
      </c>
      <c r="C3354">
        <v>9</v>
      </c>
      <c r="D3354">
        <v>0.2591207620158047</v>
      </c>
    </row>
    <row r="3355" spans="1:4" x14ac:dyDescent="0.25">
      <c r="A3355" t="s">
        <v>39</v>
      </c>
      <c r="B3355" t="s">
        <v>10</v>
      </c>
      <c r="C3355">
        <v>9</v>
      </c>
      <c r="D3355">
        <v>0.24624046688928347</v>
      </c>
    </row>
    <row r="3356" spans="1:4" x14ac:dyDescent="0.25">
      <c r="A3356" t="s">
        <v>40</v>
      </c>
      <c r="B3356" t="s">
        <v>10</v>
      </c>
      <c r="C3356">
        <v>10</v>
      </c>
      <c r="D3356">
        <v>0.35079978899341846</v>
      </c>
    </row>
    <row r="3357" spans="1:4" x14ac:dyDescent="0.25">
      <c r="A3357" t="s">
        <v>41</v>
      </c>
      <c r="B3357" t="s">
        <v>10</v>
      </c>
      <c r="C3357">
        <v>10</v>
      </c>
      <c r="D3357">
        <v>0.33368079776526477</v>
      </c>
    </row>
    <row r="3358" spans="1:4" x14ac:dyDescent="0.25">
      <c r="A3358" t="s">
        <v>42</v>
      </c>
      <c r="B3358" t="s">
        <v>10</v>
      </c>
      <c r="C3358">
        <v>10</v>
      </c>
      <c r="D3358">
        <v>0.39456700717542637</v>
      </c>
    </row>
    <row r="3359" spans="1:4" x14ac:dyDescent="0.25">
      <c r="A3359" t="s">
        <v>43</v>
      </c>
      <c r="B3359" t="s">
        <v>10</v>
      </c>
      <c r="C3359">
        <v>10</v>
      </c>
      <c r="D3359">
        <v>0.37358540969987492</v>
      </c>
    </row>
    <row r="3360" spans="1:4" x14ac:dyDescent="0.25">
      <c r="A3360" t="s">
        <v>44</v>
      </c>
      <c r="B3360" t="s">
        <v>10</v>
      </c>
      <c r="C3360">
        <v>10</v>
      </c>
      <c r="D3360">
        <v>0.41710404283670055</v>
      </c>
    </row>
    <row r="3361" spans="1:4" x14ac:dyDescent="0.25">
      <c r="A3361" t="s">
        <v>45</v>
      </c>
      <c r="B3361" t="s">
        <v>10</v>
      </c>
      <c r="C3361">
        <v>10</v>
      </c>
      <c r="D3361">
        <v>0.38192787892692953</v>
      </c>
    </row>
    <row r="3362" spans="1:4" x14ac:dyDescent="0.25">
      <c r="A3362" t="s">
        <v>46</v>
      </c>
      <c r="B3362" t="s">
        <v>10</v>
      </c>
      <c r="C3362">
        <v>10</v>
      </c>
      <c r="D3362">
        <v>0.39585160156907473</v>
      </c>
    </row>
    <row r="3363" spans="1:4" x14ac:dyDescent="0.25">
      <c r="A3363" t="s">
        <v>47</v>
      </c>
      <c r="B3363" t="s">
        <v>10</v>
      </c>
      <c r="C3363">
        <v>10</v>
      </c>
      <c r="D3363">
        <v>0.46623981511692164</v>
      </c>
    </row>
    <row r="3364" spans="1:4" x14ac:dyDescent="0.25">
      <c r="A3364" t="s">
        <v>48</v>
      </c>
      <c r="B3364" t="s">
        <v>10</v>
      </c>
      <c r="C3364">
        <v>10</v>
      </c>
      <c r="D3364">
        <v>0.4251728351613378</v>
      </c>
    </row>
    <row r="3365" spans="1:4" x14ac:dyDescent="0.25">
      <c r="A3365" t="s">
        <v>49</v>
      </c>
      <c r="B3365" t="s">
        <v>10</v>
      </c>
      <c r="C3365">
        <v>10</v>
      </c>
      <c r="D3365">
        <v>0.39394582178642407</v>
      </c>
    </row>
    <row r="3366" spans="1:4" x14ac:dyDescent="0.25">
      <c r="A3366" t="s">
        <v>50</v>
      </c>
      <c r="B3366" t="s">
        <v>10</v>
      </c>
      <c r="C3366">
        <v>10</v>
      </c>
      <c r="D3366">
        <v>0.49802368344558223</v>
      </c>
    </row>
    <row r="3367" spans="1:4" x14ac:dyDescent="0.25">
      <c r="A3367" t="s">
        <v>51</v>
      </c>
      <c r="B3367" t="s">
        <v>10</v>
      </c>
      <c r="C3367">
        <v>10</v>
      </c>
      <c r="D3367">
        <v>0.44454312064167961</v>
      </c>
    </row>
    <row r="3368" spans="1:4" x14ac:dyDescent="0.25">
      <c r="A3368" t="s">
        <v>52</v>
      </c>
      <c r="B3368" t="s">
        <v>10</v>
      </c>
      <c r="C3368">
        <v>10</v>
      </c>
      <c r="D3368">
        <v>0.38950052634843968</v>
      </c>
    </row>
    <row r="3369" spans="1:4" x14ac:dyDescent="0.25">
      <c r="A3369" t="s">
        <v>53</v>
      </c>
      <c r="B3369" t="s">
        <v>10</v>
      </c>
      <c r="C3369">
        <v>10</v>
      </c>
      <c r="D3369">
        <v>0.28652628978823186</v>
      </c>
    </row>
    <row r="3370" spans="1:4" x14ac:dyDescent="0.25">
      <c r="A3370" t="s">
        <v>54</v>
      </c>
      <c r="B3370" t="s">
        <v>10</v>
      </c>
      <c r="C3370">
        <v>10</v>
      </c>
      <c r="D3370">
        <v>0.24209682263504126</v>
      </c>
    </row>
    <row r="3371" spans="1:4" x14ac:dyDescent="0.25">
      <c r="A3371" t="s">
        <v>55</v>
      </c>
      <c r="B3371" t="s">
        <v>10</v>
      </c>
      <c r="C3371">
        <v>10</v>
      </c>
      <c r="D3371">
        <v>0.2463010009321184</v>
      </c>
    </row>
    <row r="3372" spans="1:4" x14ac:dyDescent="0.25">
      <c r="A3372" t="s">
        <v>30</v>
      </c>
      <c r="B3372" t="s">
        <v>10</v>
      </c>
      <c r="C3372">
        <v>10</v>
      </c>
      <c r="D3372">
        <v>0.36429046131192361</v>
      </c>
    </row>
    <row r="3373" spans="1:4" x14ac:dyDescent="0.25">
      <c r="A3373" t="s">
        <v>31</v>
      </c>
      <c r="B3373" t="s">
        <v>10</v>
      </c>
      <c r="C3373">
        <v>10</v>
      </c>
      <c r="D3373">
        <v>0.45413057619759539</v>
      </c>
    </row>
    <row r="3374" spans="1:4" x14ac:dyDescent="0.25">
      <c r="A3374" t="s">
        <v>32</v>
      </c>
      <c r="B3374" t="s">
        <v>10</v>
      </c>
      <c r="C3374">
        <v>10</v>
      </c>
      <c r="D3374">
        <v>0.36117826057648061</v>
      </c>
    </row>
    <row r="3375" spans="1:4" x14ac:dyDescent="0.25">
      <c r="A3375" t="s">
        <v>33</v>
      </c>
      <c r="B3375" t="s">
        <v>10</v>
      </c>
      <c r="C3375">
        <v>10</v>
      </c>
      <c r="D3375">
        <v>0.44437193532400104</v>
      </c>
    </row>
    <row r="3376" spans="1:4" x14ac:dyDescent="0.25">
      <c r="A3376" t="s">
        <v>34</v>
      </c>
      <c r="B3376" t="s">
        <v>10</v>
      </c>
      <c r="C3376">
        <v>10</v>
      </c>
      <c r="D3376">
        <v>0.42446329868490779</v>
      </c>
    </row>
    <row r="3377" spans="1:4" x14ac:dyDescent="0.25">
      <c r="A3377" t="s">
        <v>35</v>
      </c>
      <c r="B3377" t="s">
        <v>10</v>
      </c>
      <c r="C3377">
        <v>10</v>
      </c>
      <c r="D3377">
        <v>0.36826943020507757</v>
      </c>
    </row>
    <row r="3378" spans="1:4" x14ac:dyDescent="0.25">
      <c r="A3378" t="s">
        <v>36</v>
      </c>
      <c r="B3378" t="s">
        <v>10</v>
      </c>
      <c r="C3378">
        <v>10</v>
      </c>
      <c r="D3378">
        <v>0.3888607976076412</v>
      </c>
    </row>
    <row r="3379" spans="1:4" x14ac:dyDescent="0.25">
      <c r="A3379" t="s">
        <v>37</v>
      </c>
      <c r="B3379" t="s">
        <v>10</v>
      </c>
      <c r="C3379">
        <v>10</v>
      </c>
      <c r="D3379">
        <v>0.3561195546785772</v>
      </c>
    </row>
    <row r="3380" spans="1:4" x14ac:dyDescent="0.25">
      <c r="A3380" t="s">
        <v>38</v>
      </c>
      <c r="B3380" t="s">
        <v>10</v>
      </c>
      <c r="C3380">
        <v>10</v>
      </c>
      <c r="D3380">
        <v>0.39387360606705552</v>
      </c>
    </row>
    <row r="3381" spans="1:4" x14ac:dyDescent="0.25">
      <c r="A3381" t="s">
        <v>39</v>
      </c>
      <c r="B3381" t="s">
        <v>10</v>
      </c>
      <c r="C3381">
        <v>10</v>
      </c>
      <c r="D3381">
        <v>0.37429505802164109</v>
      </c>
    </row>
    <row r="3382" spans="1:4" x14ac:dyDescent="0.25">
      <c r="A3382" t="s">
        <v>40</v>
      </c>
      <c r="B3382" t="s">
        <v>10</v>
      </c>
      <c r="C3382">
        <v>11</v>
      </c>
      <c r="D3382">
        <v>0.42790155084049514</v>
      </c>
    </row>
    <row r="3383" spans="1:4" x14ac:dyDescent="0.25">
      <c r="A3383" t="s">
        <v>41</v>
      </c>
      <c r="B3383" t="s">
        <v>10</v>
      </c>
      <c r="C3383">
        <v>11</v>
      </c>
      <c r="D3383">
        <v>0.40702000209050643</v>
      </c>
    </row>
    <row r="3384" spans="1:4" x14ac:dyDescent="0.25">
      <c r="A3384" t="s">
        <v>42</v>
      </c>
      <c r="B3384" t="s">
        <v>10</v>
      </c>
      <c r="C3384">
        <v>11</v>
      </c>
      <c r="D3384">
        <v>0.48128830055831456</v>
      </c>
    </row>
    <row r="3385" spans="1:4" x14ac:dyDescent="0.25">
      <c r="A3385" t="s">
        <v>43</v>
      </c>
      <c r="B3385" t="s">
        <v>10</v>
      </c>
      <c r="C3385">
        <v>11</v>
      </c>
      <c r="D3385">
        <v>0.45569518910103274</v>
      </c>
    </row>
    <row r="3386" spans="1:4" x14ac:dyDescent="0.25">
      <c r="A3386" t="s">
        <v>44</v>
      </c>
      <c r="B3386" t="s">
        <v>10</v>
      </c>
      <c r="C3386">
        <v>11</v>
      </c>
      <c r="D3386">
        <v>0.50877871763774929</v>
      </c>
    </row>
    <row r="3387" spans="1:4" x14ac:dyDescent="0.25">
      <c r="A3387" t="s">
        <v>45</v>
      </c>
      <c r="B3387" t="s">
        <v>10</v>
      </c>
      <c r="C3387">
        <v>11</v>
      </c>
      <c r="D3387">
        <v>0.42456660076391556</v>
      </c>
    </row>
    <row r="3388" spans="1:4" x14ac:dyDescent="0.25">
      <c r="A3388" t="s">
        <v>46</v>
      </c>
      <c r="B3388" t="s">
        <v>10</v>
      </c>
      <c r="C3388">
        <v>11</v>
      </c>
      <c r="D3388">
        <v>0.44004477849936735</v>
      </c>
    </row>
    <row r="3389" spans="1:4" x14ac:dyDescent="0.25">
      <c r="A3389" t="s">
        <v>47</v>
      </c>
      <c r="B3389" t="s">
        <v>10</v>
      </c>
      <c r="C3389">
        <v>11</v>
      </c>
      <c r="D3389">
        <v>0.51829118628666448</v>
      </c>
    </row>
    <row r="3390" spans="1:4" x14ac:dyDescent="0.25">
      <c r="A3390" t="s">
        <v>48</v>
      </c>
      <c r="B3390" t="s">
        <v>10</v>
      </c>
      <c r="C3390">
        <v>11</v>
      </c>
      <c r="D3390">
        <v>0.4726394571372512</v>
      </c>
    </row>
    <row r="3391" spans="1:4" x14ac:dyDescent="0.25">
      <c r="A3391" t="s">
        <v>49</v>
      </c>
      <c r="B3391" t="s">
        <v>10</v>
      </c>
      <c r="C3391">
        <v>11</v>
      </c>
      <c r="D3391">
        <v>0.43792623599757902</v>
      </c>
    </row>
    <row r="3392" spans="1:4" x14ac:dyDescent="0.25">
      <c r="A3392" t="s">
        <v>50</v>
      </c>
      <c r="B3392" t="s">
        <v>10</v>
      </c>
      <c r="C3392">
        <v>11</v>
      </c>
      <c r="D3392">
        <v>0.55362343009494908</v>
      </c>
    </row>
    <row r="3393" spans="1:4" x14ac:dyDescent="0.25">
      <c r="A3393" t="s">
        <v>51</v>
      </c>
      <c r="B3393" t="s">
        <v>10</v>
      </c>
      <c r="C3393">
        <v>11</v>
      </c>
      <c r="D3393">
        <v>0.4941722561707273</v>
      </c>
    </row>
    <row r="3394" spans="1:4" x14ac:dyDescent="0.25">
      <c r="A3394" t="s">
        <v>52</v>
      </c>
      <c r="B3394" t="s">
        <v>10</v>
      </c>
      <c r="C3394">
        <v>11</v>
      </c>
      <c r="D3394">
        <v>0.43298466436159622</v>
      </c>
    </row>
    <row r="3395" spans="1:4" x14ac:dyDescent="0.25">
      <c r="A3395" t="s">
        <v>53</v>
      </c>
      <c r="B3395" t="s">
        <v>10</v>
      </c>
      <c r="C3395">
        <v>11</v>
      </c>
      <c r="D3395">
        <v>0.39848300766818651</v>
      </c>
    </row>
    <row r="3396" spans="1:4" x14ac:dyDescent="0.25">
      <c r="A3396" t="s">
        <v>54</v>
      </c>
      <c r="B3396" t="s">
        <v>10</v>
      </c>
      <c r="C3396">
        <v>11</v>
      </c>
      <c r="D3396">
        <v>0.33669325806655875</v>
      </c>
    </row>
    <row r="3397" spans="1:4" x14ac:dyDescent="0.25">
      <c r="A3397" t="s">
        <v>55</v>
      </c>
      <c r="B3397" t="s">
        <v>10</v>
      </c>
      <c r="C3397">
        <v>11</v>
      </c>
      <c r="D3397">
        <v>0.3425401687072222</v>
      </c>
    </row>
    <row r="3398" spans="1:4" x14ac:dyDescent="0.25">
      <c r="A3398" t="s">
        <v>30</v>
      </c>
      <c r="B3398" t="s">
        <v>10</v>
      </c>
      <c r="C3398">
        <v>11</v>
      </c>
      <c r="D3398">
        <v>0.44313526744432458</v>
      </c>
    </row>
    <row r="3399" spans="1:4" x14ac:dyDescent="0.25">
      <c r="A3399" t="s">
        <v>31</v>
      </c>
      <c r="B3399" t="s">
        <v>10</v>
      </c>
      <c r="C3399">
        <v>11</v>
      </c>
      <c r="D3399">
        <v>0.55241982898271358</v>
      </c>
    </row>
    <row r="3400" spans="1:4" x14ac:dyDescent="0.25">
      <c r="A3400" t="s">
        <v>32</v>
      </c>
      <c r="B3400" t="s">
        <v>10</v>
      </c>
      <c r="C3400">
        <v>11</v>
      </c>
      <c r="D3400">
        <v>0.43934948095879794</v>
      </c>
    </row>
    <row r="3401" spans="1:4" x14ac:dyDescent="0.25">
      <c r="A3401" t="s">
        <v>33</v>
      </c>
      <c r="B3401" t="s">
        <v>10</v>
      </c>
      <c r="C3401">
        <v>11</v>
      </c>
      <c r="D3401">
        <v>0.54054908738316731</v>
      </c>
    </row>
    <row r="3402" spans="1:4" x14ac:dyDescent="0.25">
      <c r="A3402" t="s">
        <v>34</v>
      </c>
      <c r="B3402" t="s">
        <v>10</v>
      </c>
      <c r="C3402">
        <v>11</v>
      </c>
      <c r="D3402">
        <v>0.51633154682570959</v>
      </c>
    </row>
    <row r="3403" spans="1:4" x14ac:dyDescent="0.25">
      <c r="A3403" t="s">
        <v>35</v>
      </c>
      <c r="B3403" t="s">
        <v>10</v>
      </c>
      <c r="C3403">
        <v>11</v>
      </c>
      <c r="D3403">
        <v>0.44797542010237262</v>
      </c>
    </row>
    <row r="3404" spans="1:4" x14ac:dyDescent="0.25">
      <c r="A3404" t="s">
        <v>36</v>
      </c>
      <c r="B3404" t="s">
        <v>10</v>
      </c>
      <c r="C3404">
        <v>11</v>
      </c>
      <c r="D3404">
        <v>0.47302345750669622</v>
      </c>
    </row>
    <row r="3405" spans="1:4" x14ac:dyDescent="0.25">
      <c r="A3405" t="s">
        <v>37</v>
      </c>
      <c r="B3405" t="s">
        <v>10</v>
      </c>
      <c r="C3405">
        <v>11</v>
      </c>
      <c r="D3405">
        <v>0.43319589960254562</v>
      </c>
    </row>
    <row r="3406" spans="1:4" x14ac:dyDescent="0.25">
      <c r="A3406" t="s">
        <v>38</v>
      </c>
      <c r="B3406" t="s">
        <v>10</v>
      </c>
      <c r="C3406">
        <v>11</v>
      </c>
      <c r="D3406">
        <v>0.47912120766273913</v>
      </c>
    </row>
    <row r="3407" spans="1:4" x14ac:dyDescent="0.25">
      <c r="A3407" t="s">
        <v>39</v>
      </c>
      <c r="B3407" t="s">
        <v>10</v>
      </c>
      <c r="C3407">
        <v>11</v>
      </c>
      <c r="D3407">
        <v>0.45530519806141306</v>
      </c>
    </row>
    <row r="3408" spans="1:4" x14ac:dyDescent="0.25">
      <c r="A3408" t="s">
        <v>40</v>
      </c>
      <c r="B3408" t="s">
        <v>10</v>
      </c>
      <c r="C3408">
        <v>12</v>
      </c>
      <c r="D3408">
        <v>0.47120436684054329</v>
      </c>
    </row>
    <row r="3409" spans="1:4" x14ac:dyDescent="0.25">
      <c r="A3409" t="s">
        <v>41</v>
      </c>
      <c r="B3409" t="s">
        <v>10</v>
      </c>
      <c r="C3409">
        <v>12</v>
      </c>
      <c r="D3409">
        <v>0.44820964541908226</v>
      </c>
    </row>
    <row r="3410" spans="1:4" x14ac:dyDescent="0.25">
      <c r="A3410" t="s">
        <v>42</v>
      </c>
      <c r="B3410" t="s">
        <v>10</v>
      </c>
      <c r="C3410">
        <v>12</v>
      </c>
      <c r="D3410">
        <v>0.52999375320534492</v>
      </c>
    </row>
    <row r="3411" spans="1:4" x14ac:dyDescent="0.25">
      <c r="A3411" t="s">
        <v>43</v>
      </c>
      <c r="B3411" t="s">
        <v>10</v>
      </c>
      <c r="C3411">
        <v>12</v>
      </c>
      <c r="D3411">
        <v>0.50181066796992058</v>
      </c>
    </row>
    <row r="3412" spans="1:4" x14ac:dyDescent="0.25">
      <c r="A3412" t="s">
        <v>44</v>
      </c>
      <c r="B3412" t="s">
        <v>10</v>
      </c>
      <c r="C3412">
        <v>12</v>
      </c>
      <c r="D3412">
        <v>0.5602661477518327</v>
      </c>
    </row>
    <row r="3413" spans="1:4" x14ac:dyDescent="0.25">
      <c r="A3413" t="s">
        <v>45</v>
      </c>
      <c r="B3413" t="s">
        <v>10</v>
      </c>
      <c r="C3413">
        <v>12</v>
      </c>
      <c r="D3413">
        <v>0.43790163280293665</v>
      </c>
    </row>
    <row r="3414" spans="1:4" x14ac:dyDescent="0.25">
      <c r="A3414" t="s">
        <v>46</v>
      </c>
      <c r="B3414" t="s">
        <v>10</v>
      </c>
      <c r="C3414">
        <v>12</v>
      </c>
      <c r="D3414">
        <v>0.45386595804890045</v>
      </c>
    </row>
    <row r="3415" spans="1:4" x14ac:dyDescent="0.25">
      <c r="A3415" t="s">
        <v>47</v>
      </c>
      <c r="B3415" t="s">
        <v>10</v>
      </c>
      <c r="C3415">
        <v>12</v>
      </c>
      <c r="D3415">
        <v>0.53456997402512374</v>
      </c>
    </row>
    <row r="3416" spans="1:4" x14ac:dyDescent="0.25">
      <c r="A3416" t="s">
        <v>48</v>
      </c>
      <c r="B3416" t="s">
        <v>10</v>
      </c>
      <c r="C3416">
        <v>12</v>
      </c>
      <c r="D3416">
        <v>0.4874843891043219</v>
      </c>
    </row>
    <row r="3417" spans="1:4" x14ac:dyDescent="0.25">
      <c r="A3417" t="s">
        <v>49</v>
      </c>
      <c r="B3417" t="s">
        <v>10</v>
      </c>
      <c r="C3417">
        <v>12</v>
      </c>
      <c r="D3417">
        <v>0.45168087514547289</v>
      </c>
    </row>
    <row r="3418" spans="1:4" x14ac:dyDescent="0.25">
      <c r="A3418" t="s">
        <v>50</v>
      </c>
      <c r="B3418" t="s">
        <v>10</v>
      </c>
      <c r="C3418">
        <v>12</v>
      </c>
      <c r="D3418">
        <v>0.57101195327266852</v>
      </c>
    </row>
    <row r="3419" spans="1:4" x14ac:dyDescent="0.25">
      <c r="A3419" t="s">
        <v>51</v>
      </c>
      <c r="B3419" t="s">
        <v>10</v>
      </c>
      <c r="C3419">
        <v>12</v>
      </c>
      <c r="D3419">
        <v>0.50969350267710589</v>
      </c>
    </row>
    <row r="3420" spans="1:4" x14ac:dyDescent="0.25">
      <c r="A3420" t="s">
        <v>52</v>
      </c>
      <c r="B3420" t="s">
        <v>10</v>
      </c>
      <c r="C3420">
        <v>12</v>
      </c>
      <c r="D3420">
        <v>0.44658409578478842</v>
      </c>
    </row>
    <row r="3421" spans="1:4" x14ac:dyDescent="0.25">
      <c r="A3421" t="s">
        <v>53</v>
      </c>
      <c r="B3421" t="s">
        <v>10</v>
      </c>
      <c r="C3421">
        <v>12</v>
      </c>
      <c r="D3421">
        <v>0.46107392661488117</v>
      </c>
    </row>
    <row r="3422" spans="1:4" x14ac:dyDescent="0.25">
      <c r="A3422" t="s">
        <v>54</v>
      </c>
      <c r="B3422" t="s">
        <v>10</v>
      </c>
      <c r="C3422">
        <v>12</v>
      </c>
      <c r="D3422">
        <v>0.38957867606433344</v>
      </c>
    </row>
    <row r="3423" spans="1:4" x14ac:dyDescent="0.25">
      <c r="A3423" t="s">
        <v>55</v>
      </c>
      <c r="B3423" t="s">
        <v>10</v>
      </c>
      <c r="C3423">
        <v>12</v>
      </c>
      <c r="D3423">
        <v>0.39634397846312946</v>
      </c>
    </row>
    <row r="3424" spans="1:4" x14ac:dyDescent="0.25">
      <c r="A3424" t="s">
        <v>30</v>
      </c>
      <c r="B3424" t="s">
        <v>10</v>
      </c>
      <c r="C3424">
        <v>12</v>
      </c>
      <c r="D3424">
        <v>0.4811570299834198</v>
      </c>
    </row>
    <row r="3425" spans="1:4" x14ac:dyDescent="0.25">
      <c r="A3425" t="s">
        <v>31</v>
      </c>
      <c r="B3425" t="s">
        <v>10</v>
      </c>
      <c r="C3425">
        <v>12</v>
      </c>
      <c r="D3425">
        <v>0.59981839349012378</v>
      </c>
    </row>
    <row r="3426" spans="1:4" x14ac:dyDescent="0.25">
      <c r="A3426" t="s">
        <v>32</v>
      </c>
      <c r="B3426" t="s">
        <v>10</v>
      </c>
      <c r="C3426">
        <v>12</v>
      </c>
      <c r="D3426">
        <v>0.47704641655372643</v>
      </c>
    </row>
    <row r="3427" spans="1:4" x14ac:dyDescent="0.25">
      <c r="A3427" t="s">
        <v>33</v>
      </c>
      <c r="B3427" t="s">
        <v>10</v>
      </c>
      <c r="C3427">
        <v>12</v>
      </c>
      <c r="D3427">
        <v>0.58692912199368186</v>
      </c>
    </row>
    <row r="3428" spans="1:4" x14ac:dyDescent="0.25">
      <c r="A3428" t="s">
        <v>34</v>
      </c>
      <c r="B3428" t="s">
        <v>10</v>
      </c>
      <c r="C3428">
        <v>12</v>
      </c>
      <c r="D3428">
        <v>0.56063367510828277</v>
      </c>
    </row>
    <row r="3429" spans="1:4" x14ac:dyDescent="0.25">
      <c r="A3429" t="s">
        <v>35</v>
      </c>
      <c r="B3429" t="s">
        <v>10</v>
      </c>
      <c r="C3429">
        <v>12</v>
      </c>
      <c r="D3429">
        <v>0.48641247600342158</v>
      </c>
    </row>
    <row r="3430" spans="1:4" x14ac:dyDescent="0.25">
      <c r="A3430" t="s">
        <v>36</v>
      </c>
      <c r="B3430" t="s">
        <v>10</v>
      </c>
      <c r="C3430">
        <v>12</v>
      </c>
      <c r="D3430">
        <v>0.51360967778310662</v>
      </c>
    </row>
    <row r="3431" spans="1:4" x14ac:dyDescent="0.25">
      <c r="A3431" t="s">
        <v>37</v>
      </c>
      <c r="B3431" t="s">
        <v>10</v>
      </c>
      <c r="C3431">
        <v>12</v>
      </c>
      <c r="D3431">
        <v>0.47036484741071599</v>
      </c>
    </row>
    <row r="3432" spans="1:4" x14ac:dyDescent="0.25">
      <c r="A3432" t="s">
        <v>38</v>
      </c>
      <c r="B3432" t="s">
        <v>10</v>
      </c>
      <c r="C3432">
        <v>12</v>
      </c>
      <c r="D3432">
        <v>0.52023062531360564</v>
      </c>
    </row>
    <row r="3433" spans="1:4" x14ac:dyDescent="0.25">
      <c r="A3433" t="s">
        <v>39</v>
      </c>
      <c r="B3433" t="s">
        <v>10</v>
      </c>
      <c r="C3433">
        <v>12</v>
      </c>
      <c r="D3433">
        <v>0.49437116142593301</v>
      </c>
    </row>
    <row r="3434" spans="1:4" x14ac:dyDescent="0.25">
      <c r="A3434" t="s">
        <v>40</v>
      </c>
      <c r="B3434" t="s">
        <v>10</v>
      </c>
      <c r="C3434">
        <v>13</v>
      </c>
      <c r="D3434">
        <v>0.48030014715356478</v>
      </c>
    </row>
    <row r="3435" spans="1:4" x14ac:dyDescent="0.25">
      <c r="A3435" t="s">
        <v>41</v>
      </c>
      <c r="B3435" t="s">
        <v>10</v>
      </c>
      <c r="C3435">
        <v>13</v>
      </c>
      <c r="D3435">
        <v>0.45686155265042755</v>
      </c>
    </row>
    <row r="3436" spans="1:4" x14ac:dyDescent="0.25">
      <c r="A3436" t="s">
        <v>42</v>
      </c>
      <c r="B3436" t="s">
        <v>10</v>
      </c>
      <c r="C3436">
        <v>13</v>
      </c>
      <c r="D3436">
        <v>0.54022436031697385</v>
      </c>
    </row>
    <row r="3437" spans="1:4" x14ac:dyDescent="0.25">
      <c r="A3437" t="s">
        <v>43</v>
      </c>
      <c r="B3437" t="s">
        <v>10</v>
      </c>
      <c r="C3437">
        <v>13</v>
      </c>
      <c r="D3437">
        <v>0.51149724966522458</v>
      </c>
    </row>
    <row r="3438" spans="1:4" x14ac:dyDescent="0.25">
      <c r="A3438" t="s">
        <v>44</v>
      </c>
      <c r="B3438" t="s">
        <v>10</v>
      </c>
      <c r="C3438">
        <v>13</v>
      </c>
      <c r="D3438">
        <v>0.57108111076022516</v>
      </c>
    </row>
    <row r="3439" spans="1:4" x14ac:dyDescent="0.25">
      <c r="A3439" t="s">
        <v>45</v>
      </c>
      <c r="B3439" t="s">
        <v>10</v>
      </c>
      <c r="C3439">
        <v>13</v>
      </c>
      <c r="D3439">
        <v>0.42271632773614726</v>
      </c>
    </row>
    <row r="3440" spans="1:4" x14ac:dyDescent="0.25">
      <c r="A3440" t="s">
        <v>46</v>
      </c>
      <c r="B3440" t="s">
        <v>10</v>
      </c>
      <c r="C3440">
        <v>13</v>
      </c>
      <c r="D3440">
        <v>0.43812705114351164</v>
      </c>
    </row>
    <row r="3441" spans="1:4" x14ac:dyDescent="0.25">
      <c r="A3441" t="s">
        <v>47</v>
      </c>
      <c r="B3441" t="s">
        <v>10</v>
      </c>
      <c r="C3441">
        <v>13</v>
      </c>
      <c r="D3441">
        <v>0.51603245891434946</v>
      </c>
    </row>
    <row r="3442" spans="1:4" x14ac:dyDescent="0.25">
      <c r="A3442" t="s">
        <v>48</v>
      </c>
      <c r="B3442" t="s">
        <v>10</v>
      </c>
      <c r="C3442">
        <v>13</v>
      </c>
      <c r="D3442">
        <v>0.47057968126739569</v>
      </c>
    </row>
    <row r="3443" spans="1:4" x14ac:dyDescent="0.25">
      <c r="A3443" t="s">
        <v>49</v>
      </c>
      <c r="B3443" t="s">
        <v>10</v>
      </c>
      <c r="C3443">
        <v>13</v>
      </c>
      <c r="D3443">
        <v>0.43601774130873516</v>
      </c>
    </row>
    <row r="3444" spans="1:4" x14ac:dyDescent="0.25">
      <c r="A3444" t="s">
        <v>50</v>
      </c>
      <c r="B3444" t="s">
        <v>10</v>
      </c>
      <c r="C3444">
        <v>13</v>
      </c>
      <c r="D3444">
        <v>0.55121072382365477</v>
      </c>
    </row>
    <row r="3445" spans="1:4" x14ac:dyDescent="0.25">
      <c r="A3445" t="s">
        <v>51</v>
      </c>
      <c r="B3445" t="s">
        <v>10</v>
      </c>
      <c r="C3445">
        <v>13</v>
      </c>
      <c r="D3445">
        <v>0.49201863976515298</v>
      </c>
    </row>
    <row r="3446" spans="1:4" x14ac:dyDescent="0.25">
      <c r="A3446" t="s">
        <v>52</v>
      </c>
      <c r="B3446" t="s">
        <v>10</v>
      </c>
      <c r="C3446">
        <v>13</v>
      </c>
      <c r="D3446">
        <v>0.4310977051790697</v>
      </c>
    </row>
    <row r="3447" spans="1:4" x14ac:dyDescent="0.25">
      <c r="A3447" t="s">
        <v>53</v>
      </c>
      <c r="B3447" t="s">
        <v>10</v>
      </c>
      <c r="C3447">
        <v>13</v>
      </c>
      <c r="D3447">
        <v>0.47663689330905573</v>
      </c>
    </row>
    <row r="3448" spans="1:4" x14ac:dyDescent="0.25">
      <c r="A3448" t="s">
        <v>54</v>
      </c>
      <c r="B3448" t="s">
        <v>10</v>
      </c>
      <c r="C3448">
        <v>13</v>
      </c>
      <c r="D3448">
        <v>0.40272841108592372</v>
      </c>
    </row>
    <row r="3449" spans="1:4" x14ac:dyDescent="0.25">
      <c r="A3449" t="s">
        <v>55</v>
      </c>
      <c r="B3449" t="s">
        <v>10</v>
      </c>
      <c r="C3449">
        <v>13</v>
      </c>
      <c r="D3449">
        <v>0.40972206770262459</v>
      </c>
    </row>
    <row r="3450" spans="1:4" x14ac:dyDescent="0.25">
      <c r="A3450" t="s">
        <v>30</v>
      </c>
      <c r="B3450" t="s">
        <v>10</v>
      </c>
      <c r="C3450">
        <v>13</v>
      </c>
      <c r="D3450">
        <v>0.48178604527002183</v>
      </c>
    </row>
    <row r="3451" spans="1:4" x14ac:dyDescent="0.25">
      <c r="A3451" t="s">
        <v>31</v>
      </c>
      <c r="B3451" t="s">
        <v>10</v>
      </c>
      <c r="C3451">
        <v>13</v>
      </c>
      <c r="D3451">
        <v>0.60060253445695821</v>
      </c>
    </row>
    <row r="3452" spans="1:4" x14ac:dyDescent="0.25">
      <c r="A3452" t="s">
        <v>32</v>
      </c>
      <c r="B3452" t="s">
        <v>10</v>
      </c>
      <c r="C3452">
        <v>13</v>
      </c>
      <c r="D3452">
        <v>0.47767005804648682</v>
      </c>
    </row>
    <row r="3453" spans="1:4" x14ac:dyDescent="0.25">
      <c r="A3453" t="s">
        <v>33</v>
      </c>
      <c r="B3453" t="s">
        <v>10</v>
      </c>
      <c r="C3453">
        <v>13</v>
      </c>
      <c r="D3453">
        <v>0.58769641285067853</v>
      </c>
    </row>
    <row r="3454" spans="1:4" x14ac:dyDescent="0.25">
      <c r="A3454" t="s">
        <v>34</v>
      </c>
      <c r="B3454" t="s">
        <v>10</v>
      </c>
      <c r="C3454">
        <v>13</v>
      </c>
      <c r="D3454">
        <v>0.5613665899985405</v>
      </c>
    </row>
    <row r="3455" spans="1:4" x14ac:dyDescent="0.25">
      <c r="A3455" t="s">
        <v>35</v>
      </c>
      <c r="B3455" t="s">
        <v>10</v>
      </c>
      <c r="C3455">
        <v>13</v>
      </c>
      <c r="D3455">
        <v>0.4870483617204206</v>
      </c>
    </row>
    <row r="3456" spans="1:4" x14ac:dyDescent="0.25">
      <c r="A3456" t="s">
        <v>36</v>
      </c>
      <c r="B3456" t="s">
        <v>10</v>
      </c>
      <c r="C3456">
        <v>13</v>
      </c>
      <c r="D3456">
        <v>0.51428111832858392</v>
      </c>
    </row>
    <row r="3457" spans="1:4" x14ac:dyDescent="0.25">
      <c r="A3457" t="s">
        <v>37</v>
      </c>
      <c r="B3457" t="s">
        <v>10</v>
      </c>
      <c r="C3457">
        <v>13</v>
      </c>
      <c r="D3457">
        <v>0.47097975410616999</v>
      </c>
    </row>
    <row r="3458" spans="1:4" x14ac:dyDescent="0.25">
      <c r="A3458" t="s">
        <v>38</v>
      </c>
      <c r="B3458" t="s">
        <v>10</v>
      </c>
      <c r="C3458">
        <v>13</v>
      </c>
      <c r="D3458">
        <v>0.52091072140591899</v>
      </c>
    </row>
    <row r="3459" spans="1:4" x14ac:dyDescent="0.25">
      <c r="A3459" t="s">
        <v>39</v>
      </c>
      <c r="B3459" t="s">
        <v>10</v>
      </c>
      <c r="C3459">
        <v>13</v>
      </c>
      <c r="D3459">
        <v>0.49501745151090354</v>
      </c>
    </row>
    <row r="3460" spans="1:4" x14ac:dyDescent="0.25">
      <c r="A3460" t="s">
        <v>40</v>
      </c>
      <c r="B3460" t="s">
        <v>10</v>
      </c>
      <c r="C3460">
        <v>14</v>
      </c>
      <c r="D3460">
        <v>0.45639263687697246</v>
      </c>
    </row>
    <row r="3461" spans="1:4" x14ac:dyDescent="0.25">
      <c r="A3461" t="s">
        <v>41</v>
      </c>
      <c r="B3461" t="s">
        <v>10</v>
      </c>
      <c r="C3461">
        <v>14</v>
      </c>
      <c r="D3461">
        <v>0.43412072625322518</v>
      </c>
    </row>
    <row r="3462" spans="1:4" x14ac:dyDescent="0.25">
      <c r="A3462" t="s">
        <v>42</v>
      </c>
      <c r="B3462" t="s">
        <v>10</v>
      </c>
      <c r="C3462">
        <v>14</v>
      </c>
      <c r="D3462">
        <v>0.5133340511582426</v>
      </c>
    </row>
    <row r="3463" spans="1:4" x14ac:dyDescent="0.25">
      <c r="A3463" t="s">
        <v>43</v>
      </c>
      <c r="B3463" t="s">
        <v>10</v>
      </c>
      <c r="C3463">
        <v>14</v>
      </c>
      <c r="D3463">
        <v>0.48603686655834583</v>
      </c>
    </row>
    <row r="3464" spans="1:4" x14ac:dyDescent="0.25">
      <c r="A3464" t="s">
        <v>44</v>
      </c>
      <c r="B3464" t="s">
        <v>10</v>
      </c>
      <c r="C3464">
        <v>14</v>
      </c>
      <c r="D3464">
        <v>0.5426548701996482</v>
      </c>
    </row>
    <row r="3465" spans="1:4" x14ac:dyDescent="0.25">
      <c r="A3465" t="s">
        <v>45</v>
      </c>
      <c r="B3465" t="s">
        <v>10</v>
      </c>
      <c r="C3465">
        <v>14</v>
      </c>
      <c r="D3465">
        <v>0.37951061832031424</v>
      </c>
    </row>
    <row r="3466" spans="1:4" x14ac:dyDescent="0.25">
      <c r="A3466" t="s">
        <v>46</v>
      </c>
      <c r="B3466" t="s">
        <v>10</v>
      </c>
      <c r="C3466">
        <v>14</v>
      </c>
      <c r="D3466">
        <v>0.39334621629783723</v>
      </c>
    </row>
    <row r="3467" spans="1:4" x14ac:dyDescent="0.25">
      <c r="A3467" t="s">
        <v>47</v>
      </c>
      <c r="B3467" t="s">
        <v>10</v>
      </c>
      <c r="C3467">
        <v>14</v>
      </c>
      <c r="D3467">
        <v>0.46328893564333046</v>
      </c>
    </row>
    <row r="3468" spans="1:4" x14ac:dyDescent="0.25">
      <c r="A3468" t="s">
        <v>48</v>
      </c>
      <c r="B3468" t="s">
        <v>10</v>
      </c>
      <c r="C3468">
        <v>14</v>
      </c>
      <c r="D3468">
        <v>0.42248187280392613</v>
      </c>
    </row>
    <row r="3469" spans="1:4" x14ac:dyDescent="0.25">
      <c r="A3469" t="s">
        <v>49</v>
      </c>
      <c r="B3469" t="s">
        <v>10</v>
      </c>
      <c r="C3469">
        <v>14</v>
      </c>
      <c r="D3469">
        <v>0.39145249839034063</v>
      </c>
    </row>
    <row r="3470" spans="1:4" x14ac:dyDescent="0.25">
      <c r="A3470" t="s">
        <v>50</v>
      </c>
      <c r="B3470" t="s">
        <v>10</v>
      </c>
      <c r="C3470">
        <v>14</v>
      </c>
      <c r="D3470">
        <v>0.4948716406187092</v>
      </c>
    </row>
    <row r="3471" spans="1:4" x14ac:dyDescent="0.25">
      <c r="A3471" t="s">
        <v>51</v>
      </c>
      <c r="B3471" t="s">
        <v>10</v>
      </c>
      <c r="C3471">
        <v>14</v>
      </c>
      <c r="D3471">
        <v>0.44172956176640682</v>
      </c>
    </row>
    <row r="3472" spans="1:4" x14ac:dyDescent="0.25">
      <c r="A3472" t="s">
        <v>52</v>
      </c>
      <c r="B3472" t="s">
        <v>10</v>
      </c>
      <c r="C3472">
        <v>14</v>
      </c>
      <c r="D3472">
        <v>0.38703533768181669</v>
      </c>
    </row>
    <row r="3473" spans="1:4" x14ac:dyDescent="0.25">
      <c r="A3473" t="s">
        <v>53</v>
      </c>
      <c r="B3473" t="s">
        <v>10</v>
      </c>
      <c r="C3473">
        <v>14</v>
      </c>
      <c r="D3473">
        <v>0.45071958142057178</v>
      </c>
    </row>
    <row r="3474" spans="1:4" x14ac:dyDescent="0.25">
      <c r="A3474" t="s">
        <v>54</v>
      </c>
      <c r="B3474" t="s">
        <v>10</v>
      </c>
      <c r="C3474">
        <v>14</v>
      </c>
      <c r="D3474">
        <v>0.38082990095590824</v>
      </c>
    </row>
    <row r="3475" spans="1:4" x14ac:dyDescent="0.25">
      <c r="A3475" t="s">
        <v>55</v>
      </c>
      <c r="B3475" t="s">
        <v>10</v>
      </c>
      <c r="C3475">
        <v>14</v>
      </c>
      <c r="D3475">
        <v>0.38744327484099422</v>
      </c>
    </row>
    <row r="3476" spans="1:4" x14ac:dyDescent="0.25">
      <c r="A3476" t="s">
        <v>30</v>
      </c>
      <c r="B3476" t="s">
        <v>10</v>
      </c>
      <c r="C3476">
        <v>14</v>
      </c>
      <c r="D3476">
        <v>0.4473777463913029</v>
      </c>
    </row>
    <row r="3477" spans="1:4" x14ac:dyDescent="0.25">
      <c r="A3477" t="s">
        <v>31</v>
      </c>
      <c r="B3477" t="s">
        <v>10</v>
      </c>
      <c r="C3477">
        <v>14</v>
      </c>
      <c r="D3477">
        <v>0.55770857412788977</v>
      </c>
    </row>
    <row r="3478" spans="1:4" x14ac:dyDescent="0.25">
      <c r="A3478" t="s">
        <v>32</v>
      </c>
      <c r="B3478" t="s">
        <v>10</v>
      </c>
      <c r="C3478">
        <v>14</v>
      </c>
      <c r="D3478">
        <v>0.44355571562408042</v>
      </c>
    </row>
    <row r="3479" spans="1:4" x14ac:dyDescent="0.25">
      <c r="A3479" t="s">
        <v>33</v>
      </c>
      <c r="B3479" t="s">
        <v>10</v>
      </c>
      <c r="C3479">
        <v>14</v>
      </c>
      <c r="D3479">
        <v>0.54572418467627437</v>
      </c>
    </row>
    <row r="3480" spans="1:4" x14ac:dyDescent="0.25">
      <c r="A3480" t="s">
        <v>34</v>
      </c>
      <c r="B3480" t="s">
        <v>10</v>
      </c>
      <c r="C3480">
        <v>14</v>
      </c>
      <c r="D3480">
        <v>0.52127479074692162</v>
      </c>
    </row>
    <row r="3481" spans="1:4" x14ac:dyDescent="0.25">
      <c r="A3481" t="s">
        <v>35</v>
      </c>
      <c r="B3481" t="s">
        <v>10</v>
      </c>
      <c r="C3481">
        <v>14</v>
      </c>
      <c r="D3481">
        <v>0.45226423759936146</v>
      </c>
    </row>
    <row r="3482" spans="1:4" x14ac:dyDescent="0.25">
      <c r="A3482" t="s">
        <v>36</v>
      </c>
      <c r="B3482" t="s">
        <v>10</v>
      </c>
      <c r="C3482">
        <v>14</v>
      </c>
      <c r="D3482">
        <v>0.47755207936853256</v>
      </c>
    </row>
    <row r="3483" spans="1:4" x14ac:dyDescent="0.25">
      <c r="A3483" t="s">
        <v>37</v>
      </c>
      <c r="B3483" t="s">
        <v>10</v>
      </c>
      <c r="C3483">
        <v>14</v>
      </c>
      <c r="D3483">
        <v>0.4373432212422344</v>
      </c>
    </row>
    <row r="3484" spans="1:4" x14ac:dyDescent="0.25">
      <c r="A3484" t="s">
        <v>38</v>
      </c>
      <c r="B3484" t="s">
        <v>10</v>
      </c>
      <c r="C3484">
        <v>14</v>
      </c>
      <c r="D3484">
        <v>0.4837082080346185</v>
      </c>
    </row>
    <row r="3485" spans="1:4" x14ac:dyDescent="0.25">
      <c r="A3485" t="s">
        <v>39</v>
      </c>
      <c r="B3485" t="s">
        <v>10</v>
      </c>
      <c r="C3485">
        <v>14</v>
      </c>
      <c r="D3485">
        <v>0.45966418922987834</v>
      </c>
    </row>
    <row r="3486" spans="1:4" x14ac:dyDescent="0.25">
      <c r="A3486" t="s">
        <v>40</v>
      </c>
      <c r="B3486" t="s">
        <v>10</v>
      </c>
      <c r="C3486">
        <v>15</v>
      </c>
      <c r="D3486">
        <v>0.39667010614380699</v>
      </c>
    </row>
    <row r="3487" spans="1:4" x14ac:dyDescent="0.25">
      <c r="A3487" t="s">
        <v>41</v>
      </c>
      <c r="B3487" t="s">
        <v>10</v>
      </c>
      <c r="C3487">
        <v>15</v>
      </c>
      <c r="D3487">
        <v>0.37731264846964047</v>
      </c>
    </row>
    <row r="3488" spans="1:4" x14ac:dyDescent="0.25">
      <c r="A3488" t="s">
        <v>42</v>
      </c>
      <c r="B3488" t="s">
        <v>10</v>
      </c>
      <c r="C3488">
        <v>15</v>
      </c>
      <c r="D3488">
        <v>0.44616029293009934</v>
      </c>
    </row>
    <row r="3489" spans="1:4" x14ac:dyDescent="0.25">
      <c r="A3489" t="s">
        <v>43</v>
      </c>
      <c r="B3489" t="s">
        <v>10</v>
      </c>
      <c r="C3489">
        <v>15</v>
      </c>
      <c r="D3489">
        <v>0.42243515751432587</v>
      </c>
    </row>
    <row r="3490" spans="1:4" x14ac:dyDescent="0.25">
      <c r="A3490" t="s">
        <v>44</v>
      </c>
      <c r="B3490" t="s">
        <v>10</v>
      </c>
      <c r="C3490">
        <v>15</v>
      </c>
      <c r="D3490">
        <v>0.47164425446147901</v>
      </c>
    </row>
    <row r="3491" spans="1:4" x14ac:dyDescent="0.25">
      <c r="A3491" t="s">
        <v>45</v>
      </c>
      <c r="B3491" t="s">
        <v>10</v>
      </c>
      <c r="C3491">
        <v>15</v>
      </c>
      <c r="D3491">
        <v>0.30666027824856312</v>
      </c>
    </row>
    <row r="3492" spans="1:4" x14ac:dyDescent="0.25">
      <c r="A3492" t="s">
        <v>46</v>
      </c>
      <c r="B3492" t="s">
        <v>10</v>
      </c>
      <c r="C3492">
        <v>15</v>
      </c>
      <c r="D3492">
        <v>0.31784001373080312</v>
      </c>
    </row>
    <row r="3493" spans="1:4" x14ac:dyDescent="0.25">
      <c r="A3493" t="s">
        <v>47</v>
      </c>
      <c r="B3493" t="s">
        <v>10</v>
      </c>
      <c r="C3493">
        <v>15</v>
      </c>
      <c r="D3493">
        <v>0.37435662417738363</v>
      </c>
    </row>
    <row r="3494" spans="1:4" x14ac:dyDescent="0.25">
      <c r="A3494" t="s">
        <v>48</v>
      </c>
      <c r="B3494" t="s">
        <v>10</v>
      </c>
      <c r="C3494">
        <v>15</v>
      </c>
      <c r="D3494">
        <v>0.34138282939866588</v>
      </c>
    </row>
    <row r="3495" spans="1:4" x14ac:dyDescent="0.25">
      <c r="A3495" t="s">
        <v>49</v>
      </c>
      <c r="B3495" t="s">
        <v>10</v>
      </c>
      <c r="C3495">
        <v>15</v>
      </c>
      <c r="D3495">
        <v>0.31630981132696145</v>
      </c>
    </row>
    <row r="3496" spans="1:4" x14ac:dyDescent="0.25">
      <c r="A3496" t="s">
        <v>50</v>
      </c>
      <c r="B3496" t="s">
        <v>10</v>
      </c>
      <c r="C3496">
        <v>15</v>
      </c>
      <c r="D3496">
        <v>0.39987675623181135</v>
      </c>
    </row>
    <row r="3497" spans="1:4" x14ac:dyDescent="0.25">
      <c r="A3497" t="s">
        <v>51</v>
      </c>
      <c r="B3497" t="s">
        <v>10</v>
      </c>
      <c r="C3497">
        <v>15</v>
      </c>
      <c r="D3497">
        <v>0.35693575827059093</v>
      </c>
    </row>
    <row r="3498" spans="1:4" x14ac:dyDescent="0.25">
      <c r="A3498" t="s">
        <v>52</v>
      </c>
      <c r="B3498" t="s">
        <v>10</v>
      </c>
      <c r="C3498">
        <v>15</v>
      </c>
      <c r="D3498">
        <v>0.31274056275642131</v>
      </c>
    </row>
    <row r="3499" spans="1:4" x14ac:dyDescent="0.25">
      <c r="A3499" t="s">
        <v>53</v>
      </c>
      <c r="B3499" t="s">
        <v>10</v>
      </c>
      <c r="C3499">
        <v>15</v>
      </c>
      <c r="D3499">
        <v>0.38209947917286796</v>
      </c>
    </row>
    <row r="3500" spans="1:4" x14ac:dyDescent="0.25">
      <c r="A3500" t="s">
        <v>54</v>
      </c>
      <c r="B3500" t="s">
        <v>10</v>
      </c>
      <c r="C3500">
        <v>15</v>
      </c>
      <c r="D3500">
        <v>0.3228501995632751</v>
      </c>
    </row>
    <row r="3501" spans="1:4" x14ac:dyDescent="0.25">
      <c r="A3501" t="s">
        <v>55</v>
      </c>
      <c r="B3501" t="s">
        <v>10</v>
      </c>
      <c r="C3501">
        <v>15</v>
      </c>
      <c r="D3501">
        <v>0.328456715945595</v>
      </c>
    </row>
    <row r="3502" spans="1:4" x14ac:dyDescent="0.25">
      <c r="A3502" t="s">
        <v>30</v>
      </c>
      <c r="B3502" t="s">
        <v>10</v>
      </c>
      <c r="C3502">
        <v>15</v>
      </c>
      <c r="D3502">
        <v>0.37690316563634285</v>
      </c>
    </row>
    <row r="3503" spans="1:4" x14ac:dyDescent="0.25">
      <c r="A3503" t="s">
        <v>31</v>
      </c>
      <c r="B3503" t="s">
        <v>10</v>
      </c>
      <c r="C3503">
        <v>15</v>
      </c>
      <c r="D3503">
        <v>0.46985378416090789</v>
      </c>
    </row>
    <row r="3504" spans="1:4" x14ac:dyDescent="0.25">
      <c r="A3504" t="s">
        <v>32</v>
      </c>
      <c r="B3504" t="s">
        <v>10</v>
      </c>
      <c r="C3504">
        <v>15</v>
      </c>
      <c r="D3504">
        <v>0.3736832122369047</v>
      </c>
    </row>
    <row r="3505" spans="1:4" x14ac:dyDescent="0.25">
      <c r="A3505" t="s">
        <v>33</v>
      </c>
      <c r="B3505" t="s">
        <v>10</v>
      </c>
      <c r="C3505">
        <v>15</v>
      </c>
      <c r="D3505">
        <v>0.45975727319457604</v>
      </c>
    </row>
    <row r="3506" spans="1:4" x14ac:dyDescent="0.25">
      <c r="A3506" t="s">
        <v>34</v>
      </c>
      <c r="B3506" t="s">
        <v>10</v>
      </c>
      <c r="C3506">
        <v>15</v>
      </c>
      <c r="D3506">
        <v>0.43915934662313899</v>
      </c>
    </row>
    <row r="3507" spans="1:4" x14ac:dyDescent="0.25">
      <c r="A3507" t="s">
        <v>35</v>
      </c>
      <c r="B3507" t="s">
        <v>10</v>
      </c>
      <c r="C3507">
        <v>15</v>
      </c>
      <c r="D3507">
        <v>0.38101989701162359</v>
      </c>
    </row>
    <row r="3508" spans="1:4" x14ac:dyDescent="0.25">
      <c r="A3508" t="s">
        <v>36</v>
      </c>
      <c r="B3508" t="s">
        <v>10</v>
      </c>
      <c r="C3508">
        <v>15</v>
      </c>
      <c r="D3508">
        <v>0.40232419230076627</v>
      </c>
    </row>
    <row r="3509" spans="1:4" x14ac:dyDescent="0.25">
      <c r="A3509" t="s">
        <v>37</v>
      </c>
      <c r="B3509" t="s">
        <v>10</v>
      </c>
      <c r="C3509">
        <v>15</v>
      </c>
      <c r="D3509">
        <v>0.36844936049102966</v>
      </c>
    </row>
    <row r="3510" spans="1:4" x14ac:dyDescent="0.25">
      <c r="A3510" t="s">
        <v>38</v>
      </c>
      <c r="B3510" t="s">
        <v>10</v>
      </c>
      <c r="C3510">
        <v>15</v>
      </c>
      <c r="D3510">
        <v>0.40751055751680226</v>
      </c>
    </row>
    <row r="3511" spans="1:4" x14ac:dyDescent="0.25">
      <c r="A3511" t="s">
        <v>39</v>
      </c>
      <c r="B3511" t="s">
        <v>10</v>
      </c>
      <c r="C3511">
        <v>15</v>
      </c>
      <c r="D3511">
        <v>0.38725414808377706</v>
      </c>
    </row>
    <row r="3512" spans="1:4" x14ac:dyDescent="0.25">
      <c r="A3512" t="s">
        <v>40</v>
      </c>
      <c r="B3512" t="s">
        <v>10</v>
      </c>
      <c r="C3512">
        <v>16</v>
      </c>
      <c r="D3512">
        <v>0.30148374348087642</v>
      </c>
    </row>
    <row r="3513" spans="1:4" x14ac:dyDescent="0.25">
      <c r="A3513" t="s">
        <v>41</v>
      </c>
      <c r="B3513" t="s">
        <v>10</v>
      </c>
      <c r="C3513">
        <v>16</v>
      </c>
      <c r="D3513">
        <v>0.28677136986489082</v>
      </c>
    </row>
    <row r="3514" spans="1:4" x14ac:dyDescent="0.25">
      <c r="A3514" t="s">
        <v>42</v>
      </c>
      <c r="B3514" t="s">
        <v>10</v>
      </c>
      <c r="C3514">
        <v>16</v>
      </c>
      <c r="D3514">
        <v>0.33909808987805617</v>
      </c>
    </row>
    <row r="3515" spans="1:4" x14ac:dyDescent="0.25">
      <c r="A3515" t="s">
        <v>43</v>
      </c>
      <c r="B3515" t="s">
        <v>10</v>
      </c>
      <c r="C3515">
        <v>16</v>
      </c>
      <c r="D3515">
        <v>0.32106612193050177</v>
      </c>
    </row>
    <row r="3516" spans="1:4" x14ac:dyDescent="0.25">
      <c r="A3516" t="s">
        <v>44</v>
      </c>
      <c r="B3516" t="s">
        <v>10</v>
      </c>
      <c r="C3516">
        <v>16</v>
      </c>
      <c r="D3516">
        <v>0.35846682980124472</v>
      </c>
    </row>
    <row r="3517" spans="1:4" x14ac:dyDescent="0.25">
      <c r="A3517" t="s">
        <v>45</v>
      </c>
      <c r="B3517" t="s">
        <v>10</v>
      </c>
      <c r="C3517">
        <v>16</v>
      </c>
      <c r="D3517">
        <v>0.20246863311896787</v>
      </c>
    </row>
    <row r="3518" spans="1:4" x14ac:dyDescent="0.25">
      <c r="A3518" t="s">
        <v>46</v>
      </c>
      <c r="B3518" t="s">
        <v>10</v>
      </c>
      <c r="C3518">
        <v>16</v>
      </c>
      <c r="D3518">
        <v>0.20984991436820108</v>
      </c>
    </row>
    <row r="3519" spans="1:4" x14ac:dyDescent="0.25">
      <c r="A3519" t="s">
        <v>47</v>
      </c>
      <c r="B3519" t="s">
        <v>10</v>
      </c>
      <c r="C3519">
        <v>16</v>
      </c>
      <c r="D3519">
        <v>0.24716430321239743</v>
      </c>
    </row>
    <row r="3520" spans="1:4" x14ac:dyDescent="0.25">
      <c r="A3520" t="s">
        <v>48</v>
      </c>
      <c r="B3520" t="s">
        <v>10</v>
      </c>
      <c r="C3520">
        <v>16</v>
      </c>
      <c r="D3520">
        <v>0.22539376548340936</v>
      </c>
    </row>
    <row r="3521" spans="1:4" x14ac:dyDescent="0.25">
      <c r="A3521" t="s">
        <v>49</v>
      </c>
      <c r="B3521" t="s">
        <v>10</v>
      </c>
      <c r="C3521">
        <v>16</v>
      </c>
      <c r="D3521">
        <v>0.20883961727047895</v>
      </c>
    </row>
    <row r="3522" spans="1:4" x14ac:dyDescent="0.25">
      <c r="A3522" t="s">
        <v>50</v>
      </c>
      <c r="B3522" t="s">
        <v>10</v>
      </c>
      <c r="C3522">
        <v>16</v>
      </c>
      <c r="D3522">
        <v>0.26401365286924283</v>
      </c>
    </row>
    <row r="3523" spans="1:4" x14ac:dyDescent="0.25">
      <c r="A3523" t="s">
        <v>51</v>
      </c>
      <c r="B3523" t="s">
        <v>10</v>
      </c>
      <c r="C3523">
        <v>16</v>
      </c>
      <c r="D3523">
        <v>0.23566239325509217</v>
      </c>
    </row>
    <row r="3524" spans="1:4" x14ac:dyDescent="0.25">
      <c r="A3524" t="s">
        <v>52</v>
      </c>
      <c r="B3524" t="s">
        <v>10</v>
      </c>
      <c r="C3524">
        <v>16</v>
      </c>
      <c r="D3524">
        <v>0.20648306531185415</v>
      </c>
    </row>
    <row r="3525" spans="1:4" x14ac:dyDescent="0.25">
      <c r="A3525" t="s">
        <v>53</v>
      </c>
      <c r="B3525" t="s">
        <v>10</v>
      </c>
      <c r="C3525">
        <v>16</v>
      </c>
      <c r="D3525">
        <v>0.27115691860014107</v>
      </c>
    </row>
    <row r="3526" spans="1:4" x14ac:dyDescent="0.25">
      <c r="A3526" t="s">
        <v>54</v>
      </c>
      <c r="B3526" t="s">
        <v>10</v>
      </c>
      <c r="C3526">
        <v>16</v>
      </c>
      <c r="D3526">
        <v>0.22911066372695163</v>
      </c>
    </row>
    <row r="3527" spans="1:4" x14ac:dyDescent="0.25">
      <c r="A3527" t="s">
        <v>55</v>
      </c>
      <c r="B3527" t="s">
        <v>10</v>
      </c>
      <c r="C3527">
        <v>16</v>
      </c>
      <c r="D3527">
        <v>0.2330893284181518</v>
      </c>
    </row>
    <row r="3528" spans="1:4" x14ac:dyDescent="0.25">
      <c r="A3528" t="s">
        <v>30</v>
      </c>
      <c r="B3528" t="s">
        <v>10</v>
      </c>
      <c r="C3528">
        <v>16</v>
      </c>
      <c r="D3528">
        <v>0.26965002783563063</v>
      </c>
    </row>
    <row r="3529" spans="1:4" x14ac:dyDescent="0.25">
      <c r="A3529" t="s">
        <v>31</v>
      </c>
      <c r="B3529" t="s">
        <v>10</v>
      </c>
      <c r="C3529">
        <v>16</v>
      </c>
      <c r="D3529">
        <v>0.33615023042790942</v>
      </c>
    </row>
    <row r="3530" spans="1:4" x14ac:dyDescent="0.25">
      <c r="A3530" t="s">
        <v>32</v>
      </c>
      <c r="B3530" t="s">
        <v>10</v>
      </c>
      <c r="C3530">
        <v>16</v>
      </c>
      <c r="D3530">
        <v>0.26734635781385724</v>
      </c>
    </row>
    <row r="3531" spans="1:4" x14ac:dyDescent="0.25">
      <c r="A3531" t="s">
        <v>33</v>
      </c>
      <c r="B3531" t="s">
        <v>10</v>
      </c>
      <c r="C3531">
        <v>16</v>
      </c>
      <c r="D3531">
        <v>0.32892682475945995</v>
      </c>
    </row>
    <row r="3532" spans="1:4" x14ac:dyDescent="0.25">
      <c r="A3532" t="s">
        <v>34</v>
      </c>
      <c r="B3532" t="s">
        <v>10</v>
      </c>
      <c r="C3532">
        <v>16</v>
      </c>
      <c r="D3532">
        <v>0.31419033013764691</v>
      </c>
    </row>
    <row r="3533" spans="1:4" x14ac:dyDescent="0.25">
      <c r="A3533" t="s">
        <v>35</v>
      </c>
      <c r="B3533" t="s">
        <v>10</v>
      </c>
      <c r="C3533">
        <v>16</v>
      </c>
      <c r="D3533">
        <v>0.27259528494978102</v>
      </c>
    </row>
    <row r="3534" spans="1:4" x14ac:dyDescent="0.25">
      <c r="A3534" t="s">
        <v>36</v>
      </c>
      <c r="B3534" t="s">
        <v>10</v>
      </c>
      <c r="C3534">
        <v>16</v>
      </c>
      <c r="D3534">
        <v>0.2878371410589935</v>
      </c>
    </row>
    <row r="3535" spans="1:4" x14ac:dyDescent="0.25">
      <c r="A3535" t="s">
        <v>37</v>
      </c>
      <c r="B3535" t="s">
        <v>10</v>
      </c>
      <c r="C3535">
        <v>16</v>
      </c>
      <c r="D3535">
        <v>0.26360187276401692</v>
      </c>
    </row>
    <row r="3536" spans="1:4" x14ac:dyDescent="0.25">
      <c r="A3536" t="s">
        <v>38</v>
      </c>
      <c r="B3536" t="s">
        <v>10</v>
      </c>
      <c r="C3536">
        <v>16</v>
      </c>
      <c r="D3536">
        <v>0.29154765254410853</v>
      </c>
    </row>
    <row r="3537" spans="1:4" x14ac:dyDescent="0.25">
      <c r="A3537" t="s">
        <v>39</v>
      </c>
      <c r="B3537" t="s">
        <v>10</v>
      </c>
      <c r="C3537">
        <v>16</v>
      </c>
      <c r="D3537">
        <v>0.27705549151849557</v>
      </c>
    </row>
    <row r="3538" spans="1:4" x14ac:dyDescent="0.25">
      <c r="A3538" t="s">
        <v>40</v>
      </c>
      <c r="B3538" t="s">
        <v>10</v>
      </c>
      <c r="C3538">
        <v>17</v>
      </c>
      <c r="D3538">
        <v>0.18355194594323829</v>
      </c>
    </row>
    <row r="3539" spans="1:4" x14ac:dyDescent="0.25">
      <c r="A3539" t="s">
        <v>41</v>
      </c>
      <c r="B3539" t="s">
        <v>10</v>
      </c>
      <c r="C3539">
        <v>17</v>
      </c>
      <c r="D3539">
        <v>0.17459463111266463</v>
      </c>
    </row>
    <row r="3540" spans="1:4" x14ac:dyDescent="0.25">
      <c r="A3540" t="s">
        <v>42</v>
      </c>
      <c r="B3540" t="s">
        <v>10</v>
      </c>
      <c r="C3540">
        <v>17</v>
      </c>
      <c r="D3540">
        <v>0.20645263835494476</v>
      </c>
    </row>
    <row r="3541" spans="1:4" x14ac:dyDescent="0.25">
      <c r="A3541" t="s">
        <v>43</v>
      </c>
      <c r="B3541" t="s">
        <v>10</v>
      </c>
      <c r="C3541">
        <v>17</v>
      </c>
      <c r="D3541">
        <v>0.19547425932944465</v>
      </c>
    </row>
    <row r="3542" spans="1:4" x14ac:dyDescent="0.25">
      <c r="A3542" t="s">
        <v>44</v>
      </c>
      <c r="B3542" t="s">
        <v>10</v>
      </c>
      <c r="C3542">
        <v>17</v>
      </c>
      <c r="D3542">
        <v>0.21824488248168414</v>
      </c>
    </row>
    <row r="3543" spans="1:4" x14ac:dyDescent="0.25">
      <c r="A3543" t="s">
        <v>45</v>
      </c>
      <c r="B3543" t="s">
        <v>10</v>
      </c>
      <c r="C3543">
        <v>17</v>
      </c>
      <c r="D3543">
        <v>7.9910338427041497E-2</v>
      </c>
    </row>
    <row r="3544" spans="1:4" x14ac:dyDescent="0.25">
      <c r="A3544" t="s">
        <v>46</v>
      </c>
      <c r="B3544" t="s">
        <v>10</v>
      </c>
      <c r="C3544">
        <v>17</v>
      </c>
      <c r="D3544">
        <v>8.2823583177920115E-2</v>
      </c>
    </row>
    <row r="3545" spans="1:4" x14ac:dyDescent="0.25">
      <c r="A3545" t="s">
        <v>47</v>
      </c>
      <c r="B3545" t="s">
        <v>10</v>
      </c>
      <c r="C3545">
        <v>17</v>
      </c>
      <c r="D3545">
        <v>9.7550829540994463E-2</v>
      </c>
    </row>
    <row r="3546" spans="1:4" x14ac:dyDescent="0.25">
      <c r="A3546" t="s">
        <v>48</v>
      </c>
      <c r="B3546" t="s">
        <v>10</v>
      </c>
      <c r="C3546">
        <v>17</v>
      </c>
      <c r="D3546">
        <v>8.8958431741578803E-2</v>
      </c>
    </row>
    <row r="3547" spans="1:4" x14ac:dyDescent="0.25">
      <c r="A3547" t="s">
        <v>49</v>
      </c>
      <c r="B3547" t="s">
        <v>10</v>
      </c>
      <c r="C3547">
        <v>17</v>
      </c>
      <c r="D3547">
        <v>8.2424839028037919E-2</v>
      </c>
    </row>
    <row r="3548" spans="1:4" x14ac:dyDescent="0.25">
      <c r="A3548" t="s">
        <v>50</v>
      </c>
      <c r="B3548" t="s">
        <v>10</v>
      </c>
      <c r="C3548">
        <v>17</v>
      </c>
      <c r="D3548">
        <v>0.10420093238711246</v>
      </c>
    </row>
    <row r="3549" spans="1:4" x14ac:dyDescent="0.25">
      <c r="A3549" t="s">
        <v>51</v>
      </c>
      <c r="B3549" t="s">
        <v>10</v>
      </c>
      <c r="C3549">
        <v>17</v>
      </c>
      <c r="D3549">
        <v>9.3011254679017899E-2</v>
      </c>
    </row>
    <row r="3550" spans="1:4" x14ac:dyDescent="0.25">
      <c r="A3550" t="s">
        <v>52</v>
      </c>
      <c r="B3550" t="s">
        <v>10</v>
      </c>
      <c r="C3550">
        <v>17</v>
      </c>
      <c r="D3550">
        <v>8.1494754887923404E-2</v>
      </c>
    </row>
    <row r="3551" spans="1:4" x14ac:dyDescent="0.25">
      <c r="A3551" t="s">
        <v>53</v>
      </c>
      <c r="B3551" t="s">
        <v>10</v>
      </c>
      <c r="C3551">
        <v>17</v>
      </c>
      <c r="D3551">
        <v>0.13323635528500233</v>
      </c>
    </row>
    <row r="3552" spans="1:4" x14ac:dyDescent="0.25">
      <c r="A3552" t="s">
        <v>54</v>
      </c>
      <c r="B3552" t="s">
        <v>10</v>
      </c>
      <c r="C3552">
        <v>17</v>
      </c>
      <c r="D3552">
        <v>0.11257640022426091</v>
      </c>
    </row>
    <row r="3553" spans="1:4" x14ac:dyDescent="0.25">
      <c r="A3553" t="s">
        <v>55</v>
      </c>
      <c r="B3553" t="s">
        <v>10</v>
      </c>
      <c r="C3553">
        <v>17</v>
      </c>
      <c r="D3553">
        <v>0.11453136705709453</v>
      </c>
    </row>
    <row r="3554" spans="1:4" x14ac:dyDescent="0.25">
      <c r="A3554" t="s">
        <v>30</v>
      </c>
      <c r="B3554" t="s">
        <v>10</v>
      </c>
      <c r="C3554">
        <v>17</v>
      </c>
      <c r="D3554">
        <v>0.13173165038998449</v>
      </c>
    </row>
    <row r="3555" spans="1:4" x14ac:dyDescent="0.25">
      <c r="A3555" t="s">
        <v>31</v>
      </c>
      <c r="B3555" t="s">
        <v>10</v>
      </c>
      <c r="C3555">
        <v>17</v>
      </c>
      <c r="D3555">
        <v>0.16421887655147827</v>
      </c>
    </row>
    <row r="3556" spans="1:4" x14ac:dyDescent="0.25">
      <c r="A3556" t="s">
        <v>32</v>
      </c>
      <c r="B3556" t="s">
        <v>10</v>
      </c>
      <c r="C3556">
        <v>17</v>
      </c>
      <c r="D3556">
        <v>0.13060624255540002</v>
      </c>
    </row>
    <row r="3557" spans="1:4" x14ac:dyDescent="0.25">
      <c r="A3557" t="s">
        <v>33</v>
      </c>
      <c r="B3557" t="s">
        <v>10</v>
      </c>
      <c r="C3557">
        <v>17</v>
      </c>
      <c r="D3557">
        <v>0.16069003897716413</v>
      </c>
    </row>
    <row r="3558" spans="1:4" x14ac:dyDescent="0.25">
      <c r="A3558" t="s">
        <v>34</v>
      </c>
      <c r="B3558" t="s">
        <v>10</v>
      </c>
      <c r="C3558">
        <v>17</v>
      </c>
      <c r="D3558">
        <v>0.15349084536655605</v>
      </c>
    </row>
    <row r="3559" spans="1:4" x14ac:dyDescent="0.25">
      <c r="A3559" t="s">
        <v>35</v>
      </c>
      <c r="B3559" t="s">
        <v>10</v>
      </c>
      <c r="C3559">
        <v>17</v>
      </c>
      <c r="D3559">
        <v>0.13317049163018038</v>
      </c>
    </row>
    <row r="3560" spans="1:4" x14ac:dyDescent="0.25">
      <c r="A3560" t="s">
        <v>36</v>
      </c>
      <c r="B3560" t="s">
        <v>10</v>
      </c>
      <c r="C3560">
        <v>17</v>
      </c>
      <c r="D3560">
        <v>0.14061656859293573</v>
      </c>
    </row>
    <row r="3561" spans="1:4" x14ac:dyDescent="0.25">
      <c r="A3561" t="s">
        <v>37</v>
      </c>
      <c r="B3561" t="s">
        <v>10</v>
      </c>
      <c r="C3561">
        <v>17</v>
      </c>
      <c r="D3561">
        <v>0.12877695590768357</v>
      </c>
    </row>
    <row r="3562" spans="1:4" x14ac:dyDescent="0.25">
      <c r="A3562" t="s">
        <v>38</v>
      </c>
      <c r="B3562" t="s">
        <v>10</v>
      </c>
      <c r="C3562">
        <v>17</v>
      </c>
      <c r="D3562">
        <v>0.14242925819526409</v>
      </c>
    </row>
    <row r="3563" spans="1:4" x14ac:dyDescent="0.25">
      <c r="A3563" t="s">
        <v>39</v>
      </c>
      <c r="B3563" t="s">
        <v>10</v>
      </c>
      <c r="C3563">
        <v>17</v>
      </c>
      <c r="D3563">
        <v>0.13534942844354933</v>
      </c>
    </row>
    <row r="3564" spans="1:4" x14ac:dyDescent="0.25">
      <c r="A3564" t="s">
        <v>40</v>
      </c>
      <c r="B3564" t="s">
        <v>10</v>
      </c>
      <c r="C3564">
        <v>18</v>
      </c>
      <c r="D3564">
        <v>6.4074593878303651E-2</v>
      </c>
    </row>
    <row r="3565" spans="1:4" x14ac:dyDescent="0.25">
      <c r="A3565" t="s">
        <v>41</v>
      </c>
      <c r="B3565" t="s">
        <v>10</v>
      </c>
      <c r="C3565">
        <v>18</v>
      </c>
      <c r="D3565">
        <v>6.0947760724562004E-2</v>
      </c>
    </row>
    <row r="3566" spans="1:4" x14ac:dyDescent="0.25">
      <c r="A3566" t="s">
        <v>42</v>
      </c>
      <c r="B3566" t="s">
        <v>10</v>
      </c>
      <c r="C3566">
        <v>18</v>
      </c>
      <c r="D3566">
        <v>7.2068802592744674E-2</v>
      </c>
    </row>
    <row r="3567" spans="1:4" x14ac:dyDescent="0.25">
      <c r="A3567" t="s">
        <v>43</v>
      </c>
      <c r="B3567" t="s">
        <v>10</v>
      </c>
      <c r="C3567">
        <v>18</v>
      </c>
      <c r="D3567">
        <v>6.8236453260318991E-2</v>
      </c>
    </row>
    <row r="3568" spans="1:4" x14ac:dyDescent="0.25">
      <c r="A3568" t="s">
        <v>44</v>
      </c>
      <c r="B3568" t="s">
        <v>10</v>
      </c>
      <c r="C3568">
        <v>18</v>
      </c>
      <c r="D3568">
        <v>7.6185257198833636E-2</v>
      </c>
    </row>
    <row r="3569" spans="1:4" x14ac:dyDescent="0.25">
      <c r="A3569" t="s">
        <v>45</v>
      </c>
      <c r="B3569" t="s">
        <v>10</v>
      </c>
      <c r="C3569">
        <v>18</v>
      </c>
      <c r="D3569">
        <v>3.5464469762699451E-3</v>
      </c>
    </row>
    <row r="3570" spans="1:4" x14ac:dyDescent="0.25">
      <c r="A3570" t="s">
        <v>46</v>
      </c>
      <c r="B3570" t="s">
        <v>10</v>
      </c>
      <c r="C3570">
        <v>18</v>
      </c>
      <c r="D3570">
        <v>3.6757377319000268E-3</v>
      </c>
    </row>
    <row r="3571" spans="1:4" x14ac:dyDescent="0.25">
      <c r="A3571" t="s">
        <v>47</v>
      </c>
      <c r="B3571" t="s">
        <v>10</v>
      </c>
      <c r="C3571">
        <v>18</v>
      </c>
      <c r="D3571">
        <v>4.3293377461308914E-3</v>
      </c>
    </row>
    <row r="3572" spans="1:4" x14ac:dyDescent="0.25">
      <c r="A3572" t="s">
        <v>48</v>
      </c>
      <c r="B3572" t="s">
        <v>10</v>
      </c>
      <c r="C3572">
        <v>18</v>
      </c>
      <c r="D3572">
        <v>3.9480043192618806E-3</v>
      </c>
    </row>
    <row r="3573" spans="1:4" x14ac:dyDescent="0.25">
      <c r="A3573" t="s">
        <v>49</v>
      </c>
      <c r="B3573" t="s">
        <v>10</v>
      </c>
      <c r="C3573">
        <v>18</v>
      </c>
      <c r="D3573">
        <v>3.6580413360081964E-3</v>
      </c>
    </row>
    <row r="3574" spans="1:4" x14ac:dyDescent="0.25">
      <c r="A3574" t="s">
        <v>50</v>
      </c>
      <c r="B3574" t="s">
        <v>10</v>
      </c>
      <c r="C3574">
        <v>18</v>
      </c>
      <c r="D3574">
        <v>4.6244714872053574E-3</v>
      </c>
    </row>
    <row r="3575" spans="1:4" x14ac:dyDescent="0.25">
      <c r="A3575" t="s">
        <v>51</v>
      </c>
      <c r="B3575" t="s">
        <v>10</v>
      </c>
      <c r="C3575">
        <v>18</v>
      </c>
      <c r="D3575">
        <v>4.1278699278271738E-3</v>
      </c>
    </row>
    <row r="3576" spans="1:4" x14ac:dyDescent="0.25">
      <c r="A3576" t="s">
        <v>52</v>
      </c>
      <c r="B3576" t="s">
        <v>10</v>
      </c>
      <c r="C3576">
        <v>18</v>
      </c>
      <c r="D3576">
        <v>3.6167638974274898E-3</v>
      </c>
    </row>
    <row r="3577" spans="1:4" x14ac:dyDescent="0.25">
      <c r="A3577" t="s">
        <v>53</v>
      </c>
      <c r="B3577" t="s">
        <v>10</v>
      </c>
      <c r="C3577">
        <v>18</v>
      </c>
      <c r="D3577">
        <v>1.5853111358163256E-2</v>
      </c>
    </row>
    <row r="3578" spans="1:4" x14ac:dyDescent="0.25">
      <c r="A3578" t="s">
        <v>54</v>
      </c>
      <c r="B3578" t="s">
        <v>10</v>
      </c>
      <c r="C3578">
        <v>18</v>
      </c>
      <c r="D3578">
        <v>1.3394889144474032E-2</v>
      </c>
    </row>
    <row r="3579" spans="1:4" x14ac:dyDescent="0.25">
      <c r="A3579" t="s">
        <v>55</v>
      </c>
      <c r="B3579" t="s">
        <v>10</v>
      </c>
      <c r="C3579">
        <v>18</v>
      </c>
      <c r="D3579">
        <v>1.3627500632803416E-2</v>
      </c>
    </row>
    <row r="3580" spans="1:4" x14ac:dyDescent="0.25">
      <c r="A3580" t="s">
        <v>30</v>
      </c>
      <c r="B3580" t="s">
        <v>10</v>
      </c>
      <c r="C3580">
        <v>18</v>
      </c>
      <c r="D3580">
        <v>2.2333171189019053E-2</v>
      </c>
    </row>
    <row r="3581" spans="1:4" x14ac:dyDescent="0.25">
      <c r="A3581" t="s">
        <v>31</v>
      </c>
      <c r="B3581" t="s">
        <v>10</v>
      </c>
      <c r="C3581">
        <v>18</v>
      </c>
      <c r="D3581">
        <v>2.7840904381255607E-2</v>
      </c>
    </row>
    <row r="3582" spans="1:4" x14ac:dyDescent="0.25">
      <c r="A3582" t="s">
        <v>32</v>
      </c>
      <c r="B3582" t="s">
        <v>10</v>
      </c>
      <c r="C3582">
        <v>18</v>
      </c>
      <c r="D3582">
        <v>2.2142374780161875E-2</v>
      </c>
    </row>
    <row r="3583" spans="1:4" x14ac:dyDescent="0.25">
      <c r="A3583" t="s">
        <v>33</v>
      </c>
      <c r="B3583" t="s">
        <v>10</v>
      </c>
      <c r="C3583">
        <v>18</v>
      </c>
      <c r="D3583">
        <v>2.7242641675124715E-2</v>
      </c>
    </row>
    <row r="3584" spans="1:4" x14ac:dyDescent="0.25">
      <c r="A3584" t="s">
        <v>34</v>
      </c>
      <c r="B3584" t="s">
        <v>10</v>
      </c>
      <c r="C3584">
        <v>18</v>
      </c>
      <c r="D3584">
        <v>2.6022123881165409E-2</v>
      </c>
    </row>
    <row r="3585" spans="1:4" x14ac:dyDescent="0.25">
      <c r="A3585" t="s">
        <v>35</v>
      </c>
      <c r="B3585" t="s">
        <v>10</v>
      </c>
      <c r="C3585">
        <v>18</v>
      </c>
      <c r="D3585">
        <v>2.2577105639365529E-2</v>
      </c>
    </row>
    <row r="3586" spans="1:4" x14ac:dyDescent="0.25">
      <c r="A3586" t="s">
        <v>36</v>
      </c>
      <c r="B3586" t="s">
        <v>10</v>
      </c>
      <c r="C3586">
        <v>18</v>
      </c>
      <c r="D3586">
        <v>2.3839478888341915E-2</v>
      </c>
    </row>
    <row r="3587" spans="1:4" x14ac:dyDescent="0.25">
      <c r="A3587" t="s">
        <v>37</v>
      </c>
      <c r="B3587" t="s">
        <v>10</v>
      </c>
      <c r="C3587">
        <v>18</v>
      </c>
      <c r="D3587">
        <v>2.1832246031783697E-2</v>
      </c>
    </row>
    <row r="3588" spans="1:4" x14ac:dyDescent="0.25">
      <c r="A3588" t="s">
        <v>38</v>
      </c>
      <c r="B3588" t="s">
        <v>10</v>
      </c>
      <c r="C3588">
        <v>18</v>
      </c>
      <c r="D3588">
        <v>2.4146793850854765E-2</v>
      </c>
    </row>
    <row r="3589" spans="1:4" x14ac:dyDescent="0.25">
      <c r="A3589" t="s">
        <v>39</v>
      </c>
      <c r="B3589" t="s">
        <v>10</v>
      </c>
      <c r="C3589">
        <v>18</v>
      </c>
      <c r="D3589">
        <v>2.2946512450249337E-2</v>
      </c>
    </row>
    <row r="3590" spans="1:4" x14ac:dyDescent="0.25">
      <c r="A3590" t="s">
        <v>40</v>
      </c>
      <c r="B3590" t="s">
        <v>10</v>
      </c>
      <c r="C3590">
        <v>19</v>
      </c>
      <c r="D3590">
        <v>6.7479371506436224E-3</v>
      </c>
    </row>
    <row r="3591" spans="1:4" x14ac:dyDescent="0.25">
      <c r="A3591" t="s">
        <v>41</v>
      </c>
      <c r="B3591" t="s">
        <v>10</v>
      </c>
      <c r="C3591">
        <v>19</v>
      </c>
      <c r="D3591">
        <v>6.4186385577868071E-3</v>
      </c>
    </row>
    <row r="3592" spans="1:4" x14ac:dyDescent="0.25">
      <c r="A3592" t="s">
        <v>42</v>
      </c>
      <c r="B3592" t="s">
        <v>10</v>
      </c>
      <c r="C3592">
        <v>19</v>
      </c>
      <c r="D3592">
        <v>7.5898374220153284E-3</v>
      </c>
    </row>
    <row r="3593" spans="1:4" x14ac:dyDescent="0.25">
      <c r="A3593" t="s">
        <v>43</v>
      </c>
      <c r="B3593" t="s">
        <v>10</v>
      </c>
      <c r="C3593">
        <v>19</v>
      </c>
      <c r="D3593">
        <v>7.1862382593950213E-3</v>
      </c>
    </row>
    <row r="3594" spans="1:4" x14ac:dyDescent="0.25">
      <c r="A3594" t="s">
        <v>44</v>
      </c>
      <c r="B3594" t="s">
        <v>10</v>
      </c>
      <c r="C3594">
        <v>19</v>
      </c>
      <c r="D3594">
        <v>8.0233567825613115E-3</v>
      </c>
    </row>
    <row r="3595" spans="1:4" x14ac:dyDescent="0.25">
      <c r="A3595" t="s">
        <v>45</v>
      </c>
      <c r="B3595" t="s">
        <v>10</v>
      </c>
      <c r="C3595">
        <v>19</v>
      </c>
      <c r="D3595">
        <v>0</v>
      </c>
    </row>
    <row r="3596" spans="1:4" x14ac:dyDescent="0.25">
      <c r="A3596" t="s">
        <v>46</v>
      </c>
      <c r="B3596" t="s">
        <v>10</v>
      </c>
      <c r="C3596">
        <v>19</v>
      </c>
      <c r="D3596">
        <v>0</v>
      </c>
    </row>
    <row r="3597" spans="1:4" x14ac:dyDescent="0.25">
      <c r="A3597" t="s">
        <v>47</v>
      </c>
      <c r="B3597" t="s">
        <v>10</v>
      </c>
      <c r="C3597">
        <v>19</v>
      </c>
      <c r="D3597">
        <v>0</v>
      </c>
    </row>
    <row r="3598" spans="1:4" x14ac:dyDescent="0.25">
      <c r="A3598" t="s">
        <v>48</v>
      </c>
      <c r="B3598" t="s">
        <v>10</v>
      </c>
      <c r="C3598">
        <v>19</v>
      </c>
      <c r="D3598">
        <v>0</v>
      </c>
    </row>
    <row r="3599" spans="1:4" x14ac:dyDescent="0.25">
      <c r="A3599" t="s">
        <v>49</v>
      </c>
      <c r="B3599" t="s">
        <v>10</v>
      </c>
      <c r="C3599">
        <v>19</v>
      </c>
      <c r="D3599">
        <v>0</v>
      </c>
    </row>
    <row r="3600" spans="1:4" x14ac:dyDescent="0.25">
      <c r="A3600" t="s">
        <v>50</v>
      </c>
      <c r="B3600" t="s">
        <v>10</v>
      </c>
      <c r="C3600">
        <v>19</v>
      </c>
      <c r="D3600">
        <v>0</v>
      </c>
    </row>
    <row r="3601" spans="1:4" x14ac:dyDescent="0.25">
      <c r="A3601" t="s">
        <v>51</v>
      </c>
      <c r="B3601" t="s">
        <v>10</v>
      </c>
      <c r="C3601">
        <v>19</v>
      </c>
      <c r="D3601">
        <v>0</v>
      </c>
    </row>
    <row r="3602" spans="1:4" x14ac:dyDescent="0.25">
      <c r="A3602" t="s">
        <v>52</v>
      </c>
      <c r="B3602" t="s">
        <v>10</v>
      </c>
      <c r="C3602">
        <v>19</v>
      </c>
      <c r="D3602">
        <v>0</v>
      </c>
    </row>
    <row r="3603" spans="1:4" x14ac:dyDescent="0.25">
      <c r="A3603" t="s">
        <v>53</v>
      </c>
      <c r="B3603" t="s">
        <v>10</v>
      </c>
      <c r="C3603">
        <v>19</v>
      </c>
      <c r="D3603">
        <v>0</v>
      </c>
    </row>
    <row r="3604" spans="1:4" x14ac:dyDescent="0.25">
      <c r="A3604" t="s">
        <v>54</v>
      </c>
      <c r="B3604" t="s">
        <v>10</v>
      </c>
      <c r="C3604">
        <v>19</v>
      </c>
      <c r="D3604">
        <v>0</v>
      </c>
    </row>
    <row r="3605" spans="1:4" x14ac:dyDescent="0.25">
      <c r="A3605" t="s">
        <v>55</v>
      </c>
      <c r="B3605" t="s">
        <v>10</v>
      </c>
      <c r="C3605">
        <v>19</v>
      </c>
      <c r="D3605">
        <v>0</v>
      </c>
    </row>
    <row r="3606" spans="1:4" x14ac:dyDescent="0.25">
      <c r="A3606" t="s">
        <v>30</v>
      </c>
      <c r="B3606" t="s">
        <v>10</v>
      </c>
      <c r="C3606">
        <v>19</v>
      </c>
      <c r="D3606">
        <v>0</v>
      </c>
    </row>
    <row r="3607" spans="1:4" x14ac:dyDescent="0.25">
      <c r="A3607" t="s">
        <v>31</v>
      </c>
      <c r="B3607" t="s">
        <v>10</v>
      </c>
      <c r="C3607">
        <v>19</v>
      </c>
      <c r="D3607">
        <v>0</v>
      </c>
    </row>
    <row r="3608" spans="1:4" x14ac:dyDescent="0.25">
      <c r="A3608" t="s">
        <v>32</v>
      </c>
      <c r="B3608" t="s">
        <v>10</v>
      </c>
      <c r="C3608">
        <v>19</v>
      </c>
      <c r="D3608">
        <v>0</v>
      </c>
    </row>
    <row r="3609" spans="1:4" x14ac:dyDescent="0.25">
      <c r="A3609" t="s">
        <v>33</v>
      </c>
      <c r="B3609" t="s">
        <v>10</v>
      </c>
      <c r="C3609">
        <v>19</v>
      </c>
      <c r="D3609">
        <v>0</v>
      </c>
    </row>
    <row r="3610" spans="1:4" x14ac:dyDescent="0.25">
      <c r="A3610" t="s">
        <v>34</v>
      </c>
      <c r="B3610" t="s">
        <v>10</v>
      </c>
      <c r="C3610">
        <v>19</v>
      </c>
      <c r="D3610">
        <v>0</v>
      </c>
    </row>
    <row r="3611" spans="1:4" x14ac:dyDescent="0.25">
      <c r="A3611" t="s">
        <v>35</v>
      </c>
      <c r="B3611" t="s">
        <v>10</v>
      </c>
      <c r="C3611">
        <v>19</v>
      </c>
      <c r="D3611">
        <v>0</v>
      </c>
    </row>
    <row r="3612" spans="1:4" x14ac:dyDescent="0.25">
      <c r="A3612" t="s">
        <v>36</v>
      </c>
      <c r="B3612" t="s">
        <v>10</v>
      </c>
      <c r="C3612">
        <v>19</v>
      </c>
      <c r="D3612">
        <v>0</v>
      </c>
    </row>
    <row r="3613" spans="1:4" x14ac:dyDescent="0.25">
      <c r="A3613" t="s">
        <v>37</v>
      </c>
      <c r="B3613" t="s">
        <v>10</v>
      </c>
      <c r="C3613">
        <v>19</v>
      </c>
      <c r="D3613">
        <v>0</v>
      </c>
    </row>
    <row r="3614" spans="1:4" x14ac:dyDescent="0.25">
      <c r="A3614" t="s">
        <v>38</v>
      </c>
      <c r="B3614" t="s">
        <v>10</v>
      </c>
      <c r="C3614">
        <v>19</v>
      </c>
      <c r="D3614">
        <v>0</v>
      </c>
    </row>
    <row r="3615" spans="1:4" x14ac:dyDescent="0.25">
      <c r="A3615" t="s">
        <v>39</v>
      </c>
      <c r="B3615" t="s">
        <v>10</v>
      </c>
      <c r="C3615">
        <v>19</v>
      </c>
      <c r="D3615">
        <v>0</v>
      </c>
    </row>
    <row r="3616" spans="1:4" x14ac:dyDescent="0.25">
      <c r="A3616" t="s">
        <v>40</v>
      </c>
      <c r="B3616" t="s">
        <v>10</v>
      </c>
      <c r="C3616">
        <v>20</v>
      </c>
      <c r="D3616">
        <v>0</v>
      </c>
    </row>
    <row r="3617" spans="1:4" x14ac:dyDescent="0.25">
      <c r="A3617" t="s">
        <v>41</v>
      </c>
      <c r="B3617" t="s">
        <v>10</v>
      </c>
      <c r="C3617">
        <v>20</v>
      </c>
      <c r="D3617">
        <v>0</v>
      </c>
    </row>
    <row r="3618" spans="1:4" x14ac:dyDescent="0.25">
      <c r="A3618" t="s">
        <v>42</v>
      </c>
      <c r="B3618" t="s">
        <v>10</v>
      </c>
      <c r="C3618">
        <v>20</v>
      </c>
      <c r="D3618">
        <v>0</v>
      </c>
    </row>
    <row r="3619" spans="1:4" x14ac:dyDescent="0.25">
      <c r="A3619" t="s">
        <v>43</v>
      </c>
      <c r="B3619" t="s">
        <v>10</v>
      </c>
      <c r="C3619">
        <v>20</v>
      </c>
      <c r="D3619">
        <v>0</v>
      </c>
    </row>
    <row r="3620" spans="1:4" x14ac:dyDescent="0.25">
      <c r="A3620" t="s">
        <v>44</v>
      </c>
      <c r="B3620" t="s">
        <v>10</v>
      </c>
      <c r="C3620">
        <v>20</v>
      </c>
      <c r="D3620">
        <v>0</v>
      </c>
    </row>
    <row r="3621" spans="1:4" x14ac:dyDescent="0.25">
      <c r="A3621" t="s">
        <v>45</v>
      </c>
      <c r="B3621" t="s">
        <v>10</v>
      </c>
      <c r="C3621">
        <v>20</v>
      </c>
      <c r="D3621">
        <v>0</v>
      </c>
    </row>
    <row r="3622" spans="1:4" x14ac:dyDescent="0.25">
      <c r="A3622" t="s">
        <v>46</v>
      </c>
      <c r="B3622" t="s">
        <v>10</v>
      </c>
      <c r="C3622">
        <v>20</v>
      </c>
      <c r="D3622">
        <v>0</v>
      </c>
    </row>
    <row r="3623" spans="1:4" x14ac:dyDescent="0.25">
      <c r="A3623" t="s">
        <v>47</v>
      </c>
      <c r="B3623" t="s">
        <v>10</v>
      </c>
      <c r="C3623">
        <v>20</v>
      </c>
      <c r="D3623">
        <v>0</v>
      </c>
    </row>
    <row r="3624" spans="1:4" x14ac:dyDescent="0.25">
      <c r="A3624" t="s">
        <v>48</v>
      </c>
      <c r="B3624" t="s">
        <v>10</v>
      </c>
      <c r="C3624">
        <v>20</v>
      </c>
      <c r="D3624">
        <v>0</v>
      </c>
    </row>
    <row r="3625" spans="1:4" x14ac:dyDescent="0.25">
      <c r="A3625" t="s">
        <v>49</v>
      </c>
      <c r="B3625" t="s">
        <v>10</v>
      </c>
      <c r="C3625">
        <v>20</v>
      </c>
      <c r="D3625">
        <v>0</v>
      </c>
    </row>
    <row r="3626" spans="1:4" x14ac:dyDescent="0.25">
      <c r="A3626" t="s">
        <v>50</v>
      </c>
      <c r="B3626" t="s">
        <v>10</v>
      </c>
      <c r="C3626">
        <v>20</v>
      </c>
      <c r="D3626">
        <v>0</v>
      </c>
    </row>
    <row r="3627" spans="1:4" x14ac:dyDescent="0.25">
      <c r="A3627" t="s">
        <v>51</v>
      </c>
      <c r="B3627" t="s">
        <v>10</v>
      </c>
      <c r="C3627">
        <v>20</v>
      </c>
      <c r="D3627">
        <v>0</v>
      </c>
    </row>
    <row r="3628" spans="1:4" x14ac:dyDescent="0.25">
      <c r="A3628" t="s">
        <v>52</v>
      </c>
      <c r="B3628" t="s">
        <v>10</v>
      </c>
      <c r="C3628">
        <v>20</v>
      </c>
      <c r="D3628">
        <v>0</v>
      </c>
    </row>
    <row r="3629" spans="1:4" x14ac:dyDescent="0.25">
      <c r="A3629" t="s">
        <v>53</v>
      </c>
      <c r="B3629" t="s">
        <v>10</v>
      </c>
      <c r="C3629">
        <v>20</v>
      </c>
      <c r="D3629">
        <v>0</v>
      </c>
    </row>
    <row r="3630" spans="1:4" x14ac:dyDescent="0.25">
      <c r="A3630" t="s">
        <v>54</v>
      </c>
      <c r="B3630" t="s">
        <v>10</v>
      </c>
      <c r="C3630">
        <v>20</v>
      </c>
      <c r="D3630">
        <v>0</v>
      </c>
    </row>
    <row r="3631" spans="1:4" x14ac:dyDescent="0.25">
      <c r="A3631" t="s">
        <v>55</v>
      </c>
      <c r="B3631" t="s">
        <v>10</v>
      </c>
      <c r="C3631">
        <v>20</v>
      </c>
      <c r="D3631">
        <v>0</v>
      </c>
    </row>
    <row r="3632" spans="1:4" x14ac:dyDescent="0.25">
      <c r="A3632" t="s">
        <v>30</v>
      </c>
      <c r="B3632" t="s">
        <v>10</v>
      </c>
      <c r="C3632">
        <v>20</v>
      </c>
      <c r="D3632">
        <v>0</v>
      </c>
    </row>
    <row r="3633" spans="1:4" x14ac:dyDescent="0.25">
      <c r="A3633" t="s">
        <v>31</v>
      </c>
      <c r="B3633" t="s">
        <v>10</v>
      </c>
      <c r="C3633">
        <v>20</v>
      </c>
      <c r="D3633">
        <v>0</v>
      </c>
    </row>
    <row r="3634" spans="1:4" x14ac:dyDescent="0.25">
      <c r="A3634" t="s">
        <v>32</v>
      </c>
      <c r="B3634" t="s">
        <v>10</v>
      </c>
      <c r="C3634">
        <v>20</v>
      </c>
      <c r="D3634">
        <v>0</v>
      </c>
    </row>
    <row r="3635" spans="1:4" x14ac:dyDescent="0.25">
      <c r="A3635" t="s">
        <v>33</v>
      </c>
      <c r="B3635" t="s">
        <v>10</v>
      </c>
      <c r="C3635">
        <v>20</v>
      </c>
      <c r="D3635">
        <v>0</v>
      </c>
    </row>
    <row r="3636" spans="1:4" x14ac:dyDescent="0.25">
      <c r="A3636" t="s">
        <v>34</v>
      </c>
      <c r="B3636" t="s">
        <v>10</v>
      </c>
      <c r="C3636">
        <v>20</v>
      </c>
      <c r="D3636">
        <v>0</v>
      </c>
    </row>
    <row r="3637" spans="1:4" x14ac:dyDescent="0.25">
      <c r="A3637" t="s">
        <v>35</v>
      </c>
      <c r="B3637" t="s">
        <v>10</v>
      </c>
      <c r="C3637">
        <v>20</v>
      </c>
      <c r="D3637">
        <v>0</v>
      </c>
    </row>
    <row r="3638" spans="1:4" x14ac:dyDescent="0.25">
      <c r="A3638" t="s">
        <v>36</v>
      </c>
      <c r="B3638" t="s">
        <v>10</v>
      </c>
      <c r="C3638">
        <v>20</v>
      </c>
      <c r="D3638">
        <v>0</v>
      </c>
    </row>
    <row r="3639" spans="1:4" x14ac:dyDescent="0.25">
      <c r="A3639" t="s">
        <v>37</v>
      </c>
      <c r="B3639" t="s">
        <v>10</v>
      </c>
      <c r="C3639">
        <v>20</v>
      </c>
      <c r="D3639">
        <v>0</v>
      </c>
    </row>
    <row r="3640" spans="1:4" x14ac:dyDescent="0.25">
      <c r="A3640" t="s">
        <v>38</v>
      </c>
      <c r="B3640" t="s">
        <v>10</v>
      </c>
      <c r="C3640">
        <v>20</v>
      </c>
      <c r="D3640">
        <v>0</v>
      </c>
    </row>
    <row r="3641" spans="1:4" x14ac:dyDescent="0.25">
      <c r="A3641" t="s">
        <v>39</v>
      </c>
      <c r="B3641" t="s">
        <v>10</v>
      </c>
      <c r="C3641">
        <v>20</v>
      </c>
      <c r="D3641">
        <v>0</v>
      </c>
    </row>
    <row r="3642" spans="1:4" x14ac:dyDescent="0.25">
      <c r="A3642" t="s">
        <v>40</v>
      </c>
      <c r="B3642" t="s">
        <v>10</v>
      </c>
      <c r="C3642">
        <v>21</v>
      </c>
      <c r="D3642">
        <v>0</v>
      </c>
    </row>
    <row r="3643" spans="1:4" x14ac:dyDescent="0.25">
      <c r="A3643" t="s">
        <v>41</v>
      </c>
      <c r="B3643" t="s">
        <v>10</v>
      </c>
      <c r="C3643">
        <v>21</v>
      </c>
      <c r="D3643">
        <v>0</v>
      </c>
    </row>
    <row r="3644" spans="1:4" x14ac:dyDescent="0.25">
      <c r="A3644" t="s">
        <v>42</v>
      </c>
      <c r="B3644" t="s">
        <v>10</v>
      </c>
      <c r="C3644">
        <v>21</v>
      </c>
      <c r="D3644">
        <v>0</v>
      </c>
    </row>
    <row r="3645" spans="1:4" x14ac:dyDescent="0.25">
      <c r="A3645" t="s">
        <v>43</v>
      </c>
      <c r="B3645" t="s">
        <v>10</v>
      </c>
      <c r="C3645">
        <v>21</v>
      </c>
      <c r="D3645">
        <v>0</v>
      </c>
    </row>
    <row r="3646" spans="1:4" x14ac:dyDescent="0.25">
      <c r="A3646" t="s">
        <v>44</v>
      </c>
      <c r="B3646" t="s">
        <v>10</v>
      </c>
      <c r="C3646">
        <v>21</v>
      </c>
      <c r="D3646">
        <v>0</v>
      </c>
    </row>
    <row r="3647" spans="1:4" x14ac:dyDescent="0.25">
      <c r="A3647" t="s">
        <v>45</v>
      </c>
      <c r="B3647" t="s">
        <v>10</v>
      </c>
      <c r="C3647">
        <v>21</v>
      </c>
      <c r="D3647">
        <v>0</v>
      </c>
    </row>
    <row r="3648" spans="1:4" x14ac:dyDescent="0.25">
      <c r="A3648" t="s">
        <v>46</v>
      </c>
      <c r="B3648" t="s">
        <v>10</v>
      </c>
      <c r="C3648">
        <v>21</v>
      </c>
      <c r="D3648">
        <v>0</v>
      </c>
    </row>
    <row r="3649" spans="1:4" x14ac:dyDescent="0.25">
      <c r="A3649" t="s">
        <v>47</v>
      </c>
      <c r="B3649" t="s">
        <v>10</v>
      </c>
      <c r="C3649">
        <v>21</v>
      </c>
      <c r="D3649">
        <v>0</v>
      </c>
    </row>
    <row r="3650" spans="1:4" x14ac:dyDescent="0.25">
      <c r="A3650" t="s">
        <v>48</v>
      </c>
      <c r="B3650" t="s">
        <v>10</v>
      </c>
      <c r="C3650">
        <v>21</v>
      </c>
      <c r="D3650">
        <v>0</v>
      </c>
    </row>
    <row r="3651" spans="1:4" x14ac:dyDescent="0.25">
      <c r="A3651" t="s">
        <v>49</v>
      </c>
      <c r="B3651" t="s">
        <v>10</v>
      </c>
      <c r="C3651">
        <v>21</v>
      </c>
      <c r="D3651">
        <v>0</v>
      </c>
    </row>
    <row r="3652" spans="1:4" x14ac:dyDescent="0.25">
      <c r="A3652" t="s">
        <v>50</v>
      </c>
      <c r="B3652" t="s">
        <v>10</v>
      </c>
      <c r="C3652">
        <v>21</v>
      </c>
      <c r="D3652">
        <v>0</v>
      </c>
    </row>
    <row r="3653" spans="1:4" x14ac:dyDescent="0.25">
      <c r="A3653" t="s">
        <v>51</v>
      </c>
      <c r="B3653" t="s">
        <v>10</v>
      </c>
      <c r="C3653">
        <v>21</v>
      </c>
      <c r="D3653">
        <v>0</v>
      </c>
    </row>
    <row r="3654" spans="1:4" x14ac:dyDescent="0.25">
      <c r="A3654" t="s">
        <v>52</v>
      </c>
      <c r="B3654" t="s">
        <v>10</v>
      </c>
      <c r="C3654">
        <v>21</v>
      </c>
      <c r="D3654">
        <v>0</v>
      </c>
    </row>
    <row r="3655" spans="1:4" x14ac:dyDescent="0.25">
      <c r="A3655" t="s">
        <v>53</v>
      </c>
      <c r="B3655" t="s">
        <v>10</v>
      </c>
      <c r="C3655">
        <v>21</v>
      </c>
      <c r="D3655">
        <v>0</v>
      </c>
    </row>
    <row r="3656" spans="1:4" x14ac:dyDescent="0.25">
      <c r="A3656" t="s">
        <v>54</v>
      </c>
      <c r="B3656" t="s">
        <v>10</v>
      </c>
      <c r="C3656">
        <v>21</v>
      </c>
      <c r="D3656">
        <v>0</v>
      </c>
    </row>
    <row r="3657" spans="1:4" x14ac:dyDescent="0.25">
      <c r="A3657" t="s">
        <v>55</v>
      </c>
      <c r="B3657" t="s">
        <v>10</v>
      </c>
      <c r="C3657">
        <v>21</v>
      </c>
      <c r="D3657">
        <v>0</v>
      </c>
    </row>
    <row r="3658" spans="1:4" x14ac:dyDescent="0.25">
      <c r="A3658" t="s">
        <v>30</v>
      </c>
      <c r="B3658" t="s">
        <v>10</v>
      </c>
      <c r="C3658">
        <v>21</v>
      </c>
      <c r="D3658">
        <v>0</v>
      </c>
    </row>
    <row r="3659" spans="1:4" x14ac:dyDescent="0.25">
      <c r="A3659" t="s">
        <v>31</v>
      </c>
      <c r="B3659" t="s">
        <v>10</v>
      </c>
      <c r="C3659">
        <v>21</v>
      </c>
      <c r="D3659">
        <v>0</v>
      </c>
    </row>
    <row r="3660" spans="1:4" x14ac:dyDescent="0.25">
      <c r="A3660" t="s">
        <v>32</v>
      </c>
      <c r="B3660" t="s">
        <v>10</v>
      </c>
      <c r="C3660">
        <v>21</v>
      </c>
      <c r="D3660">
        <v>0</v>
      </c>
    </row>
    <row r="3661" spans="1:4" x14ac:dyDescent="0.25">
      <c r="A3661" t="s">
        <v>33</v>
      </c>
      <c r="B3661" t="s">
        <v>10</v>
      </c>
      <c r="C3661">
        <v>21</v>
      </c>
      <c r="D3661">
        <v>0</v>
      </c>
    </row>
    <row r="3662" spans="1:4" x14ac:dyDescent="0.25">
      <c r="A3662" t="s">
        <v>34</v>
      </c>
      <c r="B3662" t="s">
        <v>10</v>
      </c>
      <c r="C3662">
        <v>21</v>
      </c>
      <c r="D3662">
        <v>0</v>
      </c>
    </row>
    <row r="3663" spans="1:4" x14ac:dyDescent="0.25">
      <c r="A3663" t="s">
        <v>35</v>
      </c>
      <c r="B3663" t="s">
        <v>10</v>
      </c>
      <c r="C3663">
        <v>21</v>
      </c>
      <c r="D3663">
        <v>0</v>
      </c>
    </row>
    <row r="3664" spans="1:4" x14ac:dyDescent="0.25">
      <c r="A3664" t="s">
        <v>36</v>
      </c>
      <c r="B3664" t="s">
        <v>10</v>
      </c>
      <c r="C3664">
        <v>21</v>
      </c>
      <c r="D3664">
        <v>0</v>
      </c>
    </row>
    <row r="3665" spans="1:4" x14ac:dyDescent="0.25">
      <c r="A3665" t="s">
        <v>37</v>
      </c>
      <c r="B3665" t="s">
        <v>10</v>
      </c>
      <c r="C3665">
        <v>21</v>
      </c>
      <c r="D3665">
        <v>0</v>
      </c>
    </row>
    <row r="3666" spans="1:4" x14ac:dyDescent="0.25">
      <c r="A3666" t="s">
        <v>38</v>
      </c>
      <c r="B3666" t="s">
        <v>10</v>
      </c>
      <c r="C3666">
        <v>21</v>
      </c>
      <c r="D3666">
        <v>0</v>
      </c>
    </row>
    <row r="3667" spans="1:4" x14ac:dyDescent="0.25">
      <c r="A3667" t="s">
        <v>39</v>
      </c>
      <c r="B3667" t="s">
        <v>10</v>
      </c>
      <c r="C3667">
        <v>21</v>
      </c>
      <c r="D3667">
        <v>0</v>
      </c>
    </row>
    <row r="3668" spans="1:4" x14ac:dyDescent="0.25">
      <c r="A3668" t="s">
        <v>40</v>
      </c>
      <c r="B3668" t="s">
        <v>10</v>
      </c>
      <c r="C3668">
        <v>22</v>
      </c>
      <c r="D3668">
        <v>0</v>
      </c>
    </row>
    <row r="3669" spans="1:4" x14ac:dyDescent="0.25">
      <c r="A3669" t="s">
        <v>41</v>
      </c>
      <c r="B3669" t="s">
        <v>10</v>
      </c>
      <c r="C3669">
        <v>22</v>
      </c>
      <c r="D3669">
        <v>0</v>
      </c>
    </row>
    <row r="3670" spans="1:4" x14ac:dyDescent="0.25">
      <c r="A3670" t="s">
        <v>42</v>
      </c>
      <c r="B3670" t="s">
        <v>10</v>
      </c>
      <c r="C3670">
        <v>22</v>
      </c>
      <c r="D3670">
        <v>0</v>
      </c>
    </row>
    <row r="3671" spans="1:4" x14ac:dyDescent="0.25">
      <c r="A3671" t="s">
        <v>43</v>
      </c>
      <c r="B3671" t="s">
        <v>10</v>
      </c>
      <c r="C3671">
        <v>22</v>
      </c>
      <c r="D3671">
        <v>0</v>
      </c>
    </row>
    <row r="3672" spans="1:4" x14ac:dyDescent="0.25">
      <c r="A3672" t="s">
        <v>44</v>
      </c>
      <c r="B3672" t="s">
        <v>10</v>
      </c>
      <c r="C3672">
        <v>22</v>
      </c>
      <c r="D3672">
        <v>0</v>
      </c>
    </row>
    <row r="3673" spans="1:4" x14ac:dyDescent="0.25">
      <c r="A3673" t="s">
        <v>45</v>
      </c>
      <c r="B3673" t="s">
        <v>10</v>
      </c>
      <c r="C3673">
        <v>22</v>
      </c>
      <c r="D3673">
        <v>0</v>
      </c>
    </row>
    <row r="3674" spans="1:4" x14ac:dyDescent="0.25">
      <c r="A3674" t="s">
        <v>46</v>
      </c>
      <c r="B3674" t="s">
        <v>10</v>
      </c>
      <c r="C3674">
        <v>22</v>
      </c>
      <c r="D3674">
        <v>0</v>
      </c>
    </row>
    <row r="3675" spans="1:4" x14ac:dyDescent="0.25">
      <c r="A3675" t="s">
        <v>47</v>
      </c>
      <c r="B3675" t="s">
        <v>10</v>
      </c>
      <c r="C3675">
        <v>22</v>
      </c>
      <c r="D3675">
        <v>0</v>
      </c>
    </row>
    <row r="3676" spans="1:4" x14ac:dyDescent="0.25">
      <c r="A3676" t="s">
        <v>48</v>
      </c>
      <c r="B3676" t="s">
        <v>10</v>
      </c>
      <c r="C3676">
        <v>22</v>
      </c>
      <c r="D3676">
        <v>0</v>
      </c>
    </row>
    <row r="3677" spans="1:4" x14ac:dyDescent="0.25">
      <c r="A3677" t="s">
        <v>49</v>
      </c>
      <c r="B3677" t="s">
        <v>10</v>
      </c>
      <c r="C3677">
        <v>22</v>
      </c>
      <c r="D3677">
        <v>0</v>
      </c>
    </row>
    <row r="3678" spans="1:4" x14ac:dyDescent="0.25">
      <c r="A3678" t="s">
        <v>50</v>
      </c>
      <c r="B3678" t="s">
        <v>10</v>
      </c>
      <c r="C3678">
        <v>22</v>
      </c>
      <c r="D3678">
        <v>0</v>
      </c>
    </row>
    <row r="3679" spans="1:4" x14ac:dyDescent="0.25">
      <c r="A3679" t="s">
        <v>51</v>
      </c>
      <c r="B3679" t="s">
        <v>10</v>
      </c>
      <c r="C3679">
        <v>22</v>
      </c>
      <c r="D3679">
        <v>0</v>
      </c>
    </row>
    <row r="3680" spans="1:4" x14ac:dyDescent="0.25">
      <c r="A3680" t="s">
        <v>52</v>
      </c>
      <c r="B3680" t="s">
        <v>10</v>
      </c>
      <c r="C3680">
        <v>22</v>
      </c>
      <c r="D3680">
        <v>0</v>
      </c>
    </row>
    <row r="3681" spans="1:4" x14ac:dyDescent="0.25">
      <c r="A3681" t="s">
        <v>53</v>
      </c>
      <c r="B3681" t="s">
        <v>10</v>
      </c>
      <c r="C3681">
        <v>22</v>
      </c>
      <c r="D3681">
        <v>0</v>
      </c>
    </row>
    <row r="3682" spans="1:4" x14ac:dyDescent="0.25">
      <c r="A3682" t="s">
        <v>54</v>
      </c>
      <c r="B3682" t="s">
        <v>10</v>
      </c>
      <c r="C3682">
        <v>22</v>
      </c>
      <c r="D3682">
        <v>0</v>
      </c>
    </row>
    <row r="3683" spans="1:4" x14ac:dyDescent="0.25">
      <c r="A3683" t="s">
        <v>55</v>
      </c>
      <c r="B3683" t="s">
        <v>10</v>
      </c>
      <c r="C3683">
        <v>22</v>
      </c>
      <c r="D3683">
        <v>0</v>
      </c>
    </row>
    <row r="3684" spans="1:4" x14ac:dyDescent="0.25">
      <c r="A3684" t="s">
        <v>30</v>
      </c>
      <c r="B3684" t="s">
        <v>10</v>
      </c>
      <c r="C3684">
        <v>22</v>
      </c>
      <c r="D3684">
        <v>0</v>
      </c>
    </row>
    <row r="3685" spans="1:4" x14ac:dyDescent="0.25">
      <c r="A3685" t="s">
        <v>31</v>
      </c>
      <c r="B3685" t="s">
        <v>10</v>
      </c>
      <c r="C3685">
        <v>22</v>
      </c>
      <c r="D3685">
        <v>0</v>
      </c>
    </row>
    <row r="3686" spans="1:4" x14ac:dyDescent="0.25">
      <c r="A3686" t="s">
        <v>32</v>
      </c>
      <c r="B3686" t="s">
        <v>10</v>
      </c>
      <c r="C3686">
        <v>22</v>
      </c>
      <c r="D3686">
        <v>0</v>
      </c>
    </row>
    <row r="3687" spans="1:4" x14ac:dyDescent="0.25">
      <c r="A3687" t="s">
        <v>33</v>
      </c>
      <c r="B3687" t="s">
        <v>10</v>
      </c>
      <c r="C3687">
        <v>22</v>
      </c>
      <c r="D3687">
        <v>0</v>
      </c>
    </row>
    <row r="3688" spans="1:4" x14ac:dyDescent="0.25">
      <c r="A3688" t="s">
        <v>34</v>
      </c>
      <c r="B3688" t="s">
        <v>10</v>
      </c>
      <c r="C3688">
        <v>22</v>
      </c>
      <c r="D3688">
        <v>0</v>
      </c>
    </row>
    <row r="3689" spans="1:4" x14ac:dyDescent="0.25">
      <c r="A3689" t="s">
        <v>35</v>
      </c>
      <c r="B3689" t="s">
        <v>10</v>
      </c>
      <c r="C3689">
        <v>22</v>
      </c>
      <c r="D3689">
        <v>0</v>
      </c>
    </row>
    <row r="3690" spans="1:4" x14ac:dyDescent="0.25">
      <c r="A3690" t="s">
        <v>36</v>
      </c>
      <c r="B3690" t="s">
        <v>10</v>
      </c>
      <c r="C3690">
        <v>22</v>
      </c>
      <c r="D3690">
        <v>0</v>
      </c>
    </row>
    <row r="3691" spans="1:4" x14ac:dyDescent="0.25">
      <c r="A3691" t="s">
        <v>37</v>
      </c>
      <c r="B3691" t="s">
        <v>10</v>
      </c>
      <c r="C3691">
        <v>22</v>
      </c>
      <c r="D3691">
        <v>0</v>
      </c>
    </row>
    <row r="3692" spans="1:4" x14ac:dyDescent="0.25">
      <c r="A3692" t="s">
        <v>38</v>
      </c>
      <c r="B3692" t="s">
        <v>10</v>
      </c>
      <c r="C3692">
        <v>22</v>
      </c>
      <c r="D3692">
        <v>0</v>
      </c>
    </row>
    <row r="3693" spans="1:4" x14ac:dyDescent="0.25">
      <c r="A3693" t="s">
        <v>39</v>
      </c>
      <c r="B3693" t="s">
        <v>10</v>
      </c>
      <c r="C3693">
        <v>22</v>
      </c>
      <c r="D3693">
        <v>0</v>
      </c>
    </row>
    <row r="3694" spans="1:4" x14ac:dyDescent="0.25">
      <c r="A3694" t="s">
        <v>40</v>
      </c>
      <c r="B3694" t="s">
        <v>10</v>
      </c>
      <c r="C3694">
        <v>23</v>
      </c>
      <c r="D3694">
        <v>0</v>
      </c>
    </row>
    <row r="3695" spans="1:4" x14ac:dyDescent="0.25">
      <c r="A3695" t="s">
        <v>41</v>
      </c>
      <c r="B3695" t="s">
        <v>10</v>
      </c>
      <c r="C3695">
        <v>23</v>
      </c>
      <c r="D3695">
        <v>0</v>
      </c>
    </row>
    <row r="3696" spans="1:4" x14ac:dyDescent="0.25">
      <c r="A3696" t="s">
        <v>42</v>
      </c>
      <c r="B3696" t="s">
        <v>10</v>
      </c>
      <c r="C3696">
        <v>23</v>
      </c>
      <c r="D3696">
        <v>0</v>
      </c>
    </row>
    <row r="3697" spans="1:4" x14ac:dyDescent="0.25">
      <c r="A3697" t="s">
        <v>43</v>
      </c>
      <c r="B3697" t="s">
        <v>10</v>
      </c>
      <c r="C3697">
        <v>23</v>
      </c>
      <c r="D3697">
        <v>0</v>
      </c>
    </row>
    <row r="3698" spans="1:4" x14ac:dyDescent="0.25">
      <c r="A3698" t="s">
        <v>44</v>
      </c>
      <c r="B3698" t="s">
        <v>10</v>
      </c>
      <c r="C3698">
        <v>23</v>
      </c>
      <c r="D3698">
        <v>0</v>
      </c>
    </row>
    <row r="3699" spans="1:4" x14ac:dyDescent="0.25">
      <c r="A3699" t="s">
        <v>45</v>
      </c>
      <c r="B3699" t="s">
        <v>10</v>
      </c>
      <c r="C3699">
        <v>23</v>
      </c>
      <c r="D3699">
        <v>0</v>
      </c>
    </row>
    <row r="3700" spans="1:4" x14ac:dyDescent="0.25">
      <c r="A3700" t="s">
        <v>46</v>
      </c>
      <c r="B3700" t="s">
        <v>10</v>
      </c>
      <c r="C3700">
        <v>23</v>
      </c>
      <c r="D3700">
        <v>0</v>
      </c>
    </row>
    <row r="3701" spans="1:4" x14ac:dyDescent="0.25">
      <c r="A3701" t="s">
        <v>47</v>
      </c>
      <c r="B3701" t="s">
        <v>10</v>
      </c>
      <c r="C3701">
        <v>23</v>
      </c>
      <c r="D3701">
        <v>0</v>
      </c>
    </row>
    <row r="3702" spans="1:4" x14ac:dyDescent="0.25">
      <c r="A3702" t="s">
        <v>48</v>
      </c>
      <c r="B3702" t="s">
        <v>10</v>
      </c>
      <c r="C3702">
        <v>23</v>
      </c>
      <c r="D3702">
        <v>0</v>
      </c>
    </row>
    <row r="3703" spans="1:4" x14ac:dyDescent="0.25">
      <c r="A3703" t="s">
        <v>49</v>
      </c>
      <c r="B3703" t="s">
        <v>10</v>
      </c>
      <c r="C3703">
        <v>23</v>
      </c>
      <c r="D3703">
        <v>0</v>
      </c>
    </row>
    <row r="3704" spans="1:4" x14ac:dyDescent="0.25">
      <c r="A3704" t="s">
        <v>50</v>
      </c>
      <c r="B3704" t="s">
        <v>10</v>
      </c>
      <c r="C3704">
        <v>23</v>
      </c>
      <c r="D3704">
        <v>0</v>
      </c>
    </row>
    <row r="3705" spans="1:4" x14ac:dyDescent="0.25">
      <c r="A3705" t="s">
        <v>51</v>
      </c>
      <c r="B3705" t="s">
        <v>10</v>
      </c>
      <c r="C3705">
        <v>23</v>
      </c>
      <c r="D3705">
        <v>0</v>
      </c>
    </row>
    <row r="3706" spans="1:4" x14ac:dyDescent="0.25">
      <c r="A3706" t="s">
        <v>52</v>
      </c>
      <c r="B3706" t="s">
        <v>10</v>
      </c>
      <c r="C3706">
        <v>23</v>
      </c>
      <c r="D3706">
        <v>0</v>
      </c>
    </row>
    <row r="3707" spans="1:4" x14ac:dyDescent="0.25">
      <c r="A3707" t="s">
        <v>53</v>
      </c>
      <c r="B3707" t="s">
        <v>10</v>
      </c>
      <c r="C3707">
        <v>23</v>
      </c>
      <c r="D3707">
        <v>0</v>
      </c>
    </row>
    <row r="3708" spans="1:4" x14ac:dyDescent="0.25">
      <c r="A3708" t="s">
        <v>54</v>
      </c>
      <c r="B3708" t="s">
        <v>10</v>
      </c>
      <c r="C3708">
        <v>23</v>
      </c>
      <c r="D3708">
        <v>0</v>
      </c>
    </row>
    <row r="3709" spans="1:4" x14ac:dyDescent="0.25">
      <c r="A3709" t="s">
        <v>55</v>
      </c>
      <c r="B3709" t="s">
        <v>10</v>
      </c>
      <c r="C3709">
        <v>23</v>
      </c>
      <c r="D3709">
        <v>0</v>
      </c>
    </row>
    <row r="3710" spans="1:4" x14ac:dyDescent="0.25">
      <c r="A3710" t="s">
        <v>30</v>
      </c>
      <c r="B3710" t="s">
        <v>10</v>
      </c>
      <c r="C3710">
        <v>23</v>
      </c>
      <c r="D3710">
        <v>0</v>
      </c>
    </row>
    <row r="3711" spans="1:4" x14ac:dyDescent="0.25">
      <c r="A3711" t="s">
        <v>31</v>
      </c>
      <c r="B3711" t="s">
        <v>10</v>
      </c>
      <c r="C3711">
        <v>23</v>
      </c>
      <c r="D3711">
        <v>0</v>
      </c>
    </row>
    <row r="3712" spans="1:4" x14ac:dyDescent="0.25">
      <c r="A3712" t="s">
        <v>32</v>
      </c>
      <c r="B3712" t="s">
        <v>10</v>
      </c>
      <c r="C3712">
        <v>23</v>
      </c>
      <c r="D3712">
        <v>0</v>
      </c>
    </row>
    <row r="3713" spans="1:4" x14ac:dyDescent="0.25">
      <c r="A3713" t="s">
        <v>33</v>
      </c>
      <c r="B3713" t="s">
        <v>10</v>
      </c>
      <c r="C3713">
        <v>23</v>
      </c>
      <c r="D3713">
        <v>0</v>
      </c>
    </row>
    <row r="3714" spans="1:4" x14ac:dyDescent="0.25">
      <c r="A3714" t="s">
        <v>34</v>
      </c>
      <c r="B3714" t="s">
        <v>10</v>
      </c>
      <c r="C3714">
        <v>23</v>
      </c>
      <c r="D3714">
        <v>0</v>
      </c>
    </row>
    <row r="3715" spans="1:4" x14ac:dyDescent="0.25">
      <c r="A3715" t="s">
        <v>35</v>
      </c>
      <c r="B3715" t="s">
        <v>10</v>
      </c>
      <c r="C3715">
        <v>23</v>
      </c>
      <c r="D3715">
        <v>0</v>
      </c>
    </row>
    <row r="3716" spans="1:4" x14ac:dyDescent="0.25">
      <c r="A3716" t="s">
        <v>36</v>
      </c>
      <c r="B3716" t="s">
        <v>10</v>
      </c>
      <c r="C3716">
        <v>23</v>
      </c>
      <c r="D3716">
        <v>0</v>
      </c>
    </row>
    <row r="3717" spans="1:4" x14ac:dyDescent="0.25">
      <c r="A3717" t="s">
        <v>37</v>
      </c>
      <c r="B3717" t="s">
        <v>10</v>
      </c>
      <c r="C3717">
        <v>23</v>
      </c>
      <c r="D3717">
        <v>0</v>
      </c>
    </row>
    <row r="3718" spans="1:4" x14ac:dyDescent="0.25">
      <c r="A3718" t="s">
        <v>38</v>
      </c>
      <c r="B3718" t="s">
        <v>10</v>
      </c>
      <c r="C3718">
        <v>23</v>
      </c>
      <c r="D3718">
        <v>0</v>
      </c>
    </row>
    <row r="3719" spans="1:4" x14ac:dyDescent="0.25">
      <c r="A3719" t="s">
        <v>39</v>
      </c>
      <c r="B3719" t="s">
        <v>10</v>
      </c>
      <c r="C3719">
        <v>23</v>
      </c>
      <c r="D3719">
        <v>0</v>
      </c>
    </row>
    <row r="3720" spans="1:4" x14ac:dyDescent="0.25">
      <c r="A3720" t="s">
        <v>40</v>
      </c>
      <c r="B3720" t="s">
        <v>10</v>
      </c>
      <c r="C3720">
        <v>24</v>
      </c>
      <c r="D3720">
        <v>0</v>
      </c>
    </row>
    <row r="3721" spans="1:4" x14ac:dyDescent="0.25">
      <c r="A3721" t="s">
        <v>41</v>
      </c>
      <c r="B3721" t="s">
        <v>10</v>
      </c>
      <c r="C3721">
        <v>24</v>
      </c>
      <c r="D3721">
        <v>0</v>
      </c>
    </row>
    <row r="3722" spans="1:4" x14ac:dyDescent="0.25">
      <c r="A3722" t="s">
        <v>42</v>
      </c>
      <c r="B3722" t="s">
        <v>10</v>
      </c>
      <c r="C3722">
        <v>24</v>
      </c>
      <c r="D3722">
        <v>0</v>
      </c>
    </row>
    <row r="3723" spans="1:4" x14ac:dyDescent="0.25">
      <c r="A3723" t="s">
        <v>43</v>
      </c>
      <c r="B3723" t="s">
        <v>10</v>
      </c>
      <c r="C3723">
        <v>24</v>
      </c>
      <c r="D3723">
        <v>0</v>
      </c>
    </row>
    <row r="3724" spans="1:4" x14ac:dyDescent="0.25">
      <c r="A3724" t="s">
        <v>44</v>
      </c>
      <c r="B3724" t="s">
        <v>10</v>
      </c>
      <c r="C3724">
        <v>24</v>
      </c>
      <c r="D3724">
        <v>0</v>
      </c>
    </row>
    <row r="3725" spans="1:4" x14ac:dyDescent="0.25">
      <c r="A3725" t="s">
        <v>45</v>
      </c>
      <c r="B3725" t="s">
        <v>10</v>
      </c>
      <c r="C3725">
        <v>24</v>
      </c>
      <c r="D3725">
        <v>0</v>
      </c>
    </row>
    <row r="3726" spans="1:4" x14ac:dyDescent="0.25">
      <c r="A3726" t="s">
        <v>46</v>
      </c>
      <c r="B3726" t="s">
        <v>10</v>
      </c>
      <c r="C3726">
        <v>24</v>
      </c>
      <c r="D3726">
        <v>0</v>
      </c>
    </row>
    <row r="3727" spans="1:4" x14ac:dyDescent="0.25">
      <c r="A3727" t="s">
        <v>47</v>
      </c>
      <c r="B3727" t="s">
        <v>10</v>
      </c>
      <c r="C3727">
        <v>24</v>
      </c>
      <c r="D3727">
        <v>0</v>
      </c>
    </row>
    <row r="3728" spans="1:4" x14ac:dyDescent="0.25">
      <c r="A3728" t="s">
        <v>48</v>
      </c>
      <c r="B3728" t="s">
        <v>10</v>
      </c>
      <c r="C3728">
        <v>24</v>
      </c>
      <c r="D3728">
        <v>0</v>
      </c>
    </row>
    <row r="3729" spans="1:4" x14ac:dyDescent="0.25">
      <c r="A3729" t="s">
        <v>49</v>
      </c>
      <c r="B3729" t="s">
        <v>10</v>
      </c>
      <c r="C3729">
        <v>24</v>
      </c>
      <c r="D3729">
        <v>0</v>
      </c>
    </row>
    <row r="3730" spans="1:4" x14ac:dyDescent="0.25">
      <c r="A3730" t="s">
        <v>50</v>
      </c>
      <c r="B3730" t="s">
        <v>10</v>
      </c>
      <c r="C3730">
        <v>24</v>
      </c>
      <c r="D3730">
        <v>0</v>
      </c>
    </row>
    <row r="3731" spans="1:4" x14ac:dyDescent="0.25">
      <c r="A3731" t="s">
        <v>51</v>
      </c>
      <c r="B3731" t="s">
        <v>10</v>
      </c>
      <c r="C3731">
        <v>24</v>
      </c>
      <c r="D3731">
        <v>0</v>
      </c>
    </row>
    <row r="3732" spans="1:4" x14ac:dyDescent="0.25">
      <c r="A3732" t="s">
        <v>52</v>
      </c>
      <c r="B3732" t="s">
        <v>10</v>
      </c>
      <c r="C3732">
        <v>24</v>
      </c>
      <c r="D3732">
        <v>0</v>
      </c>
    </row>
    <row r="3733" spans="1:4" x14ac:dyDescent="0.25">
      <c r="A3733" t="s">
        <v>53</v>
      </c>
      <c r="B3733" t="s">
        <v>10</v>
      </c>
      <c r="C3733">
        <v>24</v>
      </c>
      <c r="D3733">
        <v>0</v>
      </c>
    </row>
    <row r="3734" spans="1:4" x14ac:dyDescent="0.25">
      <c r="A3734" t="s">
        <v>54</v>
      </c>
      <c r="B3734" t="s">
        <v>10</v>
      </c>
      <c r="C3734">
        <v>24</v>
      </c>
      <c r="D3734">
        <v>0</v>
      </c>
    </row>
    <row r="3735" spans="1:4" x14ac:dyDescent="0.25">
      <c r="A3735" t="s">
        <v>55</v>
      </c>
      <c r="B3735" t="s">
        <v>10</v>
      </c>
      <c r="C3735">
        <v>24</v>
      </c>
      <c r="D3735">
        <v>0</v>
      </c>
    </row>
    <row r="3736" spans="1:4" x14ac:dyDescent="0.25">
      <c r="A3736" t="s">
        <v>30</v>
      </c>
      <c r="B3736" t="s">
        <v>10</v>
      </c>
      <c r="C3736">
        <v>24</v>
      </c>
      <c r="D3736">
        <v>0</v>
      </c>
    </row>
    <row r="3737" spans="1:4" x14ac:dyDescent="0.25">
      <c r="A3737" t="s">
        <v>31</v>
      </c>
      <c r="B3737" t="s">
        <v>10</v>
      </c>
      <c r="C3737">
        <v>24</v>
      </c>
      <c r="D3737">
        <v>0</v>
      </c>
    </row>
    <row r="3738" spans="1:4" x14ac:dyDescent="0.25">
      <c r="A3738" t="s">
        <v>32</v>
      </c>
      <c r="B3738" t="s">
        <v>10</v>
      </c>
      <c r="C3738">
        <v>24</v>
      </c>
      <c r="D3738">
        <v>0</v>
      </c>
    </row>
    <row r="3739" spans="1:4" x14ac:dyDescent="0.25">
      <c r="A3739" t="s">
        <v>33</v>
      </c>
      <c r="B3739" t="s">
        <v>10</v>
      </c>
      <c r="C3739">
        <v>24</v>
      </c>
      <c r="D3739">
        <v>0</v>
      </c>
    </row>
    <row r="3740" spans="1:4" x14ac:dyDescent="0.25">
      <c r="A3740" t="s">
        <v>34</v>
      </c>
      <c r="B3740" t="s">
        <v>10</v>
      </c>
      <c r="C3740">
        <v>24</v>
      </c>
      <c r="D3740">
        <v>0</v>
      </c>
    </row>
    <row r="3741" spans="1:4" x14ac:dyDescent="0.25">
      <c r="A3741" t="s">
        <v>35</v>
      </c>
      <c r="B3741" t="s">
        <v>10</v>
      </c>
      <c r="C3741">
        <v>24</v>
      </c>
      <c r="D3741">
        <v>0</v>
      </c>
    </row>
    <row r="3742" spans="1:4" x14ac:dyDescent="0.25">
      <c r="A3742" t="s">
        <v>36</v>
      </c>
      <c r="B3742" t="s">
        <v>10</v>
      </c>
      <c r="C3742">
        <v>24</v>
      </c>
      <c r="D3742">
        <v>0</v>
      </c>
    </row>
    <row r="3743" spans="1:4" x14ac:dyDescent="0.25">
      <c r="A3743" t="s">
        <v>37</v>
      </c>
      <c r="B3743" t="s">
        <v>10</v>
      </c>
      <c r="C3743">
        <v>24</v>
      </c>
      <c r="D3743">
        <v>0</v>
      </c>
    </row>
    <row r="3744" spans="1:4" x14ac:dyDescent="0.25">
      <c r="A3744" t="s">
        <v>38</v>
      </c>
      <c r="B3744" t="s">
        <v>10</v>
      </c>
      <c r="C3744">
        <v>24</v>
      </c>
      <c r="D3744">
        <v>0</v>
      </c>
    </row>
    <row r="3745" spans="1:4" x14ac:dyDescent="0.25">
      <c r="A3745" t="s">
        <v>39</v>
      </c>
      <c r="B3745" t="s">
        <v>10</v>
      </c>
      <c r="C3745">
        <v>24</v>
      </c>
      <c r="D3745">
        <v>0</v>
      </c>
    </row>
    <row r="3746" spans="1:4" x14ac:dyDescent="0.25">
      <c r="A3746" t="s">
        <v>40</v>
      </c>
      <c r="B3746" t="s">
        <v>11</v>
      </c>
      <c r="C3746">
        <v>1</v>
      </c>
      <c r="D3746">
        <v>0</v>
      </c>
    </row>
    <row r="3747" spans="1:4" x14ac:dyDescent="0.25">
      <c r="A3747" t="s">
        <v>41</v>
      </c>
      <c r="B3747" t="s">
        <v>11</v>
      </c>
      <c r="C3747">
        <v>1</v>
      </c>
      <c r="D3747">
        <v>0</v>
      </c>
    </row>
    <row r="3748" spans="1:4" x14ac:dyDescent="0.25">
      <c r="A3748" t="s">
        <v>42</v>
      </c>
      <c r="B3748" t="s">
        <v>11</v>
      </c>
      <c r="C3748">
        <v>1</v>
      </c>
      <c r="D3748">
        <v>0</v>
      </c>
    </row>
    <row r="3749" spans="1:4" x14ac:dyDescent="0.25">
      <c r="A3749" t="s">
        <v>43</v>
      </c>
      <c r="B3749" t="s">
        <v>11</v>
      </c>
      <c r="C3749">
        <v>1</v>
      </c>
      <c r="D3749">
        <v>0</v>
      </c>
    </row>
    <row r="3750" spans="1:4" x14ac:dyDescent="0.25">
      <c r="A3750" t="s">
        <v>44</v>
      </c>
      <c r="B3750" t="s">
        <v>11</v>
      </c>
      <c r="C3750">
        <v>1</v>
      </c>
      <c r="D3750">
        <v>0</v>
      </c>
    </row>
    <row r="3751" spans="1:4" x14ac:dyDescent="0.25">
      <c r="A3751" t="s">
        <v>45</v>
      </c>
      <c r="B3751" t="s">
        <v>11</v>
      </c>
      <c r="C3751">
        <v>1</v>
      </c>
      <c r="D3751">
        <v>0</v>
      </c>
    </row>
    <row r="3752" spans="1:4" x14ac:dyDescent="0.25">
      <c r="A3752" t="s">
        <v>46</v>
      </c>
      <c r="B3752" t="s">
        <v>11</v>
      </c>
      <c r="C3752">
        <v>1</v>
      </c>
      <c r="D3752">
        <v>0</v>
      </c>
    </row>
    <row r="3753" spans="1:4" x14ac:dyDescent="0.25">
      <c r="A3753" t="s">
        <v>47</v>
      </c>
      <c r="B3753" t="s">
        <v>11</v>
      </c>
      <c r="C3753">
        <v>1</v>
      </c>
      <c r="D3753">
        <v>0</v>
      </c>
    </row>
    <row r="3754" spans="1:4" x14ac:dyDescent="0.25">
      <c r="A3754" t="s">
        <v>48</v>
      </c>
      <c r="B3754" t="s">
        <v>11</v>
      </c>
      <c r="C3754">
        <v>1</v>
      </c>
      <c r="D3754">
        <v>0</v>
      </c>
    </row>
    <row r="3755" spans="1:4" x14ac:dyDescent="0.25">
      <c r="A3755" t="s">
        <v>49</v>
      </c>
      <c r="B3755" t="s">
        <v>11</v>
      </c>
      <c r="C3755">
        <v>1</v>
      </c>
      <c r="D3755">
        <v>0</v>
      </c>
    </row>
    <row r="3756" spans="1:4" x14ac:dyDescent="0.25">
      <c r="A3756" t="s">
        <v>50</v>
      </c>
      <c r="B3756" t="s">
        <v>11</v>
      </c>
      <c r="C3756">
        <v>1</v>
      </c>
      <c r="D3756">
        <v>0</v>
      </c>
    </row>
    <row r="3757" spans="1:4" x14ac:dyDescent="0.25">
      <c r="A3757" t="s">
        <v>51</v>
      </c>
      <c r="B3757" t="s">
        <v>11</v>
      </c>
      <c r="C3757">
        <v>1</v>
      </c>
      <c r="D3757">
        <v>0</v>
      </c>
    </row>
    <row r="3758" spans="1:4" x14ac:dyDescent="0.25">
      <c r="A3758" t="s">
        <v>52</v>
      </c>
      <c r="B3758" t="s">
        <v>11</v>
      </c>
      <c r="C3758">
        <v>1</v>
      </c>
      <c r="D3758">
        <v>0</v>
      </c>
    </row>
    <row r="3759" spans="1:4" x14ac:dyDescent="0.25">
      <c r="A3759" t="s">
        <v>53</v>
      </c>
      <c r="B3759" t="s">
        <v>11</v>
      </c>
      <c r="C3759">
        <v>1</v>
      </c>
      <c r="D3759">
        <v>0</v>
      </c>
    </row>
    <row r="3760" spans="1:4" x14ac:dyDescent="0.25">
      <c r="A3760" t="s">
        <v>54</v>
      </c>
      <c r="B3760" t="s">
        <v>11</v>
      </c>
      <c r="C3760">
        <v>1</v>
      </c>
      <c r="D3760">
        <v>0</v>
      </c>
    </row>
    <row r="3761" spans="1:4" x14ac:dyDescent="0.25">
      <c r="A3761" t="s">
        <v>55</v>
      </c>
      <c r="B3761" t="s">
        <v>11</v>
      </c>
      <c r="C3761">
        <v>1</v>
      </c>
      <c r="D3761">
        <v>0</v>
      </c>
    </row>
    <row r="3762" spans="1:4" x14ac:dyDescent="0.25">
      <c r="A3762" t="s">
        <v>30</v>
      </c>
      <c r="B3762" t="s">
        <v>11</v>
      </c>
      <c r="C3762">
        <v>1</v>
      </c>
      <c r="D3762">
        <v>0</v>
      </c>
    </row>
    <row r="3763" spans="1:4" x14ac:dyDescent="0.25">
      <c r="A3763" t="s">
        <v>31</v>
      </c>
      <c r="B3763" t="s">
        <v>11</v>
      </c>
      <c r="C3763">
        <v>1</v>
      </c>
      <c r="D3763">
        <v>0</v>
      </c>
    </row>
    <row r="3764" spans="1:4" x14ac:dyDescent="0.25">
      <c r="A3764" t="s">
        <v>32</v>
      </c>
      <c r="B3764" t="s">
        <v>11</v>
      </c>
      <c r="C3764">
        <v>1</v>
      </c>
      <c r="D3764">
        <v>0</v>
      </c>
    </row>
    <row r="3765" spans="1:4" x14ac:dyDescent="0.25">
      <c r="A3765" t="s">
        <v>33</v>
      </c>
      <c r="B3765" t="s">
        <v>11</v>
      </c>
      <c r="C3765">
        <v>1</v>
      </c>
      <c r="D3765">
        <v>0</v>
      </c>
    </row>
    <row r="3766" spans="1:4" x14ac:dyDescent="0.25">
      <c r="A3766" t="s">
        <v>34</v>
      </c>
      <c r="B3766" t="s">
        <v>11</v>
      </c>
      <c r="C3766">
        <v>1</v>
      </c>
      <c r="D3766">
        <v>0</v>
      </c>
    </row>
    <row r="3767" spans="1:4" x14ac:dyDescent="0.25">
      <c r="A3767" t="s">
        <v>35</v>
      </c>
      <c r="B3767" t="s">
        <v>11</v>
      </c>
      <c r="C3767">
        <v>1</v>
      </c>
      <c r="D3767">
        <v>0</v>
      </c>
    </row>
    <row r="3768" spans="1:4" x14ac:dyDescent="0.25">
      <c r="A3768" t="s">
        <v>36</v>
      </c>
      <c r="B3768" t="s">
        <v>11</v>
      </c>
      <c r="C3768">
        <v>1</v>
      </c>
      <c r="D3768">
        <v>0</v>
      </c>
    </row>
    <row r="3769" spans="1:4" x14ac:dyDescent="0.25">
      <c r="A3769" t="s">
        <v>37</v>
      </c>
      <c r="B3769" t="s">
        <v>11</v>
      </c>
      <c r="C3769">
        <v>1</v>
      </c>
      <c r="D3769">
        <v>0</v>
      </c>
    </row>
    <row r="3770" spans="1:4" x14ac:dyDescent="0.25">
      <c r="A3770" t="s">
        <v>38</v>
      </c>
      <c r="B3770" t="s">
        <v>11</v>
      </c>
      <c r="C3770">
        <v>1</v>
      </c>
      <c r="D3770">
        <v>0</v>
      </c>
    </row>
    <row r="3771" spans="1:4" x14ac:dyDescent="0.25">
      <c r="A3771" t="s">
        <v>39</v>
      </c>
      <c r="B3771" t="s">
        <v>11</v>
      </c>
      <c r="C3771">
        <v>1</v>
      </c>
      <c r="D3771">
        <v>0</v>
      </c>
    </row>
    <row r="3772" spans="1:4" x14ac:dyDescent="0.25">
      <c r="A3772" t="s">
        <v>40</v>
      </c>
      <c r="B3772" t="s">
        <v>11</v>
      </c>
      <c r="C3772">
        <v>2</v>
      </c>
      <c r="D3772">
        <v>0</v>
      </c>
    </row>
    <row r="3773" spans="1:4" x14ac:dyDescent="0.25">
      <c r="A3773" t="s">
        <v>41</v>
      </c>
      <c r="B3773" t="s">
        <v>11</v>
      </c>
      <c r="C3773">
        <v>2</v>
      </c>
      <c r="D3773">
        <v>0</v>
      </c>
    </row>
    <row r="3774" spans="1:4" x14ac:dyDescent="0.25">
      <c r="A3774" t="s">
        <v>42</v>
      </c>
      <c r="B3774" t="s">
        <v>11</v>
      </c>
      <c r="C3774">
        <v>2</v>
      </c>
      <c r="D3774">
        <v>0</v>
      </c>
    </row>
    <row r="3775" spans="1:4" x14ac:dyDescent="0.25">
      <c r="A3775" t="s">
        <v>43</v>
      </c>
      <c r="B3775" t="s">
        <v>11</v>
      </c>
      <c r="C3775">
        <v>2</v>
      </c>
      <c r="D3775">
        <v>0</v>
      </c>
    </row>
    <row r="3776" spans="1:4" x14ac:dyDescent="0.25">
      <c r="A3776" t="s">
        <v>44</v>
      </c>
      <c r="B3776" t="s">
        <v>11</v>
      </c>
      <c r="C3776">
        <v>2</v>
      </c>
      <c r="D3776">
        <v>0</v>
      </c>
    </row>
    <row r="3777" spans="1:4" x14ac:dyDescent="0.25">
      <c r="A3777" t="s">
        <v>45</v>
      </c>
      <c r="B3777" t="s">
        <v>11</v>
      </c>
      <c r="C3777">
        <v>2</v>
      </c>
      <c r="D3777">
        <v>0</v>
      </c>
    </row>
    <row r="3778" spans="1:4" x14ac:dyDescent="0.25">
      <c r="A3778" t="s">
        <v>46</v>
      </c>
      <c r="B3778" t="s">
        <v>11</v>
      </c>
      <c r="C3778">
        <v>2</v>
      </c>
      <c r="D3778">
        <v>0</v>
      </c>
    </row>
    <row r="3779" spans="1:4" x14ac:dyDescent="0.25">
      <c r="A3779" t="s">
        <v>47</v>
      </c>
      <c r="B3779" t="s">
        <v>11</v>
      </c>
      <c r="C3779">
        <v>2</v>
      </c>
      <c r="D3779">
        <v>0</v>
      </c>
    </row>
    <row r="3780" spans="1:4" x14ac:dyDescent="0.25">
      <c r="A3780" t="s">
        <v>48</v>
      </c>
      <c r="B3780" t="s">
        <v>11</v>
      </c>
      <c r="C3780">
        <v>2</v>
      </c>
      <c r="D3780">
        <v>0</v>
      </c>
    </row>
    <row r="3781" spans="1:4" x14ac:dyDescent="0.25">
      <c r="A3781" t="s">
        <v>49</v>
      </c>
      <c r="B3781" t="s">
        <v>11</v>
      </c>
      <c r="C3781">
        <v>2</v>
      </c>
      <c r="D3781">
        <v>0</v>
      </c>
    </row>
    <row r="3782" spans="1:4" x14ac:dyDescent="0.25">
      <c r="A3782" t="s">
        <v>50</v>
      </c>
      <c r="B3782" t="s">
        <v>11</v>
      </c>
      <c r="C3782">
        <v>2</v>
      </c>
      <c r="D3782">
        <v>0</v>
      </c>
    </row>
    <row r="3783" spans="1:4" x14ac:dyDescent="0.25">
      <c r="A3783" t="s">
        <v>51</v>
      </c>
      <c r="B3783" t="s">
        <v>11</v>
      </c>
      <c r="C3783">
        <v>2</v>
      </c>
      <c r="D3783">
        <v>0</v>
      </c>
    </row>
    <row r="3784" spans="1:4" x14ac:dyDescent="0.25">
      <c r="A3784" t="s">
        <v>52</v>
      </c>
      <c r="B3784" t="s">
        <v>11</v>
      </c>
      <c r="C3784">
        <v>2</v>
      </c>
      <c r="D3784">
        <v>0</v>
      </c>
    </row>
    <row r="3785" spans="1:4" x14ac:dyDescent="0.25">
      <c r="A3785" t="s">
        <v>53</v>
      </c>
      <c r="B3785" t="s">
        <v>11</v>
      </c>
      <c r="C3785">
        <v>2</v>
      </c>
      <c r="D3785">
        <v>0</v>
      </c>
    </row>
    <row r="3786" spans="1:4" x14ac:dyDescent="0.25">
      <c r="A3786" t="s">
        <v>54</v>
      </c>
      <c r="B3786" t="s">
        <v>11</v>
      </c>
      <c r="C3786">
        <v>2</v>
      </c>
      <c r="D3786">
        <v>0</v>
      </c>
    </row>
    <row r="3787" spans="1:4" x14ac:dyDescent="0.25">
      <c r="A3787" t="s">
        <v>55</v>
      </c>
      <c r="B3787" t="s">
        <v>11</v>
      </c>
      <c r="C3787">
        <v>2</v>
      </c>
      <c r="D3787">
        <v>0</v>
      </c>
    </row>
    <row r="3788" spans="1:4" x14ac:dyDescent="0.25">
      <c r="A3788" t="s">
        <v>30</v>
      </c>
      <c r="B3788" t="s">
        <v>11</v>
      </c>
      <c r="C3788">
        <v>2</v>
      </c>
      <c r="D3788">
        <v>0</v>
      </c>
    </row>
    <row r="3789" spans="1:4" x14ac:dyDescent="0.25">
      <c r="A3789" t="s">
        <v>31</v>
      </c>
      <c r="B3789" t="s">
        <v>11</v>
      </c>
      <c r="C3789">
        <v>2</v>
      </c>
      <c r="D3789">
        <v>0</v>
      </c>
    </row>
    <row r="3790" spans="1:4" x14ac:dyDescent="0.25">
      <c r="A3790" t="s">
        <v>32</v>
      </c>
      <c r="B3790" t="s">
        <v>11</v>
      </c>
      <c r="C3790">
        <v>2</v>
      </c>
      <c r="D3790">
        <v>0</v>
      </c>
    </row>
    <row r="3791" spans="1:4" x14ac:dyDescent="0.25">
      <c r="A3791" t="s">
        <v>33</v>
      </c>
      <c r="B3791" t="s">
        <v>11</v>
      </c>
      <c r="C3791">
        <v>2</v>
      </c>
      <c r="D3791">
        <v>0</v>
      </c>
    </row>
    <row r="3792" spans="1:4" x14ac:dyDescent="0.25">
      <c r="A3792" t="s">
        <v>34</v>
      </c>
      <c r="B3792" t="s">
        <v>11</v>
      </c>
      <c r="C3792">
        <v>2</v>
      </c>
      <c r="D3792">
        <v>0</v>
      </c>
    </row>
    <row r="3793" spans="1:4" x14ac:dyDescent="0.25">
      <c r="A3793" t="s">
        <v>35</v>
      </c>
      <c r="B3793" t="s">
        <v>11</v>
      </c>
      <c r="C3793">
        <v>2</v>
      </c>
      <c r="D3793">
        <v>0</v>
      </c>
    </row>
    <row r="3794" spans="1:4" x14ac:dyDescent="0.25">
      <c r="A3794" t="s">
        <v>36</v>
      </c>
      <c r="B3794" t="s">
        <v>11</v>
      </c>
      <c r="C3794">
        <v>2</v>
      </c>
      <c r="D3794">
        <v>0</v>
      </c>
    </row>
    <row r="3795" spans="1:4" x14ac:dyDescent="0.25">
      <c r="A3795" t="s">
        <v>37</v>
      </c>
      <c r="B3795" t="s">
        <v>11</v>
      </c>
      <c r="C3795">
        <v>2</v>
      </c>
      <c r="D3795">
        <v>0</v>
      </c>
    </row>
    <row r="3796" spans="1:4" x14ac:dyDescent="0.25">
      <c r="A3796" t="s">
        <v>38</v>
      </c>
      <c r="B3796" t="s">
        <v>11</v>
      </c>
      <c r="C3796">
        <v>2</v>
      </c>
      <c r="D3796">
        <v>0</v>
      </c>
    </row>
    <row r="3797" spans="1:4" x14ac:dyDescent="0.25">
      <c r="A3797" t="s">
        <v>39</v>
      </c>
      <c r="B3797" t="s">
        <v>11</v>
      </c>
      <c r="C3797">
        <v>2</v>
      </c>
      <c r="D3797">
        <v>0</v>
      </c>
    </row>
    <row r="3798" spans="1:4" x14ac:dyDescent="0.25">
      <c r="A3798" t="s">
        <v>40</v>
      </c>
      <c r="B3798" t="s">
        <v>11</v>
      </c>
      <c r="C3798">
        <v>3</v>
      </c>
      <c r="D3798">
        <v>0</v>
      </c>
    </row>
    <row r="3799" spans="1:4" x14ac:dyDescent="0.25">
      <c r="A3799" t="s">
        <v>41</v>
      </c>
      <c r="B3799" t="s">
        <v>11</v>
      </c>
      <c r="C3799">
        <v>3</v>
      </c>
      <c r="D3799">
        <v>0</v>
      </c>
    </row>
    <row r="3800" spans="1:4" x14ac:dyDescent="0.25">
      <c r="A3800" t="s">
        <v>42</v>
      </c>
      <c r="B3800" t="s">
        <v>11</v>
      </c>
      <c r="C3800">
        <v>3</v>
      </c>
      <c r="D3800">
        <v>0</v>
      </c>
    </row>
    <row r="3801" spans="1:4" x14ac:dyDescent="0.25">
      <c r="A3801" t="s">
        <v>43</v>
      </c>
      <c r="B3801" t="s">
        <v>11</v>
      </c>
      <c r="C3801">
        <v>3</v>
      </c>
      <c r="D3801">
        <v>0</v>
      </c>
    </row>
    <row r="3802" spans="1:4" x14ac:dyDescent="0.25">
      <c r="A3802" t="s">
        <v>44</v>
      </c>
      <c r="B3802" t="s">
        <v>11</v>
      </c>
      <c r="C3802">
        <v>3</v>
      </c>
      <c r="D3802">
        <v>0</v>
      </c>
    </row>
    <row r="3803" spans="1:4" x14ac:dyDescent="0.25">
      <c r="A3803" t="s">
        <v>45</v>
      </c>
      <c r="B3803" t="s">
        <v>11</v>
      </c>
      <c r="C3803">
        <v>3</v>
      </c>
      <c r="D3803">
        <v>0</v>
      </c>
    </row>
    <row r="3804" spans="1:4" x14ac:dyDescent="0.25">
      <c r="A3804" t="s">
        <v>46</v>
      </c>
      <c r="B3804" t="s">
        <v>11</v>
      </c>
      <c r="C3804">
        <v>3</v>
      </c>
      <c r="D3804">
        <v>0</v>
      </c>
    </row>
    <row r="3805" spans="1:4" x14ac:dyDescent="0.25">
      <c r="A3805" t="s">
        <v>47</v>
      </c>
      <c r="B3805" t="s">
        <v>11</v>
      </c>
      <c r="C3805">
        <v>3</v>
      </c>
      <c r="D3805">
        <v>0</v>
      </c>
    </row>
    <row r="3806" spans="1:4" x14ac:dyDescent="0.25">
      <c r="A3806" t="s">
        <v>48</v>
      </c>
      <c r="B3806" t="s">
        <v>11</v>
      </c>
      <c r="C3806">
        <v>3</v>
      </c>
      <c r="D3806">
        <v>0</v>
      </c>
    </row>
    <row r="3807" spans="1:4" x14ac:dyDescent="0.25">
      <c r="A3807" t="s">
        <v>49</v>
      </c>
      <c r="B3807" t="s">
        <v>11</v>
      </c>
      <c r="C3807">
        <v>3</v>
      </c>
      <c r="D3807">
        <v>0</v>
      </c>
    </row>
    <row r="3808" spans="1:4" x14ac:dyDescent="0.25">
      <c r="A3808" t="s">
        <v>50</v>
      </c>
      <c r="B3808" t="s">
        <v>11</v>
      </c>
      <c r="C3808">
        <v>3</v>
      </c>
      <c r="D3808">
        <v>0</v>
      </c>
    </row>
    <row r="3809" spans="1:4" x14ac:dyDescent="0.25">
      <c r="A3809" t="s">
        <v>51</v>
      </c>
      <c r="B3809" t="s">
        <v>11</v>
      </c>
      <c r="C3809">
        <v>3</v>
      </c>
      <c r="D3809">
        <v>0</v>
      </c>
    </row>
    <row r="3810" spans="1:4" x14ac:dyDescent="0.25">
      <c r="A3810" t="s">
        <v>52</v>
      </c>
      <c r="B3810" t="s">
        <v>11</v>
      </c>
      <c r="C3810">
        <v>3</v>
      </c>
      <c r="D3810">
        <v>0</v>
      </c>
    </row>
    <row r="3811" spans="1:4" x14ac:dyDescent="0.25">
      <c r="A3811" t="s">
        <v>53</v>
      </c>
      <c r="B3811" t="s">
        <v>11</v>
      </c>
      <c r="C3811">
        <v>3</v>
      </c>
      <c r="D3811">
        <v>0</v>
      </c>
    </row>
    <row r="3812" spans="1:4" x14ac:dyDescent="0.25">
      <c r="A3812" t="s">
        <v>54</v>
      </c>
      <c r="B3812" t="s">
        <v>11</v>
      </c>
      <c r="C3812">
        <v>3</v>
      </c>
      <c r="D3812">
        <v>0</v>
      </c>
    </row>
    <row r="3813" spans="1:4" x14ac:dyDescent="0.25">
      <c r="A3813" t="s">
        <v>55</v>
      </c>
      <c r="B3813" t="s">
        <v>11</v>
      </c>
      <c r="C3813">
        <v>3</v>
      </c>
      <c r="D3813">
        <v>0</v>
      </c>
    </row>
    <row r="3814" spans="1:4" x14ac:dyDescent="0.25">
      <c r="A3814" t="s">
        <v>30</v>
      </c>
      <c r="B3814" t="s">
        <v>11</v>
      </c>
      <c r="C3814">
        <v>3</v>
      </c>
      <c r="D3814">
        <v>0</v>
      </c>
    </row>
    <row r="3815" spans="1:4" x14ac:dyDescent="0.25">
      <c r="A3815" t="s">
        <v>31</v>
      </c>
      <c r="B3815" t="s">
        <v>11</v>
      </c>
      <c r="C3815">
        <v>3</v>
      </c>
      <c r="D3815">
        <v>0</v>
      </c>
    </row>
    <row r="3816" spans="1:4" x14ac:dyDescent="0.25">
      <c r="A3816" t="s">
        <v>32</v>
      </c>
      <c r="B3816" t="s">
        <v>11</v>
      </c>
      <c r="C3816">
        <v>3</v>
      </c>
      <c r="D3816">
        <v>0</v>
      </c>
    </row>
    <row r="3817" spans="1:4" x14ac:dyDescent="0.25">
      <c r="A3817" t="s">
        <v>33</v>
      </c>
      <c r="B3817" t="s">
        <v>11</v>
      </c>
      <c r="C3817">
        <v>3</v>
      </c>
      <c r="D3817">
        <v>0</v>
      </c>
    </row>
    <row r="3818" spans="1:4" x14ac:dyDescent="0.25">
      <c r="A3818" t="s">
        <v>34</v>
      </c>
      <c r="B3818" t="s">
        <v>11</v>
      </c>
      <c r="C3818">
        <v>3</v>
      </c>
      <c r="D3818">
        <v>0</v>
      </c>
    </row>
    <row r="3819" spans="1:4" x14ac:dyDescent="0.25">
      <c r="A3819" t="s">
        <v>35</v>
      </c>
      <c r="B3819" t="s">
        <v>11</v>
      </c>
      <c r="C3819">
        <v>3</v>
      </c>
      <c r="D3819">
        <v>0</v>
      </c>
    </row>
    <row r="3820" spans="1:4" x14ac:dyDescent="0.25">
      <c r="A3820" t="s">
        <v>36</v>
      </c>
      <c r="B3820" t="s">
        <v>11</v>
      </c>
      <c r="C3820">
        <v>3</v>
      </c>
      <c r="D3820">
        <v>0</v>
      </c>
    </row>
    <row r="3821" spans="1:4" x14ac:dyDescent="0.25">
      <c r="A3821" t="s">
        <v>37</v>
      </c>
      <c r="B3821" t="s">
        <v>11</v>
      </c>
      <c r="C3821">
        <v>3</v>
      </c>
      <c r="D3821">
        <v>0</v>
      </c>
    </row>
    <row r="3822" spans="1:4" x14ac:dyDescent="0.25">
      <c r="A3822" t="s">
        <v>38</v>
      </c>
      <c r="B3822" t="s">
        <v>11</v>
      </c>
      <c r="C3822">
        <v>3</v>
      </c>
      <c r="D3822">
        <v>0</v>
      </c>
    </row>
    <row r="3823" spans="1:4" x14ac:dyDescent="0.25">
      <c r="A3823" t="s">
        <v>39</v>
      </c>
      <c r="B3823" t="s">
        <v>11</v>
      </c>
      <c r="C3823">
        <v>3</v>
      </c>
      <c r="D3823">
        <v>0</v>
      </c>
    </row>
    <row r="3824" spans="1:4" x14ac:dyDescent="0.25">
      <c r="A3824" t="s">
        <v>40</v>
      </c>
      <c r="B3824" t="s">
        <v>11</v>
      </c>
      <c r="C3824">
        <v>4</v>
      </c>
      <c r="D3824">
        <v>0</v>
      </c>
    </row>
    <row r="3825" spans="1:4" x14ac:dyDescent="0.25">
      <c r="A3825" t="s">
        <v>41</v>
      </c>
      <c r="B3825" t="s">
        <v>11</v>
      </c>
      <c r="C3825">
        <v>4</v>
      </c>
      <c r="D3825">
        <v>0</v>
      </c>
    </row>
    <row r="3826" spans="1:4" x14ac:dyDescent="0.25">
      <c r="A3826" t="s">
        <v>42</v>
      </c>
      <c r="B3826" t="s">
        <v>11</v>
      </c>
      <c r="C3826">
        <v>4</v>
      </c>
      <c r="D3826">
        <v>0</v>
      </c>
    </row>
    <row r="3827" spans="1:4" x14ac:dyDescent="0.25">
      <c r="A3827" t="s">
        <v>43</v>
      </c>
      <c r="B3827" t="s">
        <v>11</v>
      </c>
      <c r="C3827">
        <v>4</v>
      </c>
      <c r="D3827">
        <v>0</v>
      </c>
    </row>
    <row r="3828" spans="1:4" x14ac:dyDescent="0.25">
      <c r="A3828" t="s">
        <v>44</v>
      </c>
      <c r="B3828" t="s">
        <v>11</v>
      </c>
      <c r="C3828">
        <v>4</v>
      </c>
      <c r="D3828">
        <v>0</v>
      </c>
    </row>
    <row r="3829" spans="1:4" x14ac:dyDescent="0.25">
      <c r="A3829" t="s">
        <v>45</v>
      </c>
      <c r="B3829" t="s">
        <v>11</v>
      </c>
      <c r="C3829">
        <v>4</v>
      </c>
      <c r="D3829">
        <v>0</v>
      </c>
    </row>
    <row r="3830" spans="1:4" x14ac:dyDescent="0.25">
      <c r="A3830" t="s">
        <v>46</v>
      </c>
      <c r="B3830" t="s">
        <v>11</v>
      </c>
      <c r="C3830">
        <v>4</v>
      </c>
      <c r="D3830">
        <v>0</v>
      </c>
    </row>
    <row r="3831" spans="1:4" x14ac:dyDescent="0.25">
      <c r="A3831" t="s">
        <v>47</v>
      </c>
      <c r="B3831" t="s">
        <v>11</v>
      </c>
      <c r="C3831">
        <v>4</v>
      </c>
      <c r="D3831">
        <v>0</v>
      </c>
    </row>
    <row r="3832" spans="1:4" x14ac:dyDescent="0.25">
      <c r="A3832" t="s">
        <v>48</v>
      </c>
      <c r="B3832" t="s">
        <v>11</v>
      </c>
      <c r="C3832">
        <v>4</v>
      </c>
      <c r="D3832">
        <v>0</v>
      </c>
    </row>
    <row r="3833" spans="1:4" x14ac:dyDescent="0.25">
      <c r="A3833" t="s">
        <v>49</v>
      </c>
      <c r="B3833" t="s">
        <v>11</v>
      </c>
      <c r="C3833">
        <v>4</v>
      </c>
      <c r="D3833">
        <v>0</v>
      </c>
    </row>
    <row r="3834" spans="1:4" x14ac:dyDescent="0.25">
      <c r="A3834" t="s">
        <v>50</v>
      </c>
      <c r="B3834" t="s">
        <v>11</v>
      </c>
      <c r="C3834">
        <v>4</v>
      </c>
      <c r="D3834">
        <v>0</v>
      </c>
    </row>
    <row r="3835" spans="1:4" x14ac:dyDescent="0.25">
      <c r="A3835" t="s">
        <v>51</v>
      </c>
      <c r="B3835" t="s">
        <v>11</v>
      </c>
      <c r="C3835">
        <v>4</v>
      </c>
      <c r="D3835">
        <v>0</v>
      </c>
    </row>
    <row r="3836" spans="1:4" x14ac:dyDescent="0.25">
      <c r="A3836" t="s">
        <v>52</v>
      </c>
      <c r="B3836" t="s">
        <v>11</v>
      </c>
      <c r="C3836">
        <v>4</v>
      </c>
      <c r="D3836">
        <v>0</v>
      </c>
    </row>
    <row r="3837" spans="1:4" x14ac:dyDescent="0.25">
      <c r="A3837" t="s">
        <v>53</v>
      </c>
      <c r="B3837" t="s">
        <v>11</v>
      </c>
      <c r="C3837">
        <v>4</v>
      </c>
      <c r="D3837">
        <v>0</v>
      </c>
    </row>
    <row r="3838" spans="1:4" x14ac:dyDescent="0.25">
      <c r="A3838" t="s">
        <v>54</v>
      </c>
      <c r="B3838" t="s">
        <v>11</v>
      </c>
      <c r="C3838">
        <v>4</v>
      </c>
      <c r="D3838">
        <v>0</v>
      </c>
    </row>
    <row r="3839" spans="1:4" x14ac:dyDescent="0.25">
      <c r="A3839" t="s">
        <v>55</v>
      </c>
      <c r="B3839" t="s">
        <v>11</v>
      </c>
      <c r="C3839">
        <v>4</v>
      </c>
      <c r="D3839">
        <v>0</v>
      </c>
    </row>
    <row r="3840" spans="1:4" x14ac:dyDescent="0.25">
      <c r="A3840" t="s">
        <v>30</v>
      </c>
      <c r="B3840" t="s">
        <v>11</v>
      </c>
      <c r="C3840">
        <v>4</v>
      </c>
      <c r="D3840">
        <v>0</v>
      </c>
    </row>
    <row r="3841" spans="1:4" x14ac:dyDescent="0.25">
      <c r="A3841" t="s">
        <v>31</v>
      </c>
      <c r="B3841" t="s">
        <v>11</v>
      </c>
      <c r="C3841">
        <v>4</v>
      </c>
      <c r="D3841">
        <v>0</v>
      </c>
    </row>
    <row r="3842" spans="1:4" x14ac:dyDescent="0.25">
      <c r="A3842" t="s">
        <v>32</v>
      </c>
      <c r="B3842" t="s">
        <v>11</v>
      </c>
      <c r="C3842">
        <v>4</v>
      </c>
      <c r="D3842">
        <v>0</v>
      </c>
    </row>
    <row r="3843" spans="1:4" x14ac:dyDescent="0.25">
      <c r="A3843" t="s">
        <v>33</v>
      </c>
      <c r="B3843" t="s">
        <v>11</v>
      </c>
      <c r="C3843">
        <v>4</v>
      </c>
      <c r="D3843">
        <v>0</v>
      </c>
    </row>
    <row r="3844" spans="1:4" x14ac:dyDescent="0.25">
      <c r="A3844" t="s">
        <v>34</v>
      </c>
      <c r="B3844" t="s">
        <v>11</v>
      </c>
      <c r="C3844">
        <v>4</v>
      </c>
      <c r="D3844">
        <v>0</v>
      </c>
    </row>
    <row r="3845" spans="1:4" x14ac:dyDescent="0.25">
      <c r="A3845" t="s">
        <v>35</v>
      </c>
      <c r="B3845" t="s">
        <v>11</v>
      </c>
      <c r="C3845">
        <v>4</v>
      </c>
      <c r="D3845">
        <v>0</v>
      </c>
    </row>
    <row r="3846" spans="1:4" x14ac:dyDescent="0.25">
      <c r="A3846" t="s">
        <v>36</v>
      </c>
      <c r="B3846" t="s">
        <v>11</v>
      </c>
      <c r="C3846">
        <v>4</v>
      </c>
      <c r="D3846">
        <v>0</v>
      </c>
    </row>
    <row r="3847" spans="1:4" x14ac:dyDescent="0.25">
      <c r="A3847" t="s">
        <v>37</v>
      </c>
      <c r="B3847" t="s">
        <v>11</v>
      </c>
      <c r="C3847">
        <v>4</v>
      </c>
      <c r="D3847">
        <v>0</v>
      </c>
    </row>
    <row r="3848" spans="1:4" x14ac:dyDescent="0.25">
      <c r="A3848" t="s">
        <v>38</v>
      </c>
      <c r="B3848" t="s">
        <v>11</v>
      </c>
      <c r="C3848">
        <v>4</v>
      </c>
      <c r="D3848">
        <v>0</v>
      </c>
    </row>
    <row r="3849" spans="1:4" x14ac:dyDescent="0.25">
      <c r="A3849" t="s">
        <v>39</v>
      </c>
      <c r="B3849" t="s">
        <v>11</v>
      </c>
      <c r="C3849">
        <v>4</v>
      </c>
      <c r="D3849">
        <v>0</v>
      </c>
    </row>
    <row r="3850" spans="1:4" x14ac:dyDescent="0.25">
      <c r="A3850" t="s">
        <v>40</v>
      </c>
      <c r="B3850" t="s">
        <v>11</v>
      </c>
      <c r="C3850">
        <v>5</v>
      </c>
      <c r="D3850">
        <v>0</v>
      </c>
    </row>
    <row r="3851" spans="1:4" x14ac:dyDescent="0.25">
      <c r="A3851" t="s">
        <v>41</v>
      </c>
      <c r="B3851" t="s">
        <v>11</v>
      </c>
      <c r="C3851">
        <v>5</v>
      </c>
      <c r="D3851">
        <v>0</v>
      </c>
    </row>
    <row r="3852" spans="1:4" x14ac:dyDescent="0.25">
      <c r="A3852" t="s">
        <v>42</v>
      </c>
      <c r="B3852" t="s">
        <v>11</v>
      </c>
      <c r="C3852">
        <v>5</v>
      </c>
      <c r="D3852">
        <v>0</v>
      </c>
    </row>
    <row r="3853" spans="1:4" x14ac:dyDescent="0.25">
      <c r="A3853" t="s">
        <v>43</v>
      </c>
      <c r="B3853" t="s">
        <v>11</v>
      </c>
      <c r="C3853">
        <v>5</v>
      </c>
      <c r="D3853">
        <v>0</v>
      </c>
    </row>
    <row r="3854" spans="1:4" x14ac:dyDescent="0.25">
      <c r="A3854" t="s">
        <v>44</v>
      </c>
      <c r="B3854" t="s">
        <v>11</v>
      </c>
      <c r="C3854">
        <v>5</v>
      </c>
      <c r="D3854">
        <v>0</v>
      </c>
    </row>
    <row r="3855" spans="1:4" x14ac:dyDescent="0.25">
      <c r="A3855" t="s">
        <v>45</v>
      </c>
      <c r="B3855" t="s">
        <v>11</v>
      </c>
      <c r="C3855">
        <v>5</v>
      </c>
      <c r="D3855">
        <v>0</v>
      </c>
    </row>
    <row r="3856" spans="1:4" x14ac:dyDescent="0.25">
      <c r="A3856" t="s">
        <v>46</v>
      </c>
      <c r="B3856" t="s">
        <v>11</v>
      </c>
      <c r="C3856">
        <v>5</v>
      </c>
      <c r="D3856">
        <v>0</v>
      </c>
    </row>
    <row r="3857" spans="1:4" x14ac:dyDescent="0.25">
      <c r="A3857" t="s">
        <v>47</v>
      </c>
      <c r="B3857" t="s">
        <v>11</v>
      </c>
      <c r="C3857">
        <v>5</v>
      </c>
      <c r="D3857">
        <v>0</v>
      </c>
    </row>
    <row r="3858" spans="1:4" x14ac:dyDescent="0.25">
      <c r="A3858" t="s">
        <v>48</v>
      </c>
      <c r="B3858" t="s">
        <v>11</v>
      </c>
      <c r="C3858">
        <v>5</v>
      </c>
      <c r="D3858">
        <v>0</v>
      </c>
    </row>
    <row r="3859" spans="1:4" x14ac:dyDescent="0.25">
      <c r="A3859" t="s">
        <v>49</v>
      </c>
      <c r="B3859" t="s">
        <v>11</v>
      </c>
      <c r="C3859">
        <v>5</v>
      </c>
      <c r="D3859">
        <v>0</v>
      </c>
    </row>
    <row r="3860" spans="1:4" x14ac:dyDescent="0.25">
      <c r="A3860" t="s">
        <v>50</v>
      </c>
      <c r="B3860" t="s">
        <v>11</v>
      </c>
      <c r="C3860">
        <v>5</v>
      </c>
      <c r="D3860">
        <v>0</v>
      </c>
    </row>
    <row r="3861" spans="1:4" x14ac:dyDescent="0.25">
      <c r="A3861" t="s">
        <v>51</v>
      </c>
      <c r="B3861" t="s">
        <v>11</v>
      </c>
      <c r="C3861">
        <v>5</v>
      </c>
      <c r="D3861">
        <v>0</v>
      </c>
    </row>
    <row r="3862" spans="1:4" x14ac:dyDescent="0.25">
      <c r="A3862" t="s">
        <v>52</v>
      </c>
      <c r="B3862" t="s">
        <v>11</v>
      </c>
      <c r="C3862">
        <v>5</v>
      </c>
      <c r="D3862">
        <v>0</v>
      </c>
    </row>
    <row r="3863" spans="1:4" x14ac:dyDescent="0.25">
      <c r="A3863" t="s">
        <v>53</v>
      </c>
      <c r="B3863" t="s">
        <v>11</v>
      </c>
      <c r="C3863">
        <v>5</v>
      </c>
      <c r="D3863">
        <v>0</v>
      </c>
    </row>
    <row r="3864" spans="1:4" x14ac:dyDescent="0.25">
      <c r="A3864" t="s">
        <v>54</v>
      </c>
      <c r="B3864" t="s">
        <v>11</v>
      </c>
      <c r="C3864">
        <v>5</v>
      </c>
      <c r="D3864">
        <v>0</v>
      </c>
    </row>
    <row r="3865" spans="1:4" x14ac:dyDescent="0.25">
      <c r="A3865" t="s">
        <v>55</v>
      </c>
      <c r="B3865" t="s">
        <v>11</v>
      </c>
      <c r="C3865">
        <v>5</v>
      </c>
      <c r="D3865">
        <v>0</v>
      </c>
    </row>
    <row r="3866" spans="1:4" x14ac:dyDescent="0.25">
      <c r="A3866" t="s">
        <v>30</v>
      </c>
      <c r="B3866" t="s">
        <v>11</v>
      </c>
      <c r="C3866">
        <v>5</v>
      </c>
      <c r="D3866">
        <v>0</v>
      </c>
    </row>
    <row r="3867" spans="1:4" x14ac:dyDescent="0.25">
      <c r="A3867" t="s">
        <v>31</v>
      </c>
      <c r="B3867" t="s">
        <v>11</v>
      </c>
      <c r="C3867">
        <v>5</v>
      </c>
      <c r="D3867">
        <v>0</v>
      </c>
    </row>
    <row r="3868" spans="1:4" x14ac:dyDescent="0.25">
      <c r="A3868" t="s">
        <v>32</v>
      </c>
      <c r="B3868" t="s">
        <v>11</v>
      </c>
      <c r="C3868">
        <v>5</v>
      </c>
      <c r="D3868">
        <v>0</v>
      </c>
    </row>
    <row r="3869" spans="1:4" x14ac:dyDescent="0.25">
      <c r="A3869" t="s">
        <v>33</v>
      </c>
      <c r="B3869" t="s">
        <v>11</v>
      </c>
      <c r="C3869">
        <v>5</v>
      </c>
      <c r="D3869">
        <v>0</v>
      </c>
    </row>
    <row r="3870" spans="1:4" x14ac:dyDescent="0.25">
      <c r="A3870" t="s">
        <v>34</v>
      </c>
      <c r="B3870" t="s">
        <v>11</v>
      </c>
      <c r="C3870">
        <v>5</v>
      </c>
      <c r="D3870">
        <v>0</v>
      </c>
    </row>
    <row r="3871" spans="1:4" x14ac:dyDescent="0.25">
      <c r="A3871" t="s">
        <v>35</v>
      </c>
      <c r="B3871" t="s">
        <v>11</v>
      </c>
      <c r="C3871">
        <v>5</v>
      </c>
      <c r="D3871">
        <v>0</v>
      </c>
    </row>
    <row r="3872" spans="1:4" x14ac:dyDescent="0.25">
      <c r="A3872" t="s">
        <v>36</v>
      </c>
      <c r="B3872" t="s">
        <v>11</v>
      </c>
      <c r="C3872">
        <v>5</v>
      </c>
      <c r="D3872">
        <v>0</v>
      </c>
    </row>
    <row r="3873" spans="1:4" x14ac:dyDescent="0.25">
      <c r="A3873" t="s">
        <v>37</v>
      </c>
      <c r="B3873" t="s">
        <v>11</v>
      </c>
      <c r="C3873">
        <v>5</v>
      </c>
      <c r="D3873">
        <v>0</v>
      </c>
    </row>
    <row r="3874" spans="1:4" x14ac:dyDescent="0.25">
      <c r="A3874" t="s">
        <v>38</v>
      </c>
      <c r="B3874" t="s">
        <v>11</v>
      </c>
      <c r="C3874">
        <v>5</v>
      </c>
      <c r="D3874">
        <v>0</v>
      </c>
    </row>
    <row r="3875" spans="1:4" x14ac:dyDescent="0.25">
      <c r="A3875" t="s">
        <v>39</v>
      </c>
      <c r="B3875" t="s">
        <v>11</v>
      </c>
      <c r="C3875">
        <v>5</v>
      </c>
      <c r="D3875">
        <v>0</v>
      </c>
    </row>
    <row r="3876" spans="1:4" x14ac:dyDescent="0.25">
      <c r="A3876" t="s">
        <v>40</v>
      </c>
      <c r="B3876" t="s">
        <v>11</v>
      </c>
      <c r="C3876">
        <v>6</v>
      </c>
      <c r="D3876">
        <v>0</v>
      </c>
    </row>
    <row r="3877" spans="1:4" x14ac:dyDescent="0.25">
      <c r="A3877" t="s">
        <v>41</v>
      </c>
      <c r="B3877" t="s">
        <v>11</v>
      </c>
      <c r="C3877">
        <v>6</v>
      </c>
      <c r="D3877">
        <v>0</v>
      </c>
    </row>
    <row r="3878" spans="1:4" x14ac:dyDescent="0.25">
      <c r="A3878" t="s">
        <v>42</v>
      </c>
      <c r="B3878" t="s">
        <v>11</v>
      </c>
      <c r="C3878">
        <v>6</v>
      </c>
      <c r="D3878">
        <v>0</v>
      </c>
    </row>
    <row r="3879" spans="1:4" x14ac:dyDescent="0.25">
      <c r="A3879" t="s">
        <v>43</v>
      </c>
      <c r="B3879" t="s">
        <v>11</v>
      </c>
      <c r="C3879">
        <v>6</v>
      </c>
      <c r="D3879">
        <v>0</v>
      </c>
    </row>
    <row r="3880" spans="1:4" x14ac:dyDescent="0.25">
      <c r="A3880" t="s">
        <v>44</v>
      </c>
      <c r="B3880" t="s">
        <v>11</v>
      </c>
      <c r="C3880">
        <v>6</v>
      </c>
      <c r="D3880">
        <v>0</v>
      </c>
    </row>
    <row r="3881" spans="1:4" x14ac:dyDescent="0.25">
      <c r="A3881" t="s">
        <v>45</v>
      </c>
      <c r="B3881" t="s">
        <v>11</v>
      </c>
      <c r="C3881">
        <v>6</v>
      </c>
      <c r="D3881">
        <v>1.5027660029157052E-3</v>
      </c>
    </row>
    <row r="3882" spans="1:4" x14ac:dyDescent="0.25">
      <c r="A3882" t="s">
        <v>46</v>
      </c>
      <c r="B3882" t="s">
        <v>11</v>
      </c>
      <c r="C3882">
        <v>6</v>
      </c>
      <c r="D3882">
        <v>1.5967753904571344E-3</v>
      </c>
    </row>
    <row r="3883" spans="1:4" x14ac:dyDescent="0.25">
      <c r="A3883" t="s">
        <v>47</v>
      </c>
      <c r="B3883" t="s">
        <v>11</v>
      </c>
      <c r="C3883">
        <v>6</v>
      </c>
      <c r="D3883">
        <v>1.9076517531371629E-3</v>
      </c>
    </row>
    <row r="3884" spans="1:4" x14ac:dyDescent="0.25">
      <c r="A3884" t="s">
        <v>48</v>
      </c>
      <c r="B3884" t="s">
        <v>11</v>
      </c>
      <c r="C3884">
        <v>6</v>
      </c>
      <c r="D3884">
        <v>1.7075756449271206E-3</v>
      </c>
    </row>
    <row r="3885" spans="1:4" x14ac:dyDescent="0.25">
      <c r="A3885" t="s">
        <v>49</v>
      </c>
      <c r="B3885" t="s">
        <v>11</v>
      </c>
      <c r="C3885">
        <v>6</v>
      </c>
      <c r="D3885">
        <v>1.5679740388303874E-3</v>
      </c>
    </row>
    <row r="3886" spans="1:4" x14ac:dyDescent="0.25">
      <c r="A3886" t="s">
        <v>50</v>
      </c>
      <c r="B3886" t="s">
        <v>11</v>
      </c>
      <c r="C3886">
        <v>6</v>
      </c>
      <c r="D3886">
        <v>2.0226591568404209E-3</v>
      </c>
    </row>
    <row r="3887" spans="1:4" x14ac:dyDescent="0.25">
      <c r="A3887" t="s">
        <v>51</v>
      </c>
      <c r="B3887" t="s">
        <v>11</v>
      </c>
      <c r="C3887">
        <v>6</v>
      </c>
      <c r="D3887">
        <v>1.7952234401479048E-3</v>
      </c>
    </row>
    <row r="3888" spans="1:4" x14ac:dyDescent="0.25">
      <c r="A3888" t="s">
        <v>52</v>
      </c>
      <c r="B3888" t="s">
        <v>11</v>
      </c>
      <c r="C3888">
        <v>6</v>
      </c>
      <c r="D3888">
        <v>1.5286087354602093E-3</v>
      </c>
    </row>
    <row r="3889" spans="1:4" x14ac:dyDescent="0.25">
      <c r="A3889" t="s">
        <v>53</v>
      </c>
      <c r="B3889" t="s">
        <v>11</v>
      </c>
      <c r="C3889">
        <v>6</v>
      </c>
      <c r="D3889">
        <v>0</v>
      </c>
    </row>
    <row r="3890" spans="1:4" x14ac:dyDescent="0.25">
      <c r="A3890" t="s">
        <v>54</v>
      </c>
      <c r="B3890" t="s">
        <v>11</v>
      </c>
      <c r="C3890">
        <v>6</v>
      </c>
      <c r="D3890">
        <v>0</v>
      </c>
    </row>
    <row r="3891" spans="1:4" x14ac:dyDescent="0.25">
      <c r="A3891" t="s">
        <v>55</v>
      </c>
      <c r="B3891" t="s">
        <v>11</v>
      </c>
      <c r="C3891">
        <v>6</v>
      </c>
      <c r="D3891">
        <v>0</v>
      </c>
    </row>
    <row r="3892" spans="1:4" x14ac:dyDescent="0.25">
      <c r="A3892" t="s">
        <v>30</v>
      </c>
      <c r="B3892" t="s">
        <v>11</v>
      </c>
      <c r="C3892">
        <v>6</v>
      </c>
      <c r="D3892">
        <v>0</v>
      </c>
    </row>
    <row r="3893" spans="1:4" x14ac:dyDescent="0.25">
      <c r="A3893" t="s">
        <v>31</v>
      </c>
      <c r="B3893" t="s">
        <v>11</v>
      </c>
      <c r="C3893">
        <v>6</v>
      </c>
      <c r="D3893">
        <v>0</v>
      </c>
    </row>
    <row r="3894" spans="1:4" x14ac:dyDescent="0.25">
      <c r="A3894" t="s">
        <v>32</v>
      </c>
      <c r="B3894" t="s">
        <v>11</v>
      </c>
      <c r="C3894">
        <v>6</v>
      </c>
      <c r="D3894">
        <v>0</v>
      </c>
    </row>
    <row r="3895" spans="1:4" x14ac:dyDescent="0.25">
      <c r="A3895" t="s">
        <v>33</v>
      </c>
      <c r="B3895" t="s">
        <v>11</v>
      </c>
      <c r="C3895">
        <v>6</v>
      </c>
      <c r="D3895">
        <v>0</v>
      </c>
    </row>
    <row r="3896" spans="1:4" x14ac:dyDescent="0.25">
      <c r="A3896" t="s">
        <v>34</v>
      </c>
      <c r="B3896" t="s">
        <v>11</v>
      </c>
      <c r="C3896">
        <v>6</v>
      </c>
      <c r="D3896">
        <v>0</v>
      </c>
    </row>
    <row r="3897" spans="1:4" x14ac:dyDescent="0.25">
      <c r="A3897" t="s">
        <v>35</v>
      </c>
      <c r="B3897" t="s">
        <v>11</v>
      </c>
      <c r="C3897">
        <v>6</v>
      </c>
      <c r="D3897">
        <v>0</v>
      </c>
    </row>
    <row r="3898" spans="1:4" x14ac:dyDescent="0.25">
      <c r="A3898" t="s">
        <v>36</v>
      </c>
      <c r="B3898" t="s">
        <v>11</v>
      </c>
      <c r="C3898">
        <v>6</v>
      </c>
      <c r="D3898">
        <v>0</v>
      </c>
    </row>
    <row r="3899" spans="1:4" x14ac:dyDescent="0.25">
      <c r="A3899" t="s">
        <v>37</v>
      </c>
      <c r="B3899" t="s">
        <v>11</v>
      </c>
      <c r="C3899">
        <v>6</v>
      </c>
      <c r="D3899">
        <v>0</v>
      </c>
    </row>
    <row r="3900" spans="1:4" x14ac:dyDescent="0.25">
      <c r="A3900" t="s">
        <v>38</v>
      </c>
      <c r="B3900" t="s">
        <v>11</v>
      </c>
      <c r="C3900">
        <v>6</v>
      </c>
      <c r="D3900">
        <v>0</v>
      </c>
    </row>
    <row r="3901" spans="1:4" x14ac:dyDescent="0.25">
      <c r="A3901" t="s">
        <v>39</v>
      </c>
      <c r="B3901" t="s">
        <v>11</v>
      </c>
      <c r="C3901">
        <v>6</v>
      </c>
      <c r="D3901">
        <v>0</v>
      </c>
    </row>
    <row r="3902" spans="1:4" x14ac:dyDescent="0.25">
      <c r="A3902" t="s">
        <v>40</v>
      </c>
      <c r="B3902" t="s">
        <v>11</v>
      </c>
      <c r="C3902">
        <v>7</v>
      </c>
      <c r="D3902">
        <v>2.3717289579093883E-2</v>
      </c>
    </row>
    <row r="3903" spans="1:4" x14ac:dyDescent="0.25">
      <c r="A3903" t="s">
        <v>41</v>
      </c>
      <c r="B3903" t="s">
        <v>11</v>
      </c>
      <c r="C3903">
        <v>7</v>
      </c>
      <c r="D3903">
        <v>2.1929990136936531E-2</v>
      </c>
    </row>
    <row r="3904" spans="1:4" x14ac:dyDescent="0.25">
      <c r="A3904" t="s">
        <v>42</v>
      </c>
      <c r="B3904" t="s">
        <v>11</v>
      </c>
      <c r="C3904">
        <v>7</v>
      </c>
      <c r="D3904">
        <v>2.6474164482343174E-2</v>
      </c>
    </row>
    <row r="3905" spans="1:4" x14ac:dyDescent="0.25">
      <c r="A3905" t="s">
        <v>43</v>
      </c>
      <c r="B3905" t="s">
        <v>11</v>
      </c>
      <c r="C3905">
        <v>7</v>
      </c>
      <c r="D3905">
        <v>2.4579975520459586E-2</v>
      </c>
    </row>
    <row r="3906" spans="1:4" x14ac:dyDescent="0.25">
      <c r="A3906" t="s">
        <v>44</v>
      </c>
      <c r="B3906" t="s">
        <v>11</v>
      </c>
      <c r="C3906">
        <v>7</v>
      </c>
      <c r="D3906">
        <v>2.7909420696384867E-2</v>
      </c>
    </row>
    <row r="3907" spans="1:4" x14ac:dyDescent="0.25">
      <c r="A3907" t="s">
        <v>45</v>
      </c>
      <c r="B3907" t="s">
        <v>11</v>
      </c>
      <c r="C3907">
        <v>7</v>
      </c>
      <c r="D3907">
        <v>7.9874012096627117E-2</v>
      </c>
    </row>
    <row r="3908" spans="1:4" x14ac:dyDescent="0.25">
      <c r="A3908" t="s">
        <v>46</v>
      </c>
      <c r="B3908" t="s">
        <v>11</v>
      </c>
      <c r="C3908">
        <v>7</v>
      </c>
      <c r="D3908">
        <v>8.4870736099640007E-2</v>
      </c>
    </row>
    <row r="3909" spans="1:4" x14ac:dyDescent="0.25">
      <c r="A3909" t="s">
        <v>47</v>
      </c>
      <c r="B3909" t="s">
        <v>11</v>
      </c>
      <c r="C3909">
        <v>7</v>
      </c>
      <c r="D3909">
        <v>0.10139422831671334</v>
      </c>
    </row>
    <row r="3910" spans="1:4" x14ac:dyDescent="0.25">
      <c r="A3910" t="s">
        <v>48</v>
      </c>
      <c r="B3910" t="s">
        <v>11</v>
      </c>
      <c r="C3910">
        <v>7</v>
      </c>
      <c r="D3910">
        <v>9.0759917015813193E-2</v>
      </c>
    </row>
    <row r="3911" spans="1:4" x14ac:dyDescent="0.25">
      <c r="A3911" t="s">
        <v>49</v>
      </c>
      <c r="B3911" t="s">
        <v>11</v>
      </c>
      <c r="C3911">
        <v>7</v>
      </c>
      <c r="D3911">
        <v>8.3339905947926063E-2</v>
      </c>
    </row>
    <row r="3912" spans="1:4" x14ac:dyDescent="0.25">
      <c r="A3912" t="s">
        <v>50</v>
      </c>
      <c r="B3912" t="s">
        <v>11</v>
      </c>
      <c r="C3912">
        <v>7</v>
      </c>
      <c r="D3912">
        <v>0.10750702481115927</v>
      </c>
    </row>
    <row r="3913" spans="1:4" x14ac:dyDescent="0.25">
      <c r="A3913" t="s">
        <v>51</v>
      </c>
      <c r="B3913" t="s">
        <v>11</v>
      </c>
      <c r="C3913">
        <v>7</v>
      </c>
      <c r="D3913">
        <v>9.5418513924529866E-2</v>
      </c>
    </row>
    <row r="3914" spans="1:4" x14ac:dyDescent="0.25">
      <c r="A3914" t="s">
        <v>52</v>
      </c>
      <c r="B3914" t="s">
        <v>11</v>
      </c>
      <c r="C3914">
        <v>7</v>
      </c>
      <c r="D3914">
        <v>8.1247587708442051E-2</v>
      </c>
    </row>
    <row r="3915" spans="1:4" x14ac:dyDescent="0.25">
      <c r="A3915" t="s">
        <v>53</v>
      </c>
      <c r="B3915" t="s">
        <v>11</v>
      </c>
      <c r="C3915">
        <v>7</v>
      </c>
      <c r="D3915">
        <v>0</v>
      </c>
    </row>
    <row r="3916" spans="1:4" x14ac:dyDescent="0.25">
      <c r="A3916" t="s">
        <v>54</v>
      </c>
      <c r="B3916" t="s">
        <v>11</v>
      </c>
      <c r="C3916">
        <v>7</v>
      </c>
      <c r="D3916">
        <v>0</v>
      </c>
    </row>
    <row r="3917" spans="1:4" x14ac:dyDescent="0.25">
      <c r="A3917" t="s">
        <v>55</v>
      </c>
      <c r="B3917" t="s">
        <v>11</v>
      </c>
      <c r="C3917">
        <v>7</v>
      </c>
      <c r="D3917">
        <v>0</v>
      </c>
    </row>
    <row r="3918" spans="1:4" x14ac:dyDescent="0.25">
      <c r="A3918" t="s">
        <v>30</v>
      </c>
      <c r="B3918" t="s">
        <v>11</v>
      </c>
      <c r="C3918">
        <v>7</v>
      </c>
      <c r="D3918">
        <v>5.8324485092410396E-3</v>
      </c>
    </row>
    <row r="3919" spans="1:4" x14ac:dyDescent="0.25">
      <c r="A3919" t="s">
        <v>31</v>
      </c>
      <c r="B3919" t="s">
        <v>11</v>
      </c>
      <c r="C3919">
        <v>7</v>
      </c>
      <c r="D3919">
        <v>7.2918079523146108E-3</v>
      </c>
    </row>
    <row r="3920" spans="1:4" x14ac:dyDescent="0.25">
      <c r="A3920" t="s">
        <v>32</v>
      </c>
      <c r="B3920" t="s">
        <v>11</v>
      </c>
      <c r="C3920">
        <v>7</v>
      </c>
      <c r="D3920">
        <v>5.5470050941756957E-3</v>
      </c>
    </row>
    <row r="3921" spans="1:4" x14ac:dyDescent="0.25">
      <c r="A3921" t="s">
        <v>33</v>
      </c>
      <c r="B3921" t="s">
        <v>11</v>
      </c>
      <c r="C3921">
        <v>7</v>
      </c>
      <c r="D3921">
        <v>7.0380501799308182E-3</v>
      </c>
    </row>
    <row r="3922" spans="1:4" x14ac:dyDescent="0.25">
      <c r="A3922" t="s">
        <v>34</v>
      </c>
      <c r="B3922" t="s">
        <v>11</v>
      </c>
      <c r="C3922">
        <v>7</v>
      </c>
      <c r="D3922">
        <v>6.6901594438444666E-3</v>
      </c>
    </row>
    <row r="3923" spans="1:4" x14ac:dyDescent="0.25">
      <c r="A3923" t="s">
        <v>35</v>
      </c>
      <c r="B3923" t="s">
        <v>11</v>
      </c>
      <c r="C3923">
        <v>7</v>
      </c>
      <c r="D3923">
        <v>5.7937817205784073E-3</v>
      </c>
    </row>
    <row r="3924" spans="1:4" x14ac:dyDescent="0.25">
      <c r="A3924" t="s">
        <v>36</v>
      </c>
      <c r="B3924" t="s">
        <v>11</v>
      </c>
      <c r="C3924">
        <v>7</v>
      </c>
      <c r="D3924">
        <v>6.2040535591992999E-3</v>
      </c>
    </row>
    <row r="3925" spans="1:4" x14ac:dyDescent="0.25">
      <c r="A3925" t="s">
        <v>37</v>
      </c>
      <c r="B3925" t="s">
        <v>11</v>
      </c>
      <c r="C3925">
        <v>7</v>
      </c>
      <c r="D3925">
        <v>5.4531696127343215E-3</v>
      </c>
    </row>
    <row r="3926" spans="1:4" x14ac:dyDescent="0.25">
      <c r="A3926" t="s">
        <v>38</v>
      </c>
      <c r="B3926" t="s">
        <v>11</v>
      </c>
      <c r="C3926">
        <v>7</v>
      </c>
      <c r="D3926">
        <v>6.1632750286176119E-3</v>
      </c>
    </row>
    <row r="3927" spans="1:4" x14ac:dyDescent="0.25">
      <c r="A3927" t="s">
        <v>39</v>
      </c>
      <c r="B3927" t="s">
        <v>11</v>
      </c>
      <c r="C3927">
        <v>7</v>
      </c>
      <c r="D3927">
        <v>5.9098517041903048E-3</v>
      </c>
    </row>
    <row r="3928" spans="1:4" x14ac:dyDescent="0.25">
      <c r="A3928" t="s">
        <v>40</v>
      </c>
      <c r="B3928" t="s">
        <v>11</v>
      </c>
      <c r="C3928">
        <v>8</v>
      </c>
      <c r="D3928">
        <v>0.12848654358273512</v>
      </c>
    </row>
    <row r="3929" spans="1:4" x14ac:dyDescent="0.25">
      <c r="A3929" t="s">
        <v>41</v>
      </c>
      <c r="B3929" t="s">
        <v>11</v>
      </c>
      <c r="C3929">
        <v>8</v>
      </c>
      <c r="D3929">
        <v>0.11880398997962131</v>
      </c>
    </row>
    <row r="3930" spans="1:4" x14ac:dyDescent="0.25">
      <c r="A3930" t="s">
        <v>42</v>
      </c>
      <c r="B3930" t="s">
        <v>11</v>
      </c>
      <c r="C3930">
        <v>8</v>
      </c>
      <c r="D3930">
        <v>0.14342169568884783</v>
      </c>
    </row>
    <row r="3931" spans="1:4" x14ac:dyDescent="0.25">
      <c r="A3931" t="s">
        <v>43</v>
      </c>
      <c r="B3931" t="s">
        <v>11</v>
      </c>
      <c r="C3931">
        <v>8</v>
      </c>
      <c r="D3931">
        <v>0.13316007655259027</v>
      </c>
    </row>
    <row r="3932" spans="1:4" x14ac:dyDescent="0.25">
      <c r="A3932" t="s">
        <v>44</v>
      </c>
      <c r="B3932" t="s">
        <v>11</v>
      </c>
      <c r="C3932">
        <v>8</v>
      </c>
      <c r="D3932">
        <v>0.15119708290090142</v>
      </c>
    </row>
    <row r="3933" spans="1:4" x14ac:dyDescent="0.25">
      <c r="A3933" t="s">
        <v>45</v>
      </c>
      <c r="B3933" t="s">
        <v>11</v>
      </c>
      <c r="C3933">
        <v>8</v>
      </c>
      <c r="D3933">
        <v>0.20424502120656532</v>
      </c>
    </row>
    <row r="3934" spans="1:4" x14ac:dyDescent="0.25">
      <c r="A3934" t="s">
        <v>46</v>
      </c>
      <c r="B3934" t="s">
        <v>11</v>
      </c>
      <c r="C3934">
        <v>8</v>
      </c>
      <c r="D3934">
        <v>0.21702209316238633</v>
      </c>
    </row>
    <row r="3935" spans="1:4" x14ac:dyDescent="0.25">
      <c r="A3935" t="s">
        <v>47</v>
      </c>
      <c r="B3935" t="s">
        <v>11</v>
      </c>
      <c r="C3935">
        <v>8</v>
      </c>
      <c r="D3935">
        <v>0.25927414648606267</v>
      </c>
    </row>
    <row r="3936" spans="1:4" x14ac:dyDescent="0.25">
      <c r="A3936" t="s">
        <v>48</v>
      </c>
      <c r="B3936" t="s">
        <v>11</v>
      </c>
      <c r="C3936">
        <v>8</v>
      </c>
      <c r="D3936">
        <v>0.23208125758319909</v>
      </c>
    </row>
    <row r="3937" spans="1:4" x14ac:dyDescent="0.25">
      <c r="A3937" t="s">
        <v>49</v>
      </c>
      <c r="B3937" t="s">
        <v>11</v>
      </c>
      <c r="C3937">
        <v>8</v>
      </c>
      <c r="D3937">
        <v>0.21310762300377931</v>
      </c>
    </row>
    <row r="3938" spans="1:4" x14ac:dyDescent="0.25">
      <c r="A3938" t="s">
        <v>50</v>
      </c>
      <c r="B3938" t="s">
        <v>11</v>
      </c>
      <c r="C3938">
        <v>8</v>
      </c>
      <c r="D3938">
        <v>0.27490511602004775</v>
      </c>
    </row>
    <row r="3939" spans="1:4" x14ac:dyDescent="0.25">
      <c r="A3939" t="s">
        <v>51</v>
      </c>
      <c r="B3939" t="s">
        <v>11</v>
      </c>
      <c r="C3939">
        <v>8</v>
      </c>
      <c r="D3939">
        <v>0.24399370819683056</v>
      </c>
    </row>
    <row r="3940" spans="1:4" x14ac:dyDescent="0.25">
      <c r="A3940" t="s">
        <v>52</v>
      </c>
      <c r="B3940" t="s">
        <v>11</v>
      </c>
      <c r="C3940">
        <v>8</v>
      </c>
      <c r="D3940">
        <v>0.20775737738600172</v>
      </c>
    </row>
    <row r="3941" spans="1:4" x14ac:dyDescent="0.25">
      <c r="A3941" t="s">
        <v>53</v>
      </c>
      <c r="B3941" t="s">
        <v>11</v>
      </c>
      <c r="C3941">
        <v>8</v>
      </c>
      <c r="D3941">
        <v>3.0071355570828111E-2</v>
      </c>
    </row>
    <row r="3942" spans="1:4" x14ac:dyDescent="0.25">
      <c r="A3942" t="s">
        <v>54</v>
      </c>
      <c r="B3942" t="s">
        <v>11</v>
      </c>
      <c r="C3942">
        <v>8</v>
      </c>
      <c r="D3942">
        <v>2.648879433294421E-2</v>
      </c>
    </row>
    <row r="3943" spans="1:4" x14ac:dyDescent="0.25">
      <c r="A3943" t="s">
        <v>55</v>
      </c>
      <c r="B3943" t="s">
        <v>11</v>
      </c>
      <c r="C3943">
        <v>8</v>
      </c>
      <c r="D3943">
        <v>2.6303785416304501E-2</v>
      </c>
    </row>
    <row r="3944" spans="1:4" x14ac:dyDescent="0.25">
      <c r="A3944" t="s">
        <v>30</v>
      </c>
      <c r="B3944" t="s">
        <v>11</v>
      </c>
      <c r="C3944">
        <v>8</v>
      </c>
      <c r="D3944">
        <v>0.10556749532942566</v>
      </c>
    </row>
    <row r="3945" spans="1:4" x14ac:dyDescent="0.25">
      <c r="A3945" t="s">
        <v>31</v>
      </c>
      <c r="B3945" t="s">
        <v>11</v>
      </c>
      <c r="C3945">
        <v>8</v>
      </c>
      <c r="D3945">
        <v>0.13198194561501764</v>
      </c>
    </row>
    <row r="3946" spans="1:4" x14ac:dyDescent="0.25">
      <c r="A3946" t="s">
        <v>32</v>
      </c>
      <c r="B3946" t="s">
        <v>11</v>
      </c>
      <c r="C3946">
        <v>8</v>
      </c>
      <c r="D3946">
        <v>0.1004009608389828</v>
      </c>
    </row>
    <row r="3947" spans="1:4" x14ac:dyDescent="0.25">
      <c r="A3947" t="s">
        <v>33</v>
      </c>
      <c r="B3947" t="s">
        <v>11</v>
      </c>
      <c r="C3947">
        <v>8</v>
      </c>
      <c r="D3947">
        <v>0.12738892222038548</v>
      </c>
    </row>
    <row r="3948" spans="1:4" x14ac:dyDescent="0.25">
      <c r="A3948" t="s">
        <v>34</v>
      </c>
      <c r="B3948" t="s">
        <v>11</v>
      </c>
      <c r="C3948">
        <v>8</v>
      </c>
      <c r="D3948">
        <v>0.12109208932100247</v>
      </c>
    </row>
    <row r="3949" spans="1:4" x14ac:dyDescent="0.25">
      <c r="A3949" t="s">
        <v>35</v>
      </c>
      <c r="B3949" t="s">
        <v>11</v>
      </c>
      <c r="C3949">
        <v>8</v>
      </c>
      <c r="D3949">
        <v>0.10486762527912367</v>
      </c>
    </row>
    <row r="3950" spans="1:4" x14ac:dyDescent="0.25">
      <c r="A3950" t="s">
        <v>36</v>
      </c>
      <c r="B3950" t="s">
        <v>11</v>
      </c>
      <c r="C3950">
        <v>8</v>
      </c>
      <c r="D3950">
        <v>0.11229355803082867</v>
      </c>
    </row>
    <row r="3951" spans="1:4" x14ac:dyDescent="0.25">
      <c r="A3951" t="s">
        <v>37</v>
      </c>
      <c r="B3951" t="s">
        <v>11</v>
      </c>
      <c r="C3951">
        <v>8</v>
      </c>
      <c r="D3951">
        <v>9.8702535772203115E-2</v>
      </c>
    </row>
    <row r="3952" spans="1:4" x14ac:dyDescent="0.25">
      <c r="A3952" t="s">
        <v>38</v>
      </c>
      <c r="B3952" t="s">
        <v>11</v>
      </c>
      <c r="C3952">
        <v>8</v>
      </c>
      <c r="D3952">
        <v>0.11155546538759271</v>
      </c>
    </row>
    <row r="3953" spans="1:4" x14ac:dyDescent="0.25">
      <c r="A3953" t="s">
        <v>39</v>
      </c>
      <c r="B3953" t="s">
        <v>11</v>
      </c>
      <c r="C3953">
        <v>8</v>
      </c>
      <c r="D3953">
        <v>0.10696849551114052</v>
      </c>
    </row>
    <row r="3954" spans="1:4" x14ac:dyDescent="0.25">
      <c r="A3954" t="s">
        <v>40</v>
      </c>
      <c r="B3954" t="s">
        <v>11</v>
      </c>
      <c r="C3954">
        <v>9</v>
      </c>
      <c r="D3954">
        <v>0.25997326434408985</v>
      </c>
    </row>
    <row r="3955" spans="1:4" x14ac:dyDescent="0.25">
      <c r="A3955" t="s">
        <v>41</v>
      </c>
      <c r="B3955" t="s">
        <v>11</v>
      </c>
      <c r="C3955">
        <v>9</v>
      </c>
      <c r="D3955">
        <v>0.24038206827640787</v>
      </c>
    </row>
    <row r="3956" spans="1:4" x14ac:dyDescent="0.25">
      <c r="A3956" t="s">
        <v>42</v>
      </c>
      <c r="B3956" t="s">
        <v>11</v>
      </c>
      <c r="C3956">
        <v>9</v>
      </c>
      <c r="D3956">
        <v>0.2901923062626815</v>
      </c>
    </row>
    <row r="3957" spans="1:4" x14ac:dyDescent="0.25">
      <c r="A3957" t="s">
        <v>43</v>
      </c>
      <c r="B3957" t="s">
        <v>11</v>
      </c>
      <c r="C3957">
        <v>9</v>
      </c>
      <c r="D3957">
        <v>0.2694294578746646</v>
      </c>
    </row>
    <row r="3958" spans="1:4" x14ac:dyDescent="0.25">
      <c r="A3958" t="s">
        <v>44</v>
      </c>
      <c r="B3958" t="s">
        <v>11</v>
      </c>
      <c r="C3958">
        <v>9</v>
      </c>
      <c r="D3958">
        <v>0.30592463696978978</v>
      </c>
    </row>
    <row r="3959" spans="1:4" x14ac:dyDescent="0.25">
      <c r="A3959" t="s">
        <v>45</v>
      </c>
      <c r="B3959" t="s">
        <v>11</v>
      </c>
      <c r="C3959">
        <v>9</v>
      </c>
      <c r="D3959">
        <v>0.31279455424635816</v>
      </c>
    </row>
    <row r="3960" spans="1:4" x14ac:dyDescent="0.25">
      <c r="A3960" t="s">
        <v>46</v>
      </c>
      <c r="B3960" t="s">
        <v>11</v>
      </c>
      <c r="C3960">
        <v>9</v>
      </c>
      <c r="D3960">
        <v>0.33236222107801461</v>
      </c>
    </row>
    <row r="3961" spans="1:4" x14ac:dyDescent="0.25">
      <c r="A3961" t="s">
        <v>47</v>
      </c>
      <c r="B3961" t="s">
        <v>11</v>
      </c>
      <c r="C3961">
        <v>9</v>
      </c>
      <c r="D3961">
        <v>0.39706985560099445</v>
      </c>
    </row>
    <row r="3962" spans="1:4" x14ac:dyDescent="0.25">
      <c r="A3962" t="s">
        <v>48</v>
      </c>
      <c r="B3962" t="s">
        <v>11</v>
      </c>
      <c r="C3962">
        <v>9</v>
      </c>
      <c r="D3962">
        <v>0.35542483770633765</v>
      </c>
    </row>
    <row r="3963" spans="1:4" x14ac:dyDescent="0.25">
      <c r="A3963" t="s">
        <v>49</v>
      </c>
      <c r="B3963" t="s">
        <v>11</v>
      </c>
      <c r="C3963">
        <v>9</v>
      </c>
      <c r="D3963">
        <v>0.32636733835755</v>
      </c>
    </row>
    <row r="3964" spans="1:4" x14ac:dyDescent="0.25">
      <c r="A3964" t="s">
        <v>50</v>
      </c>
      <c r="B3964" t="s">
        <v>11</v>
      </c>
      <c r="C3964">
        <v>9</v>
      </c>
      <c r="D3964">
        <v>0.42100817301474636</v>
      </c>
    </row>
    <row r="3965" spans="1:4" x14ac:dyDescent="0.25">
      <c r="A3965" t="s">
        <v>51</v>
      </c>
      <c r="B3965" t="s">
        <v>11</v>
      </c>
      <c r="C3965">
        <v>9</v>
      </c>
      <c r="D3965">
        <v>0.37366836529717257</v>
      </c>
    </row>
    <row r="3966" spans="1:4" x14ac:dyDescent="0.25">
      <c r="A3966" t="s">
        <v>52</v>
      </c>
      <c r="B3966" t="s">
        <v>11</v>
      </c>
      <c r="C3966">
        <v>9</v>
      </c>
      <c r="D3966">
        <v>0.31817361259016042</v>
      </c>
    </row>
    <row r="3967" spans="1:4" x14ac:dyDescent="0.25">
      <c r="A3967" t="s">
        <v>53</v>
      </c>
      <c r="B3967" t="s">
        <v>11</v>
      </c>
      <c r="C3967">
        <v>9</v>
      </c>
      <c r="D3967">
        <v>0.15841425389285671</v>
      </c>
    </row>
    <row r="3968" spans="1:4" x14ac:dyDescent="0.25">
      <c r="A3968" t="s">
        <v>54</v>
      </c>
      <c r="B3968" t="s">
        <v>11</v>
      </c>
      <c r="C3968">
        <v>9</v>
      </c>
      <c r="D3968">
        <v>0.13954151753788505</v>
      </c>
    </row>
    <row r="3969" spans="1:4" x14ac:dyDescent="0.25">
      <c r="A3969" t="s">
        <v>55</v>
      </c>
      <c r="B3969" t="s">
        <v>11</v>
      </c>
      <c r="C3969">
        <v>9</v>
      </c>
      <c r="D3969">
        <v>0.13856690069947963</v>
      </c>
    </row>
    <row r="3970" spans="1:4" x14ac:dyDescent="0.25">
      <c r="A3970" t="s">
        <v>30</v>
      </c>
      <c r="B3970" t="s">
        <v>11</v>
      </c>
      <c r="C3970">
        <v>9</v>
      </c>
      <c r="D3970">
        <v>0.2585540413054685</v>
      </c>
    </row>
    <row r="3971" spans="1:4" x14ac:dyDescent="0.25">
      <c r="A3971" t="s">
        <v>31</v>
      </c>
      <c r="B3971" t="s">
        <v>11</v>
      </c>
      <c r="C3971">
        <v>9</v>
      </c>
      <c r="D3971">
        <v>0.32324784548155877</v>
      </c>
    </row>
    <row r="3972" spans="1:4" x14ac:dyDescent="0.25">
      <c r="A3972" t="s">
        <v>32</v>
      </c>
      <c r="B3972" t="s">
        <v>11</v>
      </c>
      <c r="C3972">
        <v>9</v>
      </c>
      <c r="D3972">
        <v>0.24590025646497746</v>
      </c>
    </row>
    <row r="3973" spans="1:4" x14ac:dyDescent="0.25">
      <c r="A3973" t="s">
        <v>33</v>
      </c>
      <c r="B3973" t="s">
        <v>11</v>
      </c>
      <c r="C3973">
        <v>9</v>
      </c>
      <c r="D3973">
        <v>0.31199869386735268</v>
      </c>
    </row>
    <row r="3974" spans="1:4" x14ac:dyDescent="0.25">
      <c r="A3974" t="s">
        <v>34</v>
      </c>
      <c r="B3974" t="s">
        <v>11</v>
      </c>
      <c r="C3974">
        <v>9</v>
      </c>
      <c r="D3974">
        <v>0.29657660216686976</v>
      </c>
    </row>
    <row r="3975" spans="1:4" x14ac:dyDescent="0.25">
      <c r="A3975" t="s">
        <v>35</v>
      </c>
      <c r="B3975" t="s">
        <v>11</v>
      </c>
      <c r="C3975">
        <v>9</v>
      </c>
      <c r="D3975">
        <v>0.25683993196405075</v>
      </c>
    </row>
    <row r="3976" spans="1:4" x14ac:dyDescent="0.25">
      <c r="A3976" t="s">
        <v>36</v>
      </c>
      <c r="B3976" t="s">
        <v>11</v>
      </c>
      <c r="C3976">
        <v>9</v>
      </c>
      <c r="D3976">
        <v>0.27502739504086759</v>
      </c>
    </row>
    <row r="3977" spans="1:4" x14ac:dyDescent="0.25">
      <c r="A3977" t="s">
        <v>37</v>
      </c>
      <c r="B3977" t="s">
        <v>11</v>
      </c>
      <c r="C3977">
        <v>9</v>
      </c>
      <c r="D3977">
        <v>0.24174050384888987</v>
      </c>
    </row>
    <row r="3978" spans="1:4" x14ac:dyDescent="0.25">
      <c r="A3978" t="s">
        <v>38</v>
      </c>
      <c r="B3978" t="s">
        <v>11</v>
      </c>
      <c r="C3978">
        <v>9</v>
      </c>
      <c r="D3978">
        <v>0.2732196716012712</v>
      </c>
    </row>
    <row r="3979" spans="1:4" x14ac:dyDescent="0.25">
      <c r="A3979" t="s">
        <v>39</v>
      </c>
      <c r="B3979" t="s">
        <v>11</v>
      </c>
      <c r="C3979">
        <v>9</v>
      </c>
      <c r="D3979">
        <v>0.26198534615666069</v>
      </c>
    </row>
    <row r="3980" spans="1:4" x14ac:dyDescent="0.25">
      <c r="A3980" t="s">
        <v>40</v>
      </c>
      <c r="B3980" t="s">
        <v>11</v>
      </c>
      <c r="C3980">
        <v>10</v>
      </c>
      <c r="D3980">
        <v>0.37006963580479141</v>
      </c>
    </row>
    <row r="3981" spans="1:4" x14ac:dyDescent="0.25">
      <c r="A3981" t="s">
        <v>41</v>
      </c>
      <c r="B3981" t="s">
        <v>11</v>
      </c>
      <c r="C3981">
        <v>10</v>
      </c>
      <c r="D3981">
        <v>0.34218174197832713</v>
      </c>
    </row>
    <row r="3982" spans="1:4" x14ac:dyDescent="0.25">
      <c r="A3982" t="s">
        <v>42</v>
      </c>
      <c r="B3982" t="s">
        <v>11</v>
      </c>
      <c r="C3982">
        <v>10</v>
      </c>
      <c r="D3982">
        <v>0.41308617392996333</v>
      </c>
    </row>
    <row r="3983" spans="1:4" x14ac:dyDescent="0.25">
      <c r="A3983" t="s">
        <v>43</v>
      </c>
      <c r="B3983" t="s">
        <v>11</v>
      </c>
      <c r="C3983">
        <v>10</v>
      </c>
      <c r="D3983">
        <v>0.38353044341817616</v>
      </c>
    </row>
    <row r="3984" spans="1:4" x14ac:dyDescent="0.25">
      <c r="A3984" t="s">
        <v>44</v>
      </c>
      <c r="B3984" t="s">
        <v>11</v>
      </c>
      <c r="C3984">
        <v>10</v>
      </c>
      <c r="D3984">
        <v>0.43548100714417509</v>
      </c>
    </row>
    <row r="3985" spans="1:4" x14ac:dyDescent="0.25">
      <c r="A3985" t="s">
        <v>45</v>
      </c>
      <c r="B3985" t="s">
        <v>11</v>
      </c>
      <c r="C3985">
        <v>10</v>
      </c>
      <c r="D3985">
        <v>0.3881111958679917</v>
      </c>
    </row>
    <row r="3986" spans="1:4" x14ac:dyDescent="0.25">
      <c r="A3986" t="s">
        <v>46</v>
      </c>
      <c r="B3986" t="s">
        <v>11</v>
      </c>
      <c r="C3986">
        <v>10</v>
      </c>
      <c r="D3986">
        <v>0.41239048868585576</v>
      </c>
    </row>
    <row r="3987" spans="1:4" x14ac:dyDescent="0.25">
      <c r="A3987" t="s">
        <v>47</v>
      </c>
      <c r="B3987" t="s">
        <v>11</v>
      </c>
      <c r="C3987">
        <v>10</v>
      </c>
      <c r="D3987">
        <v>0.49267883474421764</v>
      </c>
    </row>
    <row r="3988" spans="1:4" x14ac:dyDescent="0.25">
      <c r="A3988" t="s">
        <v>48</v>
      </c>
      <c r="B3988" t="s">
        <v>11</v>
      </c>
      <c r="C3988">
        <v>10</v>
      </c>
      <c r="D3988">
        <v>0.44100626731099696</v>
      </c>
    </row>
    <row r="3989" spans="1:4" x14ac:dyDescent="0.25">
      <c r="A3989" t="s">
        <v>49</v>
      </c>
      <c r="B3989" t="s">
        <v>11</v>
      </c>
      <c r="C3989">
        <v>10</v>
      </c>
      <c r="D3989">
        <v>0.40495212036984168</v>
      </c>
    </row>
    <row r="3990" spans="1:4" x14ac:dyDescent="0.25">
      <c r="A3990" t="s">
        <v>50</v>
      </c>
      <c r="B3990" t="s">
        <v>11</v>
      </c>
      <c r="C3990">
        <v>10</v>
      </c>
      <c r="D3990">
        <v>0.5223811709019035</v>
      </c>
    </row>
    <row r="3991" spans="1:4" x14ac:dyDescent="0.25">
      <c r="A3991" t="s">
        <v>51</v>
      </c>
      <c r="B3991" t="s">
        <v>11</v>
      </c>
      <c r="C3991">
        <v>10</v>
      </c>
      <c r="D3991">
        <v>0.46364258630698868</v>
      </c>
    </row>
    <row r="3992" spans="1:4" x14ac:dyDescent="0.25">
      <c r="A3992" t="s">
        <v>52</v>
      </c>
      <c r="B3992" t="s">
        <v>11</v>
      </c>
      <c r="C3992">
        <v>10</v>
      </c>
      <c r="D3992">
        <v>0.3947854577376933</v>
      </c>
    </row>
    <row r="3993" spans="1:4" x14ac:dyDescent="0.25">
      <c r="A3993" t="s">
        <v>53</v>
      </c>
      <c r="B3993" t="s">
        <v>11</v>
      </c>
      <c r="C3993">
        <v>10</v>
      </c>
      <c r="D3993">
        <v>0.30703439073066402</v>
      </c>
    </row>
    <row r="3994" spans="1:4" x14ac:dyDescent="0.25">
      <c r="A3994" t="s">
        <v>54</v>
      </c>
      <c r="B3994" t="s">
        <v>11</v>
      </c>
      <c r="C3994">
        <v>10</v>
      </c>
      <c r="D3994">
        <v>0.27045574350812096</v>
      </c>
    </row>
    <row r="3995" spans="1:4" x14ac:dyDescent="0.25">
      <c r="A3995" t="s">
        <v>55</v>
      </c>
      <c r="B3995" t="s">
        <v>11</v>
      </c>
      <c r="C3995">
        <v>10</v>
      </c>
      <c r="D3995">
        <v>0.26856676647592764</v>
      </c>
    </row>
    <row r="3996" spans="1:4" x14ac:dyDescent="0.25">
      <c r="A3996" t="s">
        <v>30</v>
      </c>
      <c r="B3996" t="s">
        <v>11</v>
      </c>
      <c r="C3996">
        <v>10</v>
      </c>
      <c r="D3996">
        <v>0.38126180885936994</v>
      </c>
    </row>
    <row r="3997" spans="1:4" x14ac:dyDescent="0.25">
      <c r="A3997" t="s">
        <v>31</v>
      </c>
      <c r="B3997" t="s">
        <v>11</v>
      </c>
      <c r="C3997">
        <v>10</v>
      </c>
      <c r="D3997">
        <v>0.47665879696147923</v>
      </c>
    </row>
    <row r="3998" spans="1:4" x14ac:dyDescent="0.25">
      <c r="A3998" t="s">
        <v>32</v>
      </c>
      <c r="B3998" t="s">
        <v>11</v>
      </c>
      <c r="C3998">
        <v>10</v>
      </c>
      <c r="D3998">
        <v>0.36260263465793824</v>
      </c>
    </row>
    <row r="3999" spans="1:4" x14ac:dyDescent="0.25">
      <c r="A3999" t="s">
        <v>33</v>
      </c>
      <c r="B3999" t="s">
        <v>11</v>
      </c>
      <c r="C3999">
        <v>10</v>
      </c>
      <c r="D3999">
        <v>0.46007088415644032</v>
      </c>
    </row>
    <row r="4000" spans="1:4" x14ac:dyDescent="0.25">
      <c r="A4000" t="s">
        <v>34</v>
      </c>
      <c r="B4000" t="s">
        <v>11</v>
      </c>
      <c r="C4000">
        <v>10</v>
      </c>
      <c r="D4000">
        <v>0.43732958586369985</v>
      </c>
    </row>
    <row r="4001" spans="1:4" x14ac:dyDescent="0.25">
      <c r="A4001" t="s">
        <v>35</v>
      </c>
      <c r="B4001" t="s">
        <v>11</v>
      </c>
      <c r="C4001">
        <v>10</v>
      </c>
      <c r="D4001">
        <v>0.37873419635410038</v>
      </c>
    </row>
    <row r="4002" spans="1:4" x14ac:dyDescent="0.25">
      <c r="A4002" t="s">
        <v>36</v>
      </c>
      <c r="B4002" t="s">
        <v>11</v>
      </c>
      <c r="C4002">
        <v>10</v>
      </c>
      <c r="D4002">
        <v>0.40555329009643265</v>
      </c>
    </row>
    <row r="4003" spans="1:4" x14ac:dyDescent="0.25">
      <c r="A4003" t="s">
        <v>37</v>
      </c>
      <c r="B4003" t="s">
        <v>11</v>
      </c>
      <c r="C4003">
        <v>10</v>
      </c>
      <c r="D4003">
        <v>0.35646869531276543</v>
      </c>
    </row>
    <row r="4004" spans="1:4" x14ac:dyDescent="0.25">
      <c r="A4004" t="s">
        <v>38</v>
      </c>
      <c r="B4004" t="s">
        <v>11</v>
      </c>
      <c r="C4004">
        <v>10</v>
      </c>
      <c r="D4004">
        <v>0.40288763495904595</v>
      </c>
    </row>
    <row r="4005" spans="1:4" x14ac:dyDescent="0.25">
      <c r="A4005" t="s">
        <v>39</v>
      </c>
      <c r="B4005" t="s">
        <v>11</v>
      </c>
      <c r="C4005">
        <v>10</v>
      </c>
      <c r="D4005">
        <v>0.38632158471012862</v>
      </c>
    </row>
    <row r="4006" spans="1:4" x14ac:dyDescent="0.25">
      <c r="A4006" t="s">
        <v>40</v>
      </c>
      <c r="B4006" t="s">
        <v>11</v>
      </c>
      <c r="C4006">
        <v>11</v>
      </c>
      <c r="D4006">
        <v>0.44600788670083397</v>
      </c>
    </row>
    <row r="4007" spans="1:4" x14ac:dyDescent="0.25">
      <c r="A4007" t="s">
        <v>41</v>
      </c>
      <c r="B4007" t="s">
        <v>11</v>
      </c>
      <c r="C4007">
        <v>11</v>
      </c>
      <c r="D4007">
        <v>0.41239739995276792</v>
      </c>
    </row>
    <row r="4008" spans="1:4" x14ac:dyDescent="0.25">
      <c r="A4008" t="s">
        <v>42</v>
      </c>
      <c r="B4008" t="s">
        <v>11</v>
      </c>
      <c r="C4008">
        <v>11</v>
      </c>
      <c r="D4008">
        <v>0.49785141398907146</v>
      </c>
    </row>
    <row r="4009" spans="1:4" x14ac:dyDescent="0.25">
      <c r="A4009" t="s">
        <v>43</v>
      </c>
      <c r="B4009" t="s">
        <v>11</v>
      </c>
      <c r="C4009">
        <v>11</v>
      </c>
      <c r="D4009">
        <v>0.4622308506407859</v>
      </c>
    </row>
    <row r="4010" spans="1:4" x14ac:dyDescent="0.25">
      <c r="A4010" t="s">
        <v>44</v>
      </c>
      <c r="B4010" t="s">
        <v>11</v>
      </c>
      <c r="C4010">
        <v>11</v>
      </c>
      <c r="D4010">
        <v>0.52484166465680515</v>
      </c>
    </row>
    <row r="4011" spans="1:4" x14ac:dyDescent="0.25">
      <c r="A4011" t="s">
        <v>45</v>
      </c>
      <c r="B4011" t="s">
        <v>11</v>
      </c>
      <c r="C4011">
        <v>11</v>
      </c>
      <c r="D4011">
        <v>0.43036475819346248</v>
      </c>
    </row>
    <row r="4012" spans="1:4" x14ac:dyDescent="0.25">
      <c r="A4012" t="s">
        <v>46</v>
      </c>
      <c r="B4012" t="s">
        <v>11</v>
      </c>
      <c r="C4012">
        <v>11</v>
      </c>
      <c r="D4012">
        <v>0.45728733114140291</v>
      </c>
    </row>
    <row r="4013" spans="1:4" x14ac:dyDescent="0.25">
      <c r="A4013" t="s">
        <v>47</v>
      </c>
      <c r="B4013" t="s">
        <v>11</v>
      </c>
      <c r="C4013">
        <v>11</v>
      </c>
      <c r="D4013">
        <v>0.54631664800994417</v>
      </c>
    </row>
    <row r="4014" spans="1:4" x14ac:dyDescent="0.25">
      <c r="A4014" t="s">
        <v>48</v>
      </c>
      <c r="B4014" t="s">
        <v>11</v>
      </c>
      <c r="C4014">
        <v>11</v>
      </c>
      <c r="D4014">
        <v>0.48901850194925384</v>
      </c>
    </row>
    <row r="4015" spans="1:4" x14ac:dyDescent="0.25">
      <c r="A4015" t="s">
        <v>49</v>
      </c>
      <c r="B4015" t="s">
        <v>11</v>
      </c>
      <c r="C4015">
        <v>11</v>
      </c>
      <c r="D4015">
        <v>0.44903914965177599</v>
      </c>
    </row>
    <row r="4016" spans="1:4" x14ac:dyDescent="0.25">
      <c r="A4016" t="s">
        <v>50</v>
      </c>
      <c r="B4016" t="s">
        <v>11</v>
      </c>
      <c r="C4016">
        <v>11</v>
      </c>
      <c r="D4016">
        <v>0.57925266957895671</v>
      </c>
    </row>
    <row r="4017" spans="1:4" x14ac:dyDescent="0.25">
      <c r="A4017" t="s">
        <v>51</v>
      </c>
      <c r="B4017" t="s">
        <v>11</v>
      </c>
      <c r="C4017">
        <v>11</v>
      </c>
      <c r="D4017">
        <v>0.51411923095376721</v>
      </c>
    </row>
    <row r="4018" spans="1:4" x14ac:dyDescent="0.25">
      <c r="A4018" t="s">
        <v>52</v>
      </c>
      <c r="B4018" t="s">
        <v>11</v>
      </c>
      <c r="C4018">
        <v>11</v>
      </c>
      <c r="D4018">
        <v>0.43776564517187105</v>
      </c>
    </row>
    <row r="4019" spans="1:4" x14ac:dyDescent="0.25">
      <c r="A4019" t="s">
        <v>53</v>
      </c>
      <c r="B4019" t="s">
        <v>11</v>
      </c>
      <c r="C4019">
        <v>11</v>
      </c>
      <c r="D4019">
        <v>0.41619956335837466</v>
      </c>
    </row>
    <row r="4020" spans="1:4" x14ac:dyDescent="0.25">
      <c r="A4020" t="s">
        <v>54</v>
      </c>
      <c r="B4020" t="s">
        <v>11</v>
      </c>
      <c r="C4020">
        <v>11</v>
      </c>
      <c r="D4020">
        <v>0.36661548593293336</v>
      </c>
    </row>
    <row r="4021" spans="1:4" x14ac:dyDescent="0.25">
      <c r="A4021" t="s">
        <v>55</v>
      </c>
      <c r="B4021" t="s">
        <v>11</v>
      </c>
      <c r="C4021">
        <v>11</v>
      </c>
      <c r="D4021">
        <v>0.36405488868478164</v>
      </c>
    </row>
    <row r="4022" spans="1:4" x14ac:dyDescent="0.25">
      <c r="A4022" t="s">
        <v>30</v>
      </c>
      <c r="B4022" t="s">
        <v>11</v>
      </c>
      <c r="C4022">
        <v>11</v>
      </c>
      <c r="D4022">
        <v>0.45892110594850782</v>
      </c>
    </row>
    <row r="4023" spans="1:4" x14ac:dyDescent="0.25">
      <c r="A4023" t="s">
        <v>31</v>
      </c>
      <c r="B4023" t="s">
        <v>11</v>
      </c>
      <c r="C4023">
        <v>11</v>
      </c>
      <c r="D4023">
        <v>0.57374952638472554</v>
      </c>
    </row>
    <row r="4024" spans="1:4" x14ac:dyDescent="0.25">
      <c r="A4024" t="s">
        <v>32</v>
      </c>
      <c r="B4024" t="s">
        <v>11</v>
      </c>
      <c r="C4024">
        <v>11</v>
      </c>
      <c r="D4024">
        <v>0.43646124067580905</v>
      </c>
    </row>
    <row r="4025" spans="1:4" x14ac:dyDescent="0.25">
      <c r="A4025" t="s">
        <v>33</v>
      </c>
      <c r="B4025" t="s">
        <v>11</v>
      </c>
      <c r="C4025">
        <v>11</v>
      </c>
      <c r="D4025">
        <v>0.55378281817274788</v>
      </c>
    </row>
    <row r="4026" spans="1:4" x14ac:dyDescent="0.25">
      <c r="A4026" t="s">
        <v>34</v>
      </c>
      <c r="B4026" t="s">
        <v>11</v>
      </c>
      <c r="C4026">
        <v>11</v>
      </c>
      <c r="D4026">
        <v>0.52640934010414098</v>
      </c>
    </row>
    <row r="4027" spans="1:4" x14ac:dyDescent="0.25">
      <c r="A4027" t="s">
        <v>35</v>
      </c>
      <c r="B4027" t="s">
        <v>11</v>
      </c>
      <c r="C4027">
        <v>11</v>
      </c>
      <c r="D4027">
        <v>0.45587864352669355</v>
      </c>
    </row>
    <row r="4028" spans="1:4" x14ac:dyDescent="0.25">
      <c r="A4028" t="s">
        <v>36</v>
      </c>
      <c r="B4028" t="s">
        <v>11</v>
      </c>
      <c r="C4028">
        <v>11</v>
      </c>
      <c r="D4028">
        <v>0.48816052404756044</v>
      </c>
    </row>
    <row r="4029" spans="1:4" x14ac:dyDescent="0.25">
      <c r="A4029" t="s">
        <v>37</v>
      </c>
      <c r="B4029" t="s">
        <v>11</v>
      </c>
      <c r="C4029">
        <v>11</v>
      </c>
      <c r="D4029">
        <v>0.42907787795052199</v>
      </c>
    </row>
    <row r="4030" spans="1:4" x14ac:dyDescent="0.25">
      <c r="A4030" t="s">
        <v>38</v>
      </c>
      <c r="B4030" t="s">
        <v>11</v>
      </c>
      <c r="C4030">
        <v>11</v>
      </c>
      <c r="D4030">
        <v>0.48495190106120195</v>
      </c>
    </row>
    <row r="4031" spans="1:4" x14ac:dyDescent="0.25">
      <c r="A4031" t="s">
        <v>39</v>
      </c>
      <c r="B4031" t="s">
        <v>11</v>
      </c>
      <c r="C4031">
        <v>11</v>
      </c>
      <c r="D4031">
        <v>0.46501150859394619</v>
      </c>
    </row>
    <row r="4032" spans="1:4" x14ac:dyDescent="0.25">
      <c r="A4032" t="s">
        <v>40</v>
      </c>
      <c r="B4032" t="s">
        <v>11</v>
      </c>
      <c r="C4032">
        <v>12</v>
      </c>
      <c r="D4032">
        <v>0.4865649398370584</v>
      </c>
    </row>
    <row r="4033" spans="1:4" x14ac:dyDescent="0.25">
      <c r="A4033" t="s">
        <v>41</v>
      </c>
      <c r="B4033" t="s">
        <v>11</v>
      </c>
      <c r="C4033">
        <v>12</v>
      </c>
      <c r="D4033">
        <v>0.4498981342712714</v>
      </c>
    </row>
    <row r="4034" spans="1:4" x14ac:dyDescent="0.25">
      <c r="A4034" t="s">
        <v>42</v>
      </c>
      <c r="B4034" t="s">
        <v>11</v>
      </c>
      <c r="C4034">
        <v>12</v>
      </c>
      <c r="D4034">
        <v>0.54312277992938462</v>
      </c>
    </row>
    <row r="4035" spans="1:4" x14ac:dyDescent="0.25">
      <c r="A4035" t="s">
        <v>43</v>
      </c>
      <c r="B4035" t="s">
        <v>11</v>
      </c>
      <c r="C4035">
        <v>12</v>
      </c>
      <c r="D4035">
        <v>0.50426311448551731</v>
      </c>
    </row>
    <row r="4036" spans="1:4" x14ac:dyDescent="0.25">
      <c r="A4036" t="s">
        <v>44</v>
      </c>
      <c r="B4036" t="s">
        <v>11</v>
      </c>
      <c r="C4036">
        <v>12</v>
      </c>
      <c r="D4036">
        <v>0.57256734825187672</v>
      </c>
    </row>
    <row r="4037" spans="1:4" x14ac:dyDescent="0.25">
      <c r="A4037" t="s">
        <v>45</v>
      </c>
      <c r="B4037" t="s">
        <v>11</v>
      </c>
      <c r="C4037">
        <v>12</v>
      </c>
      <c r="D4037">
        <v>0.44281146235042085</v>
      </c>
    </row>
    <row r="4038" spans="1:4" x14ac:dyDescent="0.25">
      <c r="A4038" t="s">
        <v>46</v>
      </c>
      <c r="B4038" t="s">
        <v>11</v>
      </c>
      <c r="C4038">
        <v>12</v>
      </c>
      <c r="D4038">
        <v>0.4705126708493616</v>
      </c>
    </row>
    <row r="4039" spans="1:4" x14ac:dyDescent="0.25">
      <c r="A4039" t="s">
        <v>47</v>
      </c>
      <c r="B4039" t="s">
        <v>11</v>
      </c>
      <c r="C4039">
        <v>12</v>
      </c>
      <c r="D4039">
        <v>0.56211683044668581</v>
      </c>
    </row>
    <row r="4040" spans="1:4" x14ac:dyDescent="0.25">
      <c r="A4040" t="s">
        <v>48</v>
      </c>
      <c r="B4040" t="s">
        <v>11</v>
      </c>
      <c r="C4040">
        <v>12</v>
      </c>
      <c r="D4040">
        <v>0.50316154806341806</v>
      </c>
    </row>
    <row r="4041" spans="1:4" x14ac:dyDescent="0.25">
      <c r="A4041" t="s">
        <v>49</v>
      </c>
      <c r="B4041" t="s">
        <v>11</v>
      </c>
      <c r="C4041">
        <v>12</v>
      </c>
      <c r="D4041">
        <v>0.46202594130746105</v>
      </c>
    </row>
    <row r="4042" spans="1:4" x14ac:dyDescent="0.25">
      <c r="A4042" t="s">
        <v>50</v>
      </c>
      <c r="B4042" t="s">
        <v>11</v>
      </c>
      <c r="C4042">
        <v>12</v>
      </c>
      <c r="D4042">
        <v>0.59600540426067661</v>
      </c>
    </row>
    <row r="4043" spans="1:4" x14ac:dyDescent="0.25">
      <c r="A4043" t="s">
        <v>51</v>
      </c>
      <c r="B4043" t="s">
        <v>11</v>
      </c>
      <c r="C4043">
        <v>12</v>
      </c>
      <c r="D4043">
        <v>0.52898822254114963</v>
      </c>
    </row>
    <row r="4044" spans="1:4" x14ac:dyDescent="0.25">
      <c r="A4044" t="s">
        <v>52</v>
      </c>
      <c r="B4044" t="s">
        <v>11</v>
      </c>
      <c r="C4044">
        <v>12</v>
      </c>
      <c r="D4044">
        <v>0.45042639253047539</v>
      </c>
    </row>
    <row r="4045" spans="1:4" x14ac:dyDescent="0.25">
      <c r="A4045" t="s">
        <v>53</v>
      </c>
      <c r="B4045" t="s">
        <v>11</v>
      </c>
      <c r="C4045">
        <v>12</v>
      </c>
      <c r="D4045">
        <v>0.4779089384410975</v>
      </c>
    </row>
    <row r="4046" spans="1:4" x14ac:dyDescent="0.25">
      <c r="A4046" t="s">
        <v>54</v>
      </c>
      <c r="B4046" t="s">
        <v>11</v>
      </c>
      <c r="C4046">
        <v>12</v>
      </c>
      <c r="D4046">
        <v>0.420973093495077</v>
      </c>
    </row>
    <row r="4047" spans="1:4" x14ac:dyDescent="0.25">
      <c r="A4047" t="s">
        <v>55</v>
      </c>
      <c r="B4047" t="s">
        <v>11</v>
      </c>
      <c r="C4047">
        <v>12</v>
      </c>
      <c r="D4047">
        <v>0.41803283977937178</v>
      </c>
    </row>
    <row r="4048" spans="1:4" x14ac:dyDescent="0.25">
      <c r="A4048" t="s">
        <v>30</v>
      </c>
      <c r="B4048" t="s">
        <v>11</v>
      </c>
      <c r="C4048">
        <v>12</v>
      </c>
      <c r="D4048">
        <v>0.4957650701205798</v>
      </c>
    </row>
    <row r="4049" spans="1:4" x14ac:dyDescent="0.25">
      <c r="A4049" t="s">
        <v>31</v>
      </c>
      <c r="B4049" t="s">
        <v>11</v>
      </c>
      <c r="C4049">
        <v>12</v>
      </c>
      <c r="D4049">
        <v>0.61981236097624237</v>
      </c>
    </row>
    <row r="4050" spans="1:4" x14ac:dyDescent="0.25">
      <c r="A4050" t="s">
        <v>32</v>
      </c>
      <c r="B4050" t="s">
        <v>11</v>
      </c>
      <c r="C4050">
        <v>12</v>
      </c>
      <c r="D4050">
        <v>0.47150203985788441</v>
      </c>
    </row>
    <row r="4051" spans="1:4" x14ac:dyDescent="0.25">
      <c r="A4051" t="s">
        <v>33</v>
      </c>
      <c r="B4051" t="s">
        <v>11</v>
      </c>
      <c r="C4051">
        <v>12</v>
      </c>
      <c r="D4051">
        <v>0.59824264808119221</v>
      </c>
    </row>
    <row r="4052" spans="1:4" x14ac:dyDescent="0.25">
      <c r="A4052" t="s">
        <v>34</v>
      </c>
      <c r="B4052" t="s">
        <v>11</v>
      </c>
      <c r="C4052">
        <v>12</v>
      </c>
      <c r="D4052">
        <v>0.56867152115278774</v>
      </c>
    </row>
    <row r="4053" spans="1:4" x14ac:dyDescent="0.25">
      <c r="A4053" t="s">
        <v>35</v>
      </c>
      <c r="B4053" t="s">
        <v>11</v>
      </c>
      <c r="C4053">
        <v>12</v>
      </c>
      <c r="D4053">
        <v>0.49247834702953236</v>
      </c>
    </row>
    <row r="4054" spans="1:4" x14ac:dyDescent="0.25">
      <c r="A4054" t="s">
        <v>36</v>
      </c>
      <c r="B4054" t="s">
        <v>11</v>
      </c>
      <c r="C4054">
        <v>12</v>
      </c>
      <c r="D4054">
        <v>0.52735194197342561</v>
      </c>
    </row>
    <row r="4055" spans="1:4" x14ac:dyDescent="0.25">
      <c r="A4055" t="s">
        <v>37</v>
      </c>
      <c r="B4055" t="s">
        <v>11</v>
      </c>
      <c r="C4055">
        <v>12</v>
      </c>
      <c r="D4055">
        <v>0.46352591217105205</v>
      </c>
    </row>
    <row r="4056" spans="1:4" x14ac:dyDescent="0.25">
      <c r="A4056" t="s">
        <v>38</v>
      </c>
      <c r="B4056" t="s">
        <v>11</v>
      </c>
      <c r="C4056">
        <v>12</v>
      </c>
      <c r="D4056">
        <v>0.52388571830403308</v>
      </c>
    </row>
    <row r="4057" spans="1:4" x14ac:dyDescent="0.25">
      <c r="A4057" t="s">
        <v>39</v>
      </c>
      <c r="B4057" t="s">
        <v>11</v>
      </c>
      <c r="C4057">
        <v>12</v>
      </c>
      <c r="D4057">
        <v>0.50234443388363392</v>
      </c>
    </row>
    <row r="4058" spans="1:4" x14ac:dyDescent="0.25">
      <c r="A4058" t="s">
        <v>40</v>
      </c>
      <c r="B4058" t="s">
        <v>11</v>
      </c>
      <c r="C4058">
        <v>13</v>
      </c>
      <c r="D4058">
        <v>0.49137912406248424</v>
      </c>
    </row>
    <row r="4059" spans="1:4" x14ac:dyDescent="0.25">
      <c r="A4059" t="s">
        <v>41</v>
      </c>
      <c r="B4059" t="s">
        <v>11</v>
      </c>
      <c r="C4059">
        <v>13</v>
      </c>
      <c r="D4059">
        <v>0.45434952877943841</v>
      </c>
    </row>
    <row r="4060" spans="1:4" x14ac:dyDescent="0.25">
      <c r="A4060" t="s">
        <v>42</v>
      </c>
      <c r="B4060" t="s">
        <v>11</v>
      </c>
      <c r="C4060">
        <v>13</v>
      </c>
      <c r="D4060">
        <v>0.54849656029358662</v>
      </c>
    </row>
    <row r="4061" spans="1:4" x14ac:dyDescent="0.25">
      <c r="A4061" t="s">
        <v>43</v>
      </c>
      <c r="B4061" t="s">
        <v>11</v>
      </c>
      <c r="C4061">
        <v>13</v>
      </c>
      <c r="D4061">
        <v>0.50925240847787379</v>
      </c>
    </row>
    <row r="4062" spans="1:4" x14ac:dyDescent="0.25">
      <c r="A4062" t="s">
        <v>44</v>
      </c>
      <c r="B4062" t="s">
        <v>11</v>
      </c>
      <c r="C4062">
        <v>13</v>
      </c>
      <c r="D4062">
        <v>0.57823245987473881</v>
      </c>
    </row>
    <row r="4063" spans="1:4" x14ac:dyDescent="0.25">
      <c r="A4063" t="s">
        <v>45</v>
      </c>
      <c r="B4063" t="s">
        <v>11</v>
      </c>
      <c r="C4063">
        <v>13</v>
      </c>
      <c r="D4063">
        <v>0.42835379652700095</v>
      </c>
    </row>
    <row r="4064" spans="1:4" x14ac:dyDescent="0.25">
      <c r="A4064" t="s">
        <v>46</v>
      </c>
      <c r="B4064" t="s">
        <v>11</v>
      </c>
      <c r="C4064">
        <v>13</v>
      </c>
      <c r="D4064">
        <v>0.4551505686022394</v>
      </c>
    </row>
    <row r="4065" spans="1:4" x14ac:dyDescent="0.25">
      <c r="A4065" t="s">
        <v>47</v>
      </c>
      <c r="B4065" t="s">
        <v>11</v>
      </c>
      <c r="C4065">
        <v>13</v>
      </c>
      <c r="D4065">
        <v>0.54376387895536482</v>
      </c>
    </row>
    <row r="4066" spans="1:4" x14ac:dyDescent="0.25">
      <c r="A4066" t="s">
        <v>48</v>
      </c>
      <c r="B4066" t="s">
        <v>11</v>
      </c>
      <c r="C4066">
        <v>13</v>
      </c>
      <c r="D4066">
        <v>0.4867334694439473</v>
      </c>
    </row>
    <row r="4067" spans="1:4" x14ac:dyDescent="0.25">
      <c r="A4067" t="s">
        <v>49</v>
      </c>
      <c r="B4067" t="s">
        <v>11</v>
      </c>
      <c r="C4067">
        <v>13</v>
      </c>
      <c r="D4067">
        <v>0.44694092831859628</v>
      </c>
    </row>
    <row r="4068" spans="1:4" x14ac:dyDescent="0.25">
      <c r="A4068" t="s">
        <v>50</v>
      </c>
      <c r="B4068" t="s">
        <v>11</v>
      </c>
      <c r="C4068">
        <v>13</v>
      </c>
      <c r="D4068">
        <v>0.57654600066255068</v>
      </c>
    </row>
    <row r="4069" spans="1:4" x14ac:dyDescent="0.25">
      <c r="A4069" t="s">
        <v>51</v>
      </c>
      <c r="B4069" t="s">
        <v>11</v>
      </c>
      <c r="C4069">
        <v>13</v>
      </c>
      <c r="D4069">
        <v>0.51171691049012458</v>
      </c>
    </row>
    <row r="4070" spans="1:4" x14ac:dyDescent="0.25">
      <c r="A4070" t="s">
        <v>52</v>
      </c>
      <c r="B4070" t="s">
        <v>11</v>
      </c>
      <c r="C4070">
        <v>13</v>
      </c>
      <c r="D4070">
        <v>0.43572010144512668</v>
      </c>
    </row>
    <row r="4071" spans="1:4" x14ac:dyDescent="0.25">
      <c r="A4071" t="s">
        <v>53</v>
      </c>
      <c r="B4071" t="s">
        <v>11</v>
      </c>
      <c r="C4071">
        <v>13</v>
      </c>
      <c r="D4071">
        <v>0.49183632245268777</v>
      </c>
    </row>
    <row r="4072" spans="1:4" x14ac:dyDescent="0.25">
      <c r="A4072" t="s">
        <v>54</v>
      </c>
      <c r="B4072" t="s">
        <v>11</v>
      </c>
      <c r="C4072">
        <v>13</v>
      </c>
      <c r="D4072">
        <v>0.43324123384578456</v>
      </c>
    </row>
    <row r="4073" spans="1:4" x14ac:dyDescent="0.25">
      <c r="A4073" t="s">
        <v>55</v>
      </c>
      <c r="B4073" t="s">
        <v>11</v>
      </c>
      <c r="C4073">
        <v>13</v>
      </c>
      <c r="D4073">
        <v>0.43021529426129496</v>
      </c>
    </row>
    <row r="4074" spans="1:4" x14ac:dyDescent="0.25">
      <c r="A4074" t="s">
        <v>30</v>
      </c>
      <c r="B4074" t="s">
        <v>11</v>
      </c>
      <c r="C4074">
        <v>13</v>
      </c>
      <c r="D4074">
        <v>0.49584927460526834</v>
      </c>
    </row>
    <row r="4075" spans="1:4" x14ac:dyDescent="0.25">
      <c r="A4075" t="s">
        <v>31</v>
      </c>
      <c r="B4075" t="s">
        <v>11</v>
      </c>
      <c r="C4075">
        <v>13</v>
      </c>
      <c r="D4075">
        <v>0.61991763458990568</v>
      </c>
    </row>
    <row r="4076" spans="1:4" x14ac:dyDescent="0.25">
      <c r="A4076" t="s">
        <v>32</v>
      </c>
      <c r="B4076" t="s">
        <v>11</v>
      </c>
      <c r="C4076">
        <v>13</v>
      </c>
      <c r="D4076">
        <v>0.4715821233262219</v>
      </c>
    </row>
    <row r="4077" spans="1:4" x14ac:dyDescent="0.25">
      <c r="A4077" t="s">
        <v>33</v>
      </c>
      <c r="B4077" t="s">
        <v>11</v>
      </c>
      <c r="C4077">
        <v>13</v>
      </c>
      <c r="D4077">
        <v>0.59834425813187231</v>
      </c>
    </row>
    <row r="4078" spans="1:4" x14ac:dyDescent="0.25">
      <c r="A4078" t="s">
        <v>34</v>
      </c>
      <c r="B4078" t="s">
        <v>11</v>
      </c>
      <c r="C4078">
        <v>13</v>
      </c>
      <c r="D4078">
        <v>0.56876810861987992</v>
      </c>
    </row>
    <row r="4079" spans="1:4" x14ac:dyDescent="0.25">
      <c r="A4079" t="s">
        <v>35</v>
      </c>
      <c r="B4079" t="s">
        <v>11</v>
      </c>
      <c r="C4079">
        <v>13</v>
      </c>
      <c r="D4079">
        <v>0.49256199327234212</v>
      </c>
    </row>
    <row r="4080" spans="1:4" x14ac:dyDescent="0.25">
      <c r="A4080" t="s">
        <v>36</v>
      </c>
      <c r="B4080" t="s">
        <v>11</v>
      </c>
      <c r="C4080">
        <v>13</v>
      </c>
      <c r="D4080">
        <v>0.52744151141104778</v>
      </c>
    </row>
    <row r="4081" spans="1:4" x14ac:dyDescent="0.25">
      <c r="A4081" t="s">
        <v>37</v>
      </c>
      <c r="B4081" t="s">
        <v>11</v>
      </c>
      <c r="C4081">
        <v>13</v>
      </c>
      <c r="D4081">
        <v>0.46360464091360881</v>
      </c>
    </row>
    <row r="4082" spans="1:4" x14ac:dyDescent="0.25">
      <c r="A4082" t="s">
        <v>38</v>
      </c>
      <c r="B4082" t="s">
        <v>11</v>
      </c>
      <c r="C4082">
        <v>13</v>
      </c>
      <c r="D4082">
        <v>0.52397469901204208</v>
      </c>
    </row>
    <row r="4083" spans="1:4" x14ac:dyDescent="0.25">
      <c r="A4083" t="s">
        <v>39</v>
      </c>
      <c r="B4083" t="s">
        <v>11</v>
      </c>
      <c r="C4083">
        <v>13</v>
      </c>
      <c r="D4083">
        <v>0.50242975585716676</v>
      </c>
    </row>
    <row r="4084" spans="1:4" x14ac:dyDescent="0.25">
      <c r="A4084" t="s">
        <v>40</v>
      </c>
      <c r="B4084" t="s">
        <v>11</v>
      </c>
      <c r="C4084">
        <v>14</v>
      </c>
      <c r="D4084">
        <v>0.46569936626154385</v>
      </c>
    </row>
    <row r="4085" spans="1:4" x14ac:dyDescent="0.25">
      <c r="A4085" t="s">
        <v>41</v>
      </c>
      <c r="B4085" t="s">
        <v>11</v>
      </c>
      <c r="C4085">
        <v>14</v>
      </c>
      <c r="D4085">
        <v>0.4306049590883913</v>
      </c>
    </row>
    <row r="4086" spans="1:4" x14ac:dyDescent="0.25">
      <c r="A4086" t="s">
        <v>42</v>
      </c>
      <c r="B4086" t="s">
        <v>11</v>
      </c>
      <c r="C4086">
        <v>14</v>
      </c>
      <c r="D4086">
        <v>0.51983181217295393</v>
      </c>
    </row>
    <row r="4087" spans="1:4" x14ac:dyDescent="0.25">
      <c r="A4087" t="s">
        <v>43</v>
      </c>
      <c r="B4087" t="s">
        <v>11</v>
      </c>
      <c r="C4087">
        <v>14</v>
      </c>
      <c r="D4087">
        <v>0.48263858247497171</v>
      </c>
    </row>
    <row r="4088" spans="1:4" x14ac:dyDescent="0.25">
      <c r="A4088" t="s">
        <v>44</v>
      </c>
      <c r="B4088" t="s">
        <v>11</v>
      </c>
      <c r="C4088">
        <v>14</v>
      </c>
      <c r="D4088">
        <v>0.5480136964086354</v>
      </c>
    </row>
    <row r="4089" spans="1:4" x14ac:dyDescent="0.25">
      <c r="A4089" t="s">
        <v>45</v>
      </c>
      <c r="B4089" t="s">
        <v>11</v>
      </c>
      <c r="C4089">
        <v>14</v>
      </c>
      <c r="D4089">
        <v>0.38582675723498877</v>
      </c>
    </row>
    <row r="4090" spans="1:4" x14ac:dyDescent="0.25">
      <c r="A4090" t="s">
        <v>46</v>
      </c>
      <c r="B4090" t="s">
        <v>11</v>
      </c>
      <c r="C4090">
        <v>14</v>
      </c>
      <c r="D4090">
        <v>0.40996314112601534</v>
      </c>
    </row>
    <row r="4091" spans="1:4" x14ac:dyDescent="0.25">
      <c r="A4091" t="s">
        <v>47</v>
      </c>
      <c r="B4091" t="s">
        <v>11</v>
      </c>
      <c r="C4091">
        <v>14</v>
      </c>
      <c r="D4091">
        <v>0.4897789066418205</v>
      </c>
    </row>
    <row r="4092" spans="1:4" x14ac:dyDescent="0.25">
      <c r="A4092" t="s">
        <v>48</v>
      </c>
      <c r="B4092" t="s">
        <v>11</v>
      </c>
      <c r="C4092">
        <v>14</v>
      </c>
      <c r="D4092">
        <v>0.43841048608858585</v>
      </c>
    </row>
    <row r="4093" spans="1:4" x14ac:dyDescent="0.25">
      <c r="A4093" t="s">
        <v>49</v>
      </c>
      <c r="B4093" t="s">
        <v>11</v>
      </c>
      <c r="C4093">
        <v>14</v>
      </c>
      <c r="D4093">
        <v>0.40256855535512881</v>
      </c>
    </row>
    <row r="4094" spans="1:4" x14ac:dyDescent="0.25">
      <c r="A4094" t="s">
        <v>50</v>
      </c>
      <c r="B4094" t="s">
        <v>11</v>
      </c>
      <c r="C4094">
        <v>14</v>
      </c>
      <c r="D4094">
        <v>0.51930641361412999</v>
      </c>
    </row>
    <row r="4095" spans="1:4" x14ac:dyDescent="0.25">
      <c r="A4095" t="s">
        <v>51</v>
      </c>
      <c r="B4095" t="s">
        <v>11</v>
      </c>
      <c r="C4095">
        <v>14</v>
      </c>
      <c r="D4095">
        <v>0.46091356676995549</v>
      </c>
    </row>
    <row r="4096" spans="1:4" x14ac:dyDescent="0.25">
      <c r="A4096" t="s">
        <v>52</v>
      </c>
      <c r="B4096" t="s">
        <v>11</v>
      </c>
      <c r="C4096">
        <v>14</v>
      </c>
      <c r="D4096">
        <v>0.39246173412187035</v>
      </c>
    </row>
    <row r="4097" spans="1:4" x14ac:dyDescent="0.25">
      <c r="A4097" t="s">
        <v>53</v>
      </c>
      <c r="B4097" t="s">
        <v>11</v>
      </c>
      <c r="C4097">
        <v>14</v>
      </c>
      <c r="D4097">
        <v>0.46291447018889537</v>
      </c>
    </row>
    <row r="4098" spans="1:4" x14ac:dyDescent="0.25">
      <c r="A4098" t="s">
        <v>54</v>
      </c>
      <c r="B4098" t="s">
        <v>11</v>
      </c>
      <c r="C4098">
        <v>14</v>
      </c>
      <c r="D4098">
        <v>0.4077649963499736</v>
      </c>
    </row>
    <row r="4099" spans="1:4" x14ac:dyDescent="0.25">
      <c r="A4099" t="s">
        <v>55</v>
      </c>
      <c r="B4099" t="s">
        <v>11</v>
      </c>
      <c r="C4099">
        <v>14</v>
      </c>
      <c r="D4099">
        <v>0.40491699355792204</v>
      </c>
    </row>
    <row r="4100" spans="1:4" x14ac:dyDescent="0.25">
      <c r="A4100" t="s">
        <v>30</v>
      </c>
      <c r="B4100" t="s">
        <v>11</v>
      </c>
      <c r="C4100">
        <v>14</v>
      </c>
      <c r="D4100">
        <v>0.46148982814131378</v>
      </c>
    </row>
    <row r="4101" spans="1:4" x14ac:dyDescent="0.25">
      <c r="A4101" t="s">
        <v>31</v>
      </c>
      <c r="B4101" t="s">
        <v>11</v>
      </c>
      <c r="C4101">
        <v>14</v>
      </c>
      <c r="D4101">
        <v>0.57696097846751937</v>
      </c>
    </row>
    <row r="4102" spans="1:4" x14ac:dyDescent="0.25">
      <c r="A4102" t="s">
        <v>32</v>
      </c>
      <c r="B4102" t="s">
        <v>11</v>
      </c>
      <c r="C4102">
        <v>14</v>
      </c>
      <c r="D4102">
        <v>0.43890424811367001</v>
      </c>
    </row>
    <row r="4103" spans="1:4" x14ac:dyDescent="0.25">
      <c r="A4103" t="s">
        <v>33</v>
      </c>
      <c r="B4103" t="s">
        <v>11</v>
      </c>
      <c r="C4103">
        <v>14</v>
      </c>
      <c r="D4103">
        <v>0.5568825104653804</v>
      </c>
    </row>
    <row r="4104" spans="1:4" x14ac:dyDescent="0.25">
      <c r="A4104" t="s">
        <v>34</v>
      </c>
      <c r="B4104" t="s">
        <v>11</v>
      </c>
      <c r="C4104">
        <v>14</v>
      </c>
      <c r="D4104">
        <v>0.52935581464387937</v>
      </c>
    </row>
    <row r="4105" spans="1:4" x14ac:dyDescent="0.25">
      <c r="A4105" t="s">
        <v>35</v>
      </c>
      <c r="B4105" t="s">
        <v>11</v>
      </c>
      <c r="C4105">
        <v>14</v>
      </c>
      <c r="D4105">
        <v>0.45843033612412376</v>
      </c>
    </row>
    <row r="4106" spans="1:4" x14ac:dyDescent="0.25">
      <c r="A4106" t="s">
        <v>36</v>
      </c>
      <c r="B4106" t="s">
        <v>11</v>
      </c>
      <c r="C4106">
        <v>14</v>
      </c>
      <c r="D4106">
        <v>0.49089290823194243</v>
      </c>
    </row>
    <row r="4107" spans="1:4" x14ac:dyDescent="0.25">
      <c r="A4107" t="s">
        <v>37</v>
      </c>
      <c r="B4107" t="s">
        <v>11</v>
      </c>
      <c r="C4107">
        <v>14</v>
      </c>
      <c r="D4107">
        <v>0.43147955844254376</v>
      </c>
    </row>
    <row r="4108" spans="1:4" x14ac:dyDescent="0.25">
      <c r="A4108" t="s">
        <v>38</v>
      </c>
      <c r="B4108" t="s">
        <v>11</v>
      </c>
      <c r="C4108">
        <v>14</v>
      </c>
      <c r="D4108">
        <v>0.48766632559856271</v>
      </c>
    </row>
    <row r="4109" spans="1:4" x14ac:dyDescent="0.25">
      <c r="A4109" t="s">
        <v>39</v>
      </c>
      <c r="B4109" t="s">
        <v>11</v>
      </c>
      <c r="C4109">
        <v>14</v>
      </c>
      <c r="D4109">
        <v>0.46761432063844061</v>
      </c>
    </row>
    <row r="4110" spans="1:4" x14ac:dyDescent="0.25">
      <c r="A4110" t="s">
        <v>40</v>
      </c>
      <c r="B4110" t="s">
        <v>11</v>
      </c>
      <c r="C4110">
        <v>15</v>
      </c>
      <c r="D4110">
        <v>0.40638130497222197</v>
      </c>
    </row>
    <row r="4111" spans="1:4" x14ac:dyDescent="0.25">
      <c r="A4111" t="s">
        <v>41</v>
      </c>
      <c r="B4111" t="s">
        <v>11</v>
      </c>
      <c r="C4111">
        <v>15</v>
      </c>
      <c r="D4111">
        <v>0.3757570181093477</v>
      </c>
    </row>
    <row r="4112" spans="1:4" x14ac:dyDescent="0.25">
      <c r="A4112" t="s">
        <v>42</v>
      </c>
      <c r="B4112" t="s">
        <v>11</v>
      </c>
      <c r="C4112">
        <v>15</v>
      </c>
      <c r="D4112">
        <v>0.45361867655683868</v>
      </c>
    </row>
    <row r="4113" spans="1:4" x14ac:dyDescent="0.25">
      <c r="A4113" t="s">
        <v>43</v>
      </c>
      <c r="B4113" t="s">
        <v>11</v>
      </c>
      <c r="C4113">
        <v>15</v>
      </c>
      <c r="D4113">
        <v>0.42116290290584124</v>
      </c>
    </row>
    <row r="4114" spans="1:4" x14ac:dyDescent="0.25">
      <c r="A4114" t="s">
        <v>44</v>
      </c>
      <c r="B4114" t="s">
        <v>11</v>
      </c>
      <c r="C4114">
        <v>15</v>
      </c>
      <c r="D4114">
        <v>0.47821091722104514</v>
      </c>
    </row>
    <row r="4115" spans="1:4" x14ac:dyDescent="0.25">
      <c r="A4115" t="s">
        <v>45</v>
      </c>
      <c r="B4115" t="s">
        <v>11</v>
      </c>
      <c r="C4115">
        <v>15</v>
      </c>
      <c r="D4115">
        <v>0.31189172348370942</v>
      </c>
    </row>
    <row r="4116" spans="1:4" x14ac:dyDescent="0.25">
      <c r="A4116" t="s">
        <v>46</v>
      </c>
      <c r="B4116" t="s">
        <v>11</v>
      </c>
      <c r="C4116">
        <v>15</v>
      </c>
      <c r="D4116">
        <v>0.33140291141786249</v>
      </c>
    </row>
    <row r="4117" spans="1:4" x14ac:dyDescent="0.25">
      <c r="A4117" t="s">
        <v>47</v>
      </c>
      <c r="B4117" t="s">
        <v>11</v>
      </c>
      <c r="C4117">
        <v>15</v>
      </c>
      <c r="D4117">
        <v>0.39592377784583399</v>
      </c>
    </row>
    <row r="4118" spans="1:4" x14ac:dyDescent="0.25">
      <c r="A4118" t="s">
        <v>48</v>
      </c>
      <c r="B4118" t="s">
        <v>11</v>
      </c>
      <c r="C4118">
        <v>15</v>
      </c>
      <c r="D4118">
        <v>0.35439896154278405</v>
      </c>
    </row>
    <row r="4119" spans="1:4" x14ac:dyDescent="0.25">
      <c r="A4119" t="s">
        <v>49</v>
      </c>
      <c r="B4119" t="s">
        <v>11</v>
      </c>
      <c r="C4119">
        <v>15</v>
      </c>
      <c r="D4119">
        <v>0.32542533195432816</v>
      </c>
    </row>
    <row r="4120" spans="1:4" x14ac:dyDescent="0.25">
      <c r="A4120" t="s">
        <v>50</v>
      </c>
      <c r="B4120" t="s">
        <v>11</v>
      </c>
      <c r="C4120">
        <v>15</v>
      </c>
      <c r="D4120">
        <v>0.41979300118785806</v>
      </c>
    </row>
    <row r="4121" spans="1:4" x14ac:dyDescent="0.25">
      <c r="A4121" t="s">
        <v>51</v>
      </c>
      <c r="B4121" t="s">
        <v>11</v>
      </c>
      <c r="C4121">
        <v>15</v>
      </c>
      <c r="D4121">
        <v>0.37258983214933111</v>
      </c>
    </row>
    <row r="4122" spans="1:4" x14ac:dyDescent="0.25">
      <c r="A4122" t="s">
        <v>52</v>
      </c>
      <c r="B4122" t="s">
        <v>11</v>
      </c>
      <c r="C4122">
        <v>15</v>
      </c>
      <c r="D4122">
        <v>0.31725525604779159</v>
      </c>
    </row>
    <row r="4123" spans="1:4" x14ac:dyDescent="0.25">
      <c r="A4123" t="s">
        <v>53</v>
      </c>
      <c r="B4123" t="s">
        <v>11</v>
      </c>
      <c r="C4123">
        <v>15</v>
      </c>
      <c r="D4123">
        <v>0.39412280405623507</v>
      </c>
    </row>
    <row r="4124" spans="1:4" x14ac:dyDescent="0.25">
      <c r="A4124" t="s">
        <v>54</v>
      </c>
      <c r="B4124" t="s">
        <v>11</v>
      </c>
      <c r="C4124">
        <v>15</v>
      </c>
      <c r="D4124">
        <v>0.34716884890604832</v>
      </c>
    </row>
    <row r="4125" spans="1:4" x14ac:dyDescent="0.25">
      <c r="A4125" t="s">
        <v>55</v>
      </c>
      <c r="B4125" t="s">
        <v>11</v>
      </c>
      <c r="C4125">
        <v>15</v>
      </c>
      <c r="D4125">
        <v>0.34474407517645361</v>
      </c>
    </row>
    <row r="4126" spans="1:4" x14ac:dyDescent="0.25">
      <c r="A4126" t="s">
        <v>30</v>
      </c>
      <c r="B4126" t="s">
        <v>11</v>
      </c>
      <c r="C4126">
        <v>15</v>
      </c>
      <c r="D4126">
        <v>0.39077228581029172</v>
      </c>
    </row>
    <row r="4127" spans="1:4" x14ac:dyDescent="0.25">
      <c r="A4127" t="s">
        <v>31</v>
      </c>
      <c r="B4127" t="s">
        <v>11</v>
      </c>
      <c r="C4127">
        <v>15</v>
      </c>
      <c r="D4127">
        <v>0.48854892704169495</v>
      </c>
    </row>
    <row r="4128" spans="1:4" x14ac:dyDescent="0.25">
      <c r="A4128" t="s">
        <v>32</v>
      </c>
      <c r="B4128" t="s">
        <v>11</v>
      </c>
      <c r="C4128">
        <v>15</v>
      </c>
      <c r="D4128">
        <v>0.37164766334721316</v>
      </c>
    </row>
    <row r="4129" spans="1:4" x14ac:dyDescent="0.25">
      <c r="A4129" t="s">
        <v>33</v>
      </c>
      <c r="B4129" t="s">
        <v>11</v>
      </c>
      <c r="C4129">
        <v>15</v>
      </c>
      <c r="D4129">
        <v>0.47154723305341034</v>
      </c>
    </row>
    <row r="4130" spans="1:4" x14ac:dyDescent="0.25">
      <c r="A4130" t="s">
        <v>34</v>
      </c>
      <c r="B4130" t="s">
        <v>11</v>
      </c>
      <c r="C4130">
        <v>15</v>
      </c>
      <c r="D4130">
        <v>0.44823865897216592</v>
      </c>
    </row>
    <row r="4131" spans="1:4" x14ac:dyDescent="0.25">
      <c r="A4131" t="s">
        <v>35</v>
      </c>
      <c r="B4131" t="s">
        <v>11</v>
      </c>
      <c r="C4131">
        <v>15</v>
      </c>
      <c r="D4131">
        <v>0.38818162266655371</v>
      </c>
    </row>
    <row r="4132" spans="1:4" x14ac:dyDescent="0.25">
      <c r="A4132" t="s">
        <v>36</v>
      </c>
      <c r="B4132" t="s">
        <v>11</v>
      </c>
      <c r="C4132">
        <v>15</v>
      </c>
      <c r="D4132">
        <v>0.41566971174740192</v>
      </c>
    </row>
    <row r="4133" spans="1:4" x14ac:dyDescent="0.25">
      <c r="A4133" t="s">
        <v>37</v>
      </c>
      <c r="B4133" t="s">
        <v>11</v>
      </c>
      <c r="C4133">
        <v>15</v>
      </c>
      <c r="D4133">
        <v>0.36536071447576451</v>
      </c>
    </row>
    <row r="4134" spans="1:4" x14ac:dyDescent="0.25">
      <c r="A4134" t="s">
        <v>38</v>
      </c>
      <c r="B4134" t="s">
        <v>11</v>
      </c>
      <c r="C4134">
        <v>15</v>
      </c>
      <c r="D4134">
        <v>0.41293756253388664</v>
      </c>
    </row>
    <row r="4135" spans="1:4" x14ac:dyDescent="0.25">
      <c r="A4135" t="s">
        <v>39</v>
      </c>
      <c r="B4135" t="s">
        <v>11</v>
      </c>
      <c r="C4135">
        <v>15</v>
      </c>
      <c r="D4135">
        <v>0.39595827645751647</v>
      </c>
    </row>
    <row r="4136" spans="1:4" x14ac:dyDescent="0.25">
      <c r="A4136" t="s">
        <v>40</v>
      </c>
      <c r="B4136" t="s">
        <v>11</v>
      </c>
      <c r="C4136">
        <v>16</v>
      </c>
      <c r="D4136">
        <v>0.31463668450617566</v>
      </c>
    </row>
    <row r="4137" spans="1:4" x14ac:dyDescent="0.25">
      <c r="A4137" t="s">
        <v>41</v>
      </c>
      <c r="B4137" t="s">
        <v>11</v>
      </c>
      <c r="C4137">
        <v>16</v>
      </c>
      <c r="D4137">
        <v>0.29092613491640207</v>
      </c>
    </row>
    <row r="4138" spans="1:4" x14ac:dyDescent="0.25">
      <c r="A4138" t="s">
        <v>42</v>
      </c>
      <c r="B4138" t="s">
        <v>11</v>
      </c>
      <c r="C4138">
        <v>16</v>
      </c>
      <c r="D4138">
        <v>0.3512097497488938</v>
      </c>
    </row>
    <row r="4139" spans="1:4" x14ac:dyDescent="0.25">
      <c r="A4139" t="s">
        <v>43</v>
      </c>
      <c r="B4139" t="s">
        <v>11</v>
      </c>
      <c r="C4139">
        <v>16</v>
      </c>
      <c r="D4139">
        <v>0.32608118972487715</v>
      </c>
    </row>
    <row r="4140" spans="1:4" x14ac:dyDescent="0.25">
      <c r="A4140" t="s">
        <v>44</v>
      </c>
      <c r="B4140" t="s">
        <v>11</v>
      </c>
      <c r="C4140">
        <v>16</v>
      </c>
      <c r="D4140">
        <v>0.37025004754923874</v>
      </c>
    </row>
    <row r="4141" spans="1:4" x14ac:dyDescent="0.25">
      <c r="A4141" t="s">
        <v>45</v>
      </c>
      <c r="B4141" t="s">
        <v>11</v>
      </c>
      <c r="C4141">
        <v>16</v>
      </c>
      <c r="D4141">
        <v>0.20600110644602368</v>
      </c>
    </row>
    <row r="4142" spans="1:4" x14ac:dyDescent="0.25">
      <c r="A4142" t="s">
        <v>46</v>
      </c>
      <c r="B4142" t="s">
        <v>11</v>
      </c>
      <c r="C4142">
        <v>16</v>
      </c>
      <c r="D4142">
        <v>0.2188880348249416</v>
      </c>
    </row>
    <row r="4143" spans="1:4" x14ac:dyDescent="0.25">
      <c r="A4143" t="s">
        <v>47</v>
      </c>
      <c r="B4143" t="s">
        <v>11</v>
      </c>
      <c r="C4143">
        <v>16</v>
      </c>
      <c r="D4143">
        <v>0.26150336852010603</v>
      </c>
    </row>
    <row r="4144" spans="1:4" x14ac:dyDescent="0.25">
      <c r="A4144" t="s">
        <v>48</v>
      </c>
      <c r="B4144" t="s">
        <v>11</v>
      </c>
      <c r="C4144">
        <v>16</v>
      </c>
      <c r="D4144">
        <v>0.23407667694955217</v>
      </c>
    </row>
    <row r="4145" spans="1:4" x14ac:dyDescent="0.25">
      <c r="A4145" t="s">
        <v>49</v>
      </c>
      <c r="B4145" t="s">
        <v>11</v>
      </c>
      <c r="C4145">
        <v>16</v>
      </c>
      <c r="D4145">
        <v>0.21493990830974277</v>
      </c>
    </row>
    <row r="4146" spans="1:4" x14ac:dyDescent="0.25">
      <c r="A4146" t="s">
        <v>50</v>
      </c>
      <c r="B4146" t="s">
        <v>11</v>
      </c>
      <c r="C4146">
        <v>16</v>
      </c>
      <c r="D4146">
        <v>0.27726873210058928</v>
      </c>
    </row>
    <row r="4147" spans="1:4" x14ac:dyDescent="0.25">
      <c r="A4147" t="s">
        <v>51</v>
      </c>
      <c r="B4147" t="s">
        <v>11</v>
      </c>
      <c r="C4147">
        <v>16</v>
      </c>
      <c r="D4147">
        <v>0.24609155002892993</v>
      </c>
    </row>
    <row r="4148" spans="1:4" x14ac:dyDescent="0.25">
      <c r="A4148" t="s">
        <v>52</v>
      </c>
      <c r="B4148" t="s">
        <v>11</v>
      </c>
      <c r="C4148">
        <v>16</v>
      </c>
      <c r="D4148">
        <v>0.2095436616325447</v>
      </c>
    </row>
    <row r="4149" spans="1:4" x14ac:dyDescent="0.25">
      <c r="A4149" t="s">
        <v>53</v>
      </c>
      <c r="B4149" t="s">
        <v>11</v>
      </c>
      <c r="C4149">
        <v>16</v>
      </c>
      <c r="D4149">
        <v>0.28594291214386303</v>
      </c>
    </row>
    <row r="4150" spans="1:4" x14ac:dyDescent="0.25">
      <c r="A4150" t="s">
        <v>54</v>
      </c>
      <c r="B4150" t="s">
        <v>11</v>
      </c>
      <c r="C4150">
        <v>16</v>
      </c>
      <c r="D4150">
        <v>0.2518770054413394</v>
      </c>
    </row>
    <row r="4151" spans="1:4" x14ac:dyDescent="0.25">
      <c r="A4151" t="s">
        <v>55</v>
      </c>
      <c r="B4151" t="s">
        <v>11</v>
      </c>
      <c r="C4151">
        <v>16</v>
      </c>
      <c r="D4151">
        <v>0.25011779015515323</v>
      </c>
    </row>
    <row r="4152" spans="1:4" x14ac:dyDescent="0.25">
      <c r="A4152" t="s">
        <v>30</v>
      </c>
      <c r="B4152" t="s">
        <v>11</v>
      </c>
      <c r="C4152">
        <v>16</v>
      </c>
      <c r="D4152">
        <v>0.2833005929057511</v>
      </c>
    </row>
    <row r="4153" spans="1:4" x14ac:dyDescent="0.25">
      <c r="A4153" t="s">
        <v>31</v>
      </c>
      <c r="B4153" t="s">
        <v>11</v>
      </c>
      <c r="C4153">
        <v>16</v>
      </c>
      <c r="D4153">
        <v>0.35418632722990179</v>
      </c>
    </row>
    <row r="4154" spans="1:4" x14ac:dyDescent="0.25">
      <c r="A4154" t="s">
        <v>32</v>
      </c>
      <c r="B4154" t="s">
        <v>11</v>
      </c>
      <c r="C4154">
        <v>16</v>
      </c>
      <c r="D4154">
        <v>0.26943569746759533</v>
      </c>
    </row>
    <row r="4155" spans="1:4" x14ac:dyDescent="0.25">
      <c r="A4155" t="s">
        <v>33</v>
      </c>
      <c r="B4155" t="s">
        <v>11</v>
      </c>
      <c r="C4155">
        <v>16</v>
      </c>
      <c r="D4155">
        <v>0.34186050433461729</v>
      </c>
    </row>
    <row r="4156" spans="1:4" x14ac:dyDescent="0.25">
      <c r="A4156" t="s">
        <v>34</v>
      </c>
      <c r="B4156" t="s">
        <v>11</v>
      </c>
      <c r="C4156">
        <v>16</v>
      </c>
      <c r="D4156">
        <v>0.32496234370044713</v>
      </c>
    </row>
    <row r="4157" spans="1:4" x14ac:dyDescent="0.25">
      <c r="A4157" t="s">
        <v>35</v>
      </c>
      <c r="B4157" t="s">
        <v>11</v>
      </c>
      <c r="C4157">
        <v>16</v>
      </c>
      <c r="D4157">
        <v>0.28142242387664967</v>
      </c>
    </row>
    <row r="4158" spans="1:4" x14ac:dyDescent="0.25">
      <c r="A4158" t="s">
        <v>36</v>
      </c>
      <c r="B4158" t="s">
        <v>11</v>
      </c>
      <c r="C4158">
        <v>16</v>
      </c>
      <c r="D4158">
        <v>0.30135063326412631</v>
      </c>
    </row>
    <row r="4159" spans="1:4" x14ac:dyDescent="0.25">
      <c r="A4159" t="s">
        <v>37</v>
      </c>
      <c r="B4159" t="s">
        <v>11</v>
      </c>
      <c r="C4159">
        <v>16</v>
      </c>
      <c r="D4159">
        <v>0.26487780938923194</v>
      </c>
    </row>
    <row r="4160" spans="1:4" x14ac:dyDescent="0.25">
      <c r="A4160" t="s">
        <v>38</v>
      </c>
      <c r="B4160" t="s">
        <v>11</v>
      </c>
      <c r="C4160">
        <v>16</v>
      </c>
      <c r="D4160">
        <v>0.29936989020684712</v>
      </c>
    </row>
    <row r="4161" spans="1:4" x14ac:dyDescent="0.25">
      <c r="A4161" t="s">
        <v>39</v>
      </c>
      <c r="B4161" t="s">
        <v>11</v>
      </c>
      <c r="C4161">
        <v>16</v>
      </c>
      <c r="D4161">
        <v>0.28706031251359376</v>
      </c>
    </row>
    <row r="4162" spans="1:4" x14ac:dyDescent="0.25">
      <c r="A4162" t="s">
        <v>40</v>
      </c>
      <c r="B4162" t="s">
        <v>11</v>
      </c>
      <c r="C4162">
        <v>17</v>
      </c>
      <c r="D4162">
        <v>0.19601182200068959</v>
      </c>
    </row>
    <row r="4163" spans="1:4" x14ac:dyDescent="0.25">
      <c r="A4163" t="s">
        <v>41</v>
      </c>
      <c r="B4163" t="s">
        <v>11</v>
      </c>
      <c r="C4163">
        <v>17</v>
      </c>
      <c r="D4163">
        <v>0.1812406644892138</v>
      </c>
    </row>
    <row r="4164" spans="1:4" x14ac:dyDescent="0.25">
      <c r="A4164" t="s">
        <v>42</v>
      </c>
      <c r="B4164" t="s">
        <v>11</v>
      </c>
      <c r="C4164">
        <v>17</v>
      </c>
      <c r="D4164">
        <v>0.21879604744988249</v>
      </c>
    </row>
    <row r="4165" spans="1:4" x14ac:dyDescent="0.25">
      <c r="A4165" t="s">
        <v>43</v>
      </c>
      <c r="B4165" t="s">
        <v>11</v>
      </c>
      <c r="C4165">
        <v>17</v>
      </c>
      <c r="D4165">
        <v>0.20314150023047031</v>
      </c>
    </row>
    <row r="4166" spans="1:4" x14ac:dyDescent="0.25">
      <c r="A4166" t="s">
        <v>44</v>
      </c>
      <c r="B4166" t="s">
        <v>11</v>
      </c>
      <c r="C4166">
        <v>17</v>
      </c>
      <c r="D4166">
        <v>0.23065773951271015</v>
      </c>
    </row>
    <row r="4167" spans="1:4" x14ac:dyDescent="0.25">
      <c r="A4167" t="s">
        <v>45</v>
      </c>
      <c r="B4167" t="s">
        <v>11</v>
      </c>
      <c r="C4167">
        <v>17</v>
      </c>
      <c r="D4167">
        <v>8.1382323064978127E-2</v>
      </c>
    </row>
    <row r="4168" spans="1:4" x14ac:dyDescent="0.25">
      <c r="A4168" t="s">
        <v>46</v>
      </c>
      <c r="B4168" t="s">
        <v>11</v>
      </c>
      <c r="C4168">
        <v>17</v>
      </c>
      <c r="D4168">
        <v>8.6473403335088864E-2</v>
      </c>
    </row>
    <row r="4169" spans="1:4" x14ac:dyDescent="0.25">
      <c r="A4169" t="s">
        <v>47</v>
      </c>
      <c r="B4169" t="s">
        <v>11</v>
      </c>
      <c r="C4169">
        <v>17</v>
      </c>
      <c r="D4169">
        <v>0.10330891899874108</v>
      </c>
    </row>
    <row r="4170" spans="1:4" x14ac:dyDescent="0.25">
      <c r="A4170" t="s">
        <v>48</v>
      </c>
      <c r="B4170" t="s">
        <v>11</v>
      </c>
      <c r="C4170">
        <v>17</v>
      </c>
      <c r="D4170">
        <v>9.2473793340893382E-2</v>
      </c>
    </row>
    <row r="4171" spans="1:4" x14ac:dyDescent="0.25">
      <c r="A4171" t="s">
        <v>49</v>
      </c>
      <c r="B4171" t="s">
        <v>11</v>
      </c>
      <c r="C4171">
        <v>17</v>
      </c>
      <c r="D4171">
        <v>8.491366555938179E-2</v>
      </c>
    </row>
    <row r="4172" spans="1:4" x14ac:dyDescent="0.25">
      <c r="A4172" t="s">
        <v>50</v>
      </c>
      <c r="B4172" t="s">
        <v>11</v>
      </c>
      <c r="C4172">
        <v>17</v>
      </c>
      <c r="D4172">
        <v>0.10953714725575729</v>
      </c>
    </row>
    <row r="4173" spans="1:4" x14ac:dyDescent="0.25">
      <c r="A4173" t="s">
        <v>51</v>
      </c>
      <c r="B4173" t="s">
        <v>11</v>
      </c>
      <c r="C4173">
        <v>17</v>
      </c>
      <c r="D4173">
        <v>9.7220361451132289E-2</v>
      </c>
    </row>
    <row r="4174" spans="1:4" x14ac:dyDescent="0.25">
      <c r="A4174" t="s">
        <v>52</v>
      </c>
      <c r="B4174" t="s">
        <v>11</v>
      </c>
      <c r="C4174">
        <v>17</v>
      </c>
      <c r="D4174">
        <v>8.2781836764874245E-2</v>
      </c>
    </row>
    <row r="4175" spans="1:4" x14ac:dyDescent="0.25">
      <c r="A4175" t="s">
        <v>53</v>
      </c>
      <c r="B4175" t="s">
        <v>11</v>
      </c>
      <c r="C4175">
        <v>17</v>
      </c>
      <c r="D4175">
        <v>0.145242178709616</v>
      </c>
    </row>
    <row r="4176" spans="1:4" x14ac:dyDescent="0.25">
      <c r="A4176" t="s">
        <v>54</v>
      </c>
      <c r="B4176" t="s">
        <v>11</v>
      </c>
      <c r="C4176">
        <v>17</v>
      </c>
      <c r="D4176">
        <v>0.12793870203975641</v>
      </c>
    </row>
    <row r="4177" spans="1:4" x14ac:dyDescent="0.25">
      <c r="A4177" t="s">
        <v>55</v>
      </c>
      <c r="B4177" t="s">
        <v>11</v>
      </c>
      <c r="C4177">
        <v>17</v>
      </c>
      <c r="D4177">
        <v>0.12704512416062932</v>
      </c>
    </row>
    <row r="4178" spans="1:4" x14ac:dyDescent="0.25">
      <c r="A4178" t="s">
        <v>30</v>
      </c>
      <c r="B4178" t="s">
        <v>11</v>
      </c>
      <c r="C4178">
        <v>17</v>
      </c>
      <c r="D4178">
        <v>0.14315382461366574</v>
      </c>
    </row>
    <row r="4179" spans="1:4" x14ac:dyDescent="0.25">
      <c r="A4179" t="s">
        <v>31</v>
      </c>
      <c r="B4179" t="s">
        <v>11</v>
      </c>
      <c r="C4179">
        <v>17</v>
      </c>
      <c r="D4179">
        <v>0.1789728953574615</v>
      </c>
    </row>
    <row r="4180" spans="1:4" x14ac:dyDescent="0.25">
      <c r="A4180" t="s">
        <v>32</v>
      </c>
      <c r="B4180" t="s">
        <v>11</v>
      </c>
      <c r="C4180">
        <v>17</v>
      </c>
      <c r="D4180">
        <v>0.13614779335378457</v>
      </c>
    </row>
    <row r="4181" spans="1:4" x14ac:dyDescent="0.25">
      <c r="A4181" t="s">
        <v>33</v>
      </c>
      <c r="B4181" t="s">
        <v>11</v>
      </c>
      <c r="C4181">
        <v>17</v>
      </c>
      <c r="D4181">
        <v>0.17274456850903283</v>
      </c>
    </row>
    <row r="4182" spans="1:4" x14ac:dyDescent="0.25">
      <c r="A4182" t="s">
        <v>34</v>
      </c>
      <c r="B4182" t="s">
        <v>11</v>
      </c>
      <c r="C4182">
        <v>17</v>
      </c>
      <c r="D4182">
        <v>0.16420580655690967</v>
      </c>
    </row>
    <row r="4183" spans="1:4" x14ac:dyDescent="0.25">
      <c r="A4183" t="s">
        <v>35</v>
      </c>
      <c r="B4183" t="s">
        <v>11</v>
      </c>
      <c r="C4183">
        <v>17</v>
      </c>
      <c r="D4183">
        <v>0.14220477231190706</v>
      </c>
    </row>
    <row r="4184" spans="1:4" x14ac:dyDescent="0.25">
      <c r="A4184" t="s">
        <v>36</v>
      </c>
      <c r="B4184" t="s">
        <v>11</v>
      </c>
      <c r="C4184">
        <v>17</v>
      </c>
      <c r="D4184">
        <v>0.15227463966466731</v>
      </c>
    </row>
    <row r="4185" spans="1:4" x14ac:dyDescent="0.25">
      <c r="A4185" t="s">
        <v>37</v>
      </c>
      <c r="B4185" t="s">
        <v>11</v>
      </c>
      <c r="C4185">
        <v>17</v>
      </c>
      <c r="D4185">
        <v>0.13384465976734758</v>
      </c>
    </row>
    <row r="4186" spans="1:4" x14ac:dyDescent="0.25">
      <c r="A4186" t="s">
        <v>38</v>
      </c>
      <c r="B4186" t="s">
        <v>11</v>
      </c>
      <c r="C4186">
        <v>17</v>
      </c>
      <c r="D4186">
        <v>0.15127375596965573</v>
      </c>
    </row>
    <row r="4187" spans="1:4" x14ac:dyDescent="0.25">
      <c r="A4187" t="s">
        <v>39</v>
      </c>
      <c r="B4187" t="s">
        <v>11</v>
      </c>
      <c r="C4187">
        <v>17</v>
      </c>
      <c r="D4187">
        <v>0.14505363793850665</v>
      </c>
    </row>
    <row r="4188" spans="1:4" x14ac:dyDescent="0.25">
      <c r="A4188" t="s">
        <v>40</v>
      </c>
      <c r="B4188" t="s">
        <v>11</v>
      </c>
      <c r="C4188">
        <v>18</v>
      </c>
      <c r="D4188">
        <v>6.8512445816684128E-2</v>
      </c>
    </row>
    <row r="4189" spans="1:4" x14ac:dyDescent="0.25">
      <c r="A4189" t="s">
        <v>41</v>
      </c>
      <c r="B4189" t="s">
        <v>11</v>
      </c>
      <c r="C4189">
        <v>18</v>
      </c>
      <c r="D4189">
        <v>6.3349450450766204E-2</v>
      </c>
    </row>
    <row r="4190" spans="1:4" x14ac:dyDescent="0.25">
      <c r="A4190" t="s">
        <v>42</v>
      </c>
      <c r="B4190" t="s">
        <v>11</v>
      </c>
      <c r="C4190">
        <v>18</v>
      </c>
      <c r="D4190">
        <v>7.6476266547647248E-2</v>
      </c>
    </row>
    <row r="4191" spans="1:4" x14ac:dyDescent="0.25">
      <c r="A4191" t="s">
        <v>43</v>
      </c>
      <c r="B4191" t="s">
        <v>11</v>
      </c>
      <c r="C4191">
        <v>18</v>
      </c>
      <c r="D4191">
        <v>7.1004498022629786E-2</v>
      </c>
    </row>
    <row r="4192" spans="1:4" x14ac:dyDescent="0.25">
      <c r="A4192" t="s">
        <v>44</v>
      </c>
      <c r="B4192" t="s">
        <v>11</v>
      </c>
      <c r="C4192">
        <v>18</v>
      </c>
      <c r="D4192">
        <v>8.0622310018156979E-2</v>
      </c>
    </row>
    <row r="4193" spans="1:4" x14ac:dyDescent="0.25">
      <c r="A4193" t="s">
        <v>45</v>
      </c>
      <c r="B4193" t="s">
        <v>11</v>
      </c>
      <c r="C4193">
        <v>18</v>
      </c>
      <c r="D4193">
        <v>4.3184644554285891E-3</v>
      </c>
    </row>
    <row r="4194" spans="1:4" x14ac:dyDescent="0.25">
      <c r="A4194" t="s">
        <v>46</v>
      </c>
      <c r="B4194" t="s">
        <v>11</v>
      </c>
      <c r="C4194">
        <v>18</v>
      </c>
      <c r="D4194">
        <v>4.5886170924902391E-3</v>
      </c>
    </row>
    <row r="4195" spans="1:4" x14ac:dyDescent="0.25">
      <c r="A4195" t="s">
        <v>47</v>
      </c>
      <c r="B4195" t="s">
        <v>11</v>
      </c>
      <c r="C4195">
        <v>18</v>
      </c>
      <c r="D4195">
        <v>5.4819754195097889E-3</v>
      </c>
    </row>
    <row r="4196" spans="1:4" x14ac:dyDescent="0.25">
      <c r="A4196" t="s">
        <v>48</v>
      </c>
      <c r="B4196" t="s">
        <v>11</v>
      </c>
      <c r="C4196">
        <v>18</v>
      </c>
      <c r="D4196">
        <v>4.9070212616374688E-3</v>
      </c>
    </row>
    <row r="4197" spans="1:4" x14ac:dyDescent="0.25">
      <c r="A4197" t="s">
        <v>49</v>
      </c>
      <c r="B4197" t="s">
        <v>11</v>
      </c>
      <c r="C4197">
        <v>18</v>
      </c>
      <c r="D4197">
        <v>4.5058513039196394E-3</v>
      </c>
    </row>
    <row r="4198" spans="1:4" x14ac:dyDescent="0.25">
      <c r="A4198" t="s">
        <v>50</v>
      </c>
      <c r="B4198" t="s">
        <v>11</v>
      </c>
      <c r="C4198">
        <v>18</v>
      </c>
      <c r="D4198">
        <v>5.8124695776422064E-3</v>
      </c>
    </row>
    <row r="4199" spans="1:4" x14ac:dyDescent="0.25">
      <c r="A4199" t="s">
        <v>51</v>
      </c>
      <c r="B4199" t="s">
        <v>11</v>
      </c>
      <c r="C4199">
        <v>18</v>
      </c>
      <c r="D4199">
        <v>5.1588927356548851E-3</v>
      </c>
    </row>
    <row r="4200" spans="1:4" x14ac:dyDescent="0.25">
      <c r="A4200" t="s">
        <v>52</v>
      </c>
      <c r="B4200" t="s">
        <v>11</v>
      </c>
      <c r="C4200">
        <v>18</v>
      </c>
      <c r="D4200">
        <v>4.3927281276889794E-3</v>
      </c>
    </row>
    <row r="4201" spans="1:4" x14ac:dyDescent="0.25">
      <c r="A4201" t="s">
        <v>53</v>
      </c>
      <c r="B4201" t="s">
        <v>11</v>
      </c>
      <c r="C4201">
        <v>18</v>
      </c>
      <c r="D4201">
        <v>2.0034614966159502E-2</v>
      </c>
    </row>
    <row r="4202" spans="1:4" x14ac:dyDescent="0.25">
      <c r="A4202" t="s">
        <v>54</v>
      </c>
      <c r="B4202" t="s">
        <v>11</v>
      </c>
      <c r="C4202">
        <v>18</v>
      </c>
      <c r="D4202">
        <v>1.7647784255297901E-2</v>
      </c>
    </row>
    <row r="4203" spans="1:4" x14ac:dyDescent="0.25">
      <c r="A4203" t="s">
        <v>55</v>
      </c>
      <c r="B4203" t="s">
        <v>11</v>
      </c>
      <c r="C4203">
        <v>18</v>
      </c>
      <c r="D4203">
        <v>1.7524524683528591E-2</v>
      </c>
    </row>
    <row r="4204" spans="1:4" x14ac:dyDescent="0.25">
      <c r="A4204" t="s">
        <v>30</v>
      </c>
      <c r="B4204" t="s">
        <v>11</v>
      </c>
      <c r="C4204">
        <v>18</v>
      </c>
      <c r="D4204">
        <v>2.6505215608071304E-2</v>
      </c>
    </row>
    <row r="4205" spans="1:4" x14ac:dyDescent="0.25">
      <c r="A4205" t="s">
        <v>31</v>
      </c>
      <c r="B4205" t="s">
        <v>11</v>
      </c>
      <c r="C4205">
        <v>18</v>
      </c>
      <c r="D4205">
        <v>3.3137187862443296E-2</v>
      </c>
    </row>
    <row r="4206" spans="1:4" x14ac:dyDescent="0.25">
      <c r="A4206" t="s">
        <v>32</v>
      </c>
      <c r="B4206" t="s">
        <v>11</v>
      </c>
      <c r="C4206">
        <v>18</v>
      </c>
      <c r="D4206">
        <v>2.5208034973176058E-2</v>
      </c>
    </row>
    <row r="4207" spans="1:4" x14ac:dyDescent="0.25">
      <c r="A4207" t="s">
        <v>33</v>
      </c>
      <c r="B4207" t="s">
        <v>11</v>
      </c>
      <c r="C4207">
        <v>18</v>
      </c>
      <c r="D4207">
        <v>3.1984000747529266E-2</v>
      </c>
    </row>
    <row r="4208" spans="1:4" x14ac:dyDescent="0.25">
      <c r="A4208" t="s">
        <v>34</v>
      </c>
      <c r="B4208" t="s">
        <v>11</v>
      </c>
      <c r="C4208">
        <v>18</v>
      </c>
      <c r="D4208">
        <v>3.0403031973709905E-2</v>
      </c>
    </row>
    <row r="4209" spans="1:4" x14ac:dyDescent="0.25">
      <c r="A4209" t="s">
        <v>35</v>
      </c>
      <c r="B4209" t="s">
        <v>11</v>
      </c>
      <c r="C4209">
        <v>18</v>
      </c>
      <c r="D4209">
        <v>2.6329496685092223E-2</v>
      </c>
    </row>
    <row r="4210" spans="1:4" x14ac:dyDescent="0.25">
      <c r="A4210" t="s">
        <v>36</v>
      </c>
      <c r="B4210" t="s">
        <v>11</v>
      </c>
      <c r="C4210">
        <v>18</v>
      </c>
      <c r="D4210">
        <v>2.8193952671859545E-2</v>
      </c>
    </row>
    <row r="4211" spans="1:4" x14ac:dyDescent="0.25">
      <c r="A4211" t="s">
        <v>37</v>
      </c>
      <c r="B4211" t="s">
        <v>11</v>
      </c>
      <c r="C4211">
        <v>18</v>
      </c>
      <c r="D4211">
        <v>2.4781605204726293E-2</v>
      </c>
    </row>
    <row r="4212" spans="1:4" x14ac:dyDescent="0.25">
      <c r="A4212" t="s">
        <v>38</v>
      </c>
      <c r="B4212" t="s">
        <v>11</v>
      </c>
      <c r="C4212">
        <v>18</v>
      </c>
      <c r="D4212">
        <v>2.800863706323729E-2</v>
      </c>
    </row>
    <row r="4213" spans="1:4" x14ac:dyDescent="0.25">
      <c r="A4213" t="s">
        <v>39</v>
      </c>
      <c r="B4213" t="s">
        <v>11</v>
      </c>
      <c r="C4213">
        <v>18</v>
      </c>
      <c r="D4213">
        <v>2.6856969827184132E-2</v>
      </c>
    </row>
    <row r="4214" spans="1:4" x14ac:dyDescent="0.25">
      <c r="A4214" t="s">
        <v>40</v>
      </c>
      <c r="B4214" t="s">
        <v>11</v>
      </c>
      <c r="C4214">
        <v>19</v>
      </c>
      <c r="D4214">
        <v>6.7784425315967874E-3</v>
      </c>
    </row>
    <row r="4215" spans="1:4" x14ac:dyDescent="0.25">
      <c r="A4215" t="s">
        <v>41</v>
      </c>
      <c r="B4215" t="s">
        <v>11</v>
      </c>
      <c r="C4215">
        <v>19</v>
      </c>
      <c r="D4215">
        <v>6.2676292485267975E-3</v>
      </c>
    </row>
    <row r="4216" spans="1:4" x14ac:dyDescent="0.25">
      <c r="A4216" t="s">
        <v>42</v>
      </c>
      <c r="B4216" t="s">
        <v>11</v>
      </c>
      <c r="C4216">
        <v>19</v>
      </c>
      <c r="D4216">
        <v>7.5663621644940114E-3</v>
      </c>
    </row>
    <row r="4217" spans="1:4" x14ac:dyDescent="0.25">
      <c r="A4217" t="s">
        <v>43</v>
      </c>
      <c r="B4217" t="s">
        <v>11</v>
      </c>
      <c r="C4217">
        <v>19</v>
      </c>
      <c r="D4217">
        <v>7.0249996711410322E-3</v>
      </c>
    </row>
    <row r="4218" spans="1:4" x14ac:dyDescent="0.25">
      <c r="A4218" t="s">
        <v>44</v>
      </c>
      <c r="B4218" t="s">
        <v>11</v>
      </c>
      <c r="C4218">
        <v>19</v>
      </c>
      <c r="D4218">
        <v>7.9765608818708252E-3</v>
      </c>
    </row>
    <row r="4219" spans="1:4" x14ac:dyDescent="0.25">
      <c r="A4219" t="s">
        <v>45</v>
      </c>
      <c r="B4219" t="s">
        <v>11</v>
      </c>
      <c r="C4219">
        <v>19</v>
      </c>
      <c r="D4219">
        <v>0</v>
      </c>
    </row>
    <row r="4220" spans="1:4" x14ac:dyDescent="0.25">
      <c r="A4220" t="s">
        <v>46</v>
      </c>
      <c r="B4220" t="s">
        <v>11</v>
      </c>
      <c r="C4220">
        <v>19</v>
      </c>
      <c r="D4220">
        <v>0</v>
      </c>
    </row>
    <row r="4221" spans="1:4" x14ac:dyDescent="0.25">
      <c r="A4221" t="s">
        <v>47</v>
      </c>
      <c r="B4221" t="s">
        <v>11</v>
      </c>
      <c r="C4221">
        <v>19</v>
      </c>
      <c r="D4221">
        <v>0</v>
      </c>
    </row>
    <row r="4222" spans="1:4" x14ac:dyDescent="0.25">
      <c r="A4222" t="s">
        <v>48</v>
      </c>
      <c r="B4222" t="s">
        <v>11</v>
      </c>
      <c r="C4222">
        <v>19</v>
      </c>
      <c r="D4222">
        <v>0</v>
      </c>
    </row>
    <row r="4223" spans="1:4" x14ac:dyDescent="0.25">
      <c r="A4223" t="s">
        <v>49</v>
      </c>
      <c r="B4223" t="s">
        <v>11</v>
      </c>
      <c r="C4223">
        <v>19</v>
      </c>
      <c r="D4223">
        <v>0</v>
      </c>
    </row>
    <row r="4224" spans="1:4" x14ac:dyDescent="0.25">
      <c r="A4224" t="s">
        <v>50</v>
      </c>
      <c r="B4224" t="s">
        <v>11</v>
      </c>
      <c r="C4224">
        <v>19</v>
      </c>
      <c r="D4224">
        <v>0</v>
      </c>
    </row>
    <row r="4225" spans="1:4" x14ac:dyDescent="0.25">
      <c r="A4225" t="s">
        <v>51</v>
      </c>
      <c r="B4225" t="s">
        <v>11</v>
      </c>
      <c r="C4225">
        <v>19</v>
      </c>
      <c r="D4225">
        <v>0</v>
      </c>
    </row>
    <row r="4226" spans="1:4" x14ac:dyDescent="0.25">
      <c r="A4226" t="s">
        <v>52</v>
      </c>
      <c r="B4226" t="s">
        <v>11</v>
      </c>
      <c r="C4226">
        <v>19</v>
      </c>
      <c r="D4226">
        <v>0</v>
      </c>
    </row>
    <row r="4227" spans="1:4" x14ac:dyDescent="0.25">
      <c r="A4227" t="s">
        <v>53</v>
      </c>
      <c r="B4227" t="s">
        <v>11</v>
      </c>
      <c r="C4227">
        <v>19</v>
      </c>
      <c r="D4227">
        <v>0</v>
      </c>
    </row>
    <row r="4228" spans="1:4" x14ac:dyDescent="0.25">
      <c r="A4228" t="s">
        <v>54</v>
      </c>
      <c r="B4228" t="s">
        <v>11</v>
      </c>
      <c r="C4228">
        <v>19</v>
      </c>
      <c r="D4228">
        <v>0</v>
      </c>
    </row>
    <row r="4229" spans="1:4" x14ac:dyDescent="0.25">
      <c r="A4229" t="s">
        <v>55</v>
      </c>
      <c r="B4229" t="s">
        <v>11</v>
      </c>
      <c r="C4229">
        <v>19</v>
      </c>
      <c r="D4229">
        <v>0</v>
      </c>
    </row>
    <row r="4230" spans="1:4" x14ac:dyDescent="0.25">
      <c r="A4230" t="s">
        <v>30</v>
      </c>
      <c r="B4230" t="s">
        <v>11</v>
      </c>
      <c r="C4230">
        <v>19</v>
      </c>
      <c r="D4230">
        <v>2.7008243048246215E-5</v>
      </c>
    </row>
    <row r="4231" spans="1:4" x14ac:dyDescent="0.25">
      <c r="A4231" t="s">
        <v>31</v>
      </c>
      <c r="B4231" t="s">
        <v>11</v>
      </c>
      <c r="C4231">
        <v>19</v>
      </c>
      <c r="D4231">
        <v>3.376607973910337E-5</v>
      </c>
    </row>
    <row r="4232" spans="1:4" x14ac:dyDescent="0.25">
      <c r="A4232" t="s">
        <v>32</v>
      </c>
      <c r="B4232" t="s">
        <v>11</v>
      </c>
      <c r="C4232">
        <v>19</v>
      </c>
      <c r="D4232">
        <v>2.5686443958482892E-5</v>
      </c>
    </row>
    <row r="4233" spans="1:4" x14ac:dyDescent="0.25">
      <c r="A4233" t="s">
        <v>33</v>
      </c>
      <c r="B4233" t="s">
        <v>11</v>
      </c>
      <c r="C4233">
        <v>19</v>
      </c>
      <c r="D4233">
        <v>3.2591006940592747E-5</v>
      </c>
    </row>
    <row r="4234" spans="1:4" x14ac:dyDescent="0.25">
      <c r="A4234" t="s">
        <v>34</v>
      </c>
      <c r="B4234" t="s">
        <v>11</v>
      </c>
      <c r="C4234">
        <v>19</v>
      </c>
      <c r="D4234">
        <v>3.0980033857921476E-5</v>
      </c>
    </row>
    <row r="4235" spans="1:4" x14ac:dyDescent="0.25">
      <c r="A4235" t="s">
        <v>35</v>
      </c>
      <c r="B4235" t="s">
        <v>11</v>
      </c>
      <c r="C4235">
        <v>19</v>
      </c>
      <c r="D4235">
        <v>2.6829189255582479E-5</v>
      </c>
    </row>
    <row r="4236" spans="1:4" x14ac:dyDescent="0.25">
      <c r="A4236" t="s">
        <v>36</v>
      </c>
      <c r="B4236" t="s">
        <v>11</v>
      </c>
      <c r="C4236">
        <v>19</v>
      </c>
      <c r="D4236">
        <v>2.8729029694082265E-5</v>
      </c>
    </row>
    <row r="4237" spans="1:4" x14ac:dyDescent="0.25">
      <c r="A4237" t="s">
        <v>37</v>
      </c>
      <c r="B4237" t="s">
        <v>11</v>
      </c>
      <c r="C4237">
        <v>19</v>
      </c>
      <c r="D4237">
        <v>2.5251921221539328E-5</v>
      </c>
    </row>
    <row r="4238" spans="1:4" x14ac:dyDescent="0.25">
      <c r="A4238" t="s">
        <v>38</v>
      </c>
      <c r="B4238" t="s">
        <v>11</v>
      </c>
      <c r="C4238">
        <v>19</v>
      </c>
      <c r="D4238">
        <v>2.8540197085726521E-5</v>
      </c>
    </row>
    <row r="4239" spans="1:4" x14ac:dyDescent="0.25">
      <c r="A4239" t="s">
        <v>39</v>
      </c>
      <c r="B4239" t="s">
        <v>11</v>
      </c>
      <c r="C4239">
        <v>19</v>
      </c>
      <c r="D4239">
        <v>2.736667301099484E-5</v>
      </c>
    </row>
    <row r="4240" spans="1:4" x14ac:dyDescent="0.25">
      <c r="A4240" t="s">
        <v>40</v>
      </c>
      <c r="B4240" t="s">
        <v>11</v>
      </c>
      <c r="C4240">
        <v>20</v>
      </c>
      <c r="D4240">
        <v>0</v>
      </c>
    </row>
    <row r="4241" spans="1:4" x14ac:dyDescent="0.25">
      <c r="A4241" t="s">
        <v>41</v>
      </c>
      <c r="B4241" t="s">
        <v>11</v>
      </c>
      <c r="C4241">
        <v>20</v>
      </c>
      <c r="D4241">
        <v>0</v>
      </c>
    </row>
    <row r="4242" spans="1:4" x14ac:dyDescent="0.25">
      <c r="A4242" t="s">
        <v>42</v>
      </c>
      <c r="B4242" t="s">
        <v>11</v>
      </c>
      <c r="C4242">
        <v>20</v>
      </c>
      <c r="D4242">
        <v>0</v>
      </c>
    </row>
    <row r="4243" spans="1:4" x14ac:dyDescent="0.25">
      <c r="A4243" t="s">
        <v>43</v>
      </c>
      <c r="B4243" t="s">
        <v>11</v>
      </c>
      <c r="C4243">
        <v>20</v>
      </c>
      <c r="D4243">
        <v>0</v>
      </c>
    </row>
    <row r="4244" spans="1:4" x14ac:dyDescent="0.25">
      <c r="A4244" t="s">
        <v>44</v>
      </c>
      <c r="B4244" t="s">
        <v>11</v>
      </c>
      <c r="C4244">
        <v>20</v>
      </c>
      <c r="D4244">
        <v>0</v>
      </c>
    </row>
    <row r="4245" spans="1:4" x14ac:dyDescent="0.25">
      <c r="A4245" t="s">
        <v>45</v>
      </c>
      <c r="B4245" t="s">
        <v>11</v>
      </c>
      <c r="C4245">
        <v>20</v>
      </c>
      <c r="D4245">
        <v>0</v>
      </c>
    </row>
    <row r="4246" spans="1:4" x14ac:dyDescent="0.25">
      <c r="A4246" t="s">
        <v>46</v>
      </c>
      <c r="B4246" t="s">
        <v>11</v>
      </c>
      <c r="C4246">
        <v>20</v>
      </c>
      <c r="D4246">
        <v>0</v>
      </c>
    </row>
    <row r="4247" spans="1:4" x14ac:dyDescent="0.25">
      <c r="A4247" t="s">
        <v>47</v>
      </c>
      <c r="B4247" t="s">
        <v>11</v>
      </c>
      <c r="C4247">
        <v>20</v>
      </c>
      <c r="D4247">
        <v>0</v>
      </c>
    </row>
    <row r="4248" spans="1:4" x14ac:dyDescent="0.25">
      <c r="A4248" t="s">
        <v>48</v>
      </c>
      <c r="B4248" t="s">
        <v>11</v>
      </c>
      <c r="C4248">
        <v>20</v>
      </c>
      <c r="D4248">
        <v>0</v>
      </c>
    </row>
    <row r="4249" spans="1:4" x14ac:dyDescent="0.25">
      <c r="A4249" t="s">
        <v>49</v>
      </c>
      <c r="B4249" t="s">
        <v>11</v>
      </c>
      <c r="C4249">
        <v>20</v>
      </c>
      <c r="D4249">
        <v>0</v>
      </c>
    </row>
    <row r="4250" spans="1:4" x14ac:dyDescent="0.25">
      <c r="A4250" t="s">
        <v>50</v>
      </c>
      <c r="B4250" t="s">
        <v>11</v>
      </c>
      <c r="C4250">
        <v>20</v>
      </c>
      <c r="D4250">
        <v>0</v>
      </c>
    </row>
    <row r="4251" spans="1:4" x14ac:dyDescent="0.25">
      <c r="A4251" t="s">
        <v>51</v>
      </c>
      <c r="B4251" t="s">
        <v>11</v>
      </c>
      <c r="C4251">
        <v>20</v>
      </c>
      <c r="D4251">
        <v>0</v>
      </c>
    </row>
    <row r="4252" spans="1:4" x14ac:dyDescent="0.25">
      <c r="A4252" t="s">
        <v>52</v>
      </c>
      <c r="B4252" t="s">
        <v>11</v>
      </c>
      <c r="C4252">
        <v>20</v>
      </c>
      <c r="D4252">
        <v>0</v>
      </c>
    </row>
    <row r="4253" spans="1:4" x14ac:dyDescent="0.25">
      <c r="A4253" t="s">
        <v>53</v>
      </c>
      <c r="B4253" t="s">
        <v>11</v>
      </c>
      <c r="C4253">
        <v>20</v>
      </c>
      <c r="D4253">
        <v>0</v>
      </c>
    </row>
    <row r="4254" spans="1:4" x14ac:dyDescent="0.25">
      <c r="A4254" t="s">
        <v>54</v>
      </c>
      <c r="B4254" t="s">
        <v>11</v>
      </c>
      <c r="C4254">
        <v>20</v>
      </c>
      <c r="D4254">
        <v>0</v>
      </c>
    </row>
    <row r="4255" spans="1:4" x14ac:dyDescent="0.25">
      <c r="A4255" t="s">
        <v>55</v>
      </c>
      <c r="B4255" t="s">
        <v>11</v>
      </c>
      <c r="C4255">
        <v>20</v>
      </c>
      <c r="D4255">
        <v>0</v>
      </c>
    </row>
    <row r="4256" spans="1:4" x14ac:dyDescent="0.25">
      <c r="A4256" t="s">
        <v>30</v>
      </c>
      <c r="B4256" t="s">
        <v>11</v>
      </c>
      <c r="C4256">
        <v>20</v>
      </c>
      <c r="D4256">
        <v>0</v>
      </c>
    </row>
    <row r="4257" spans="1:4" x14ac:dyDescent="0.25">
      <c r="A4257" t="s">
        <v>31</v>
      </c>
      <c r="B4257" t="s">
        <v>11</v>
      </c>
      <c r="C4257">
        <v>20</v>
      </c>
      <c r="D4257">
        <v>0</v>
      </c>
    </row>
    <row r="4258" spans="1:4" x14ac:dyDescent="0.25">
      <c r="A4258" t="s">
        <v>32</v>
      </c>
      <c r="B4258" t="s">
        <v>11</v>
      </c>
      <c r="C4258">
        <v>20</v>
      </c>
      <c r="D4258">
        <v>0</v>
      </c>
    </row>
    <row r="4259" spans="1:4" x14ac:dyDescent="0.25">
      <c r="A4259" t="s">
        <v>33</v>
      </c>
      <c r="B4259" t="s">
        <v>11</v>
      </c>
      <c r="C4259">
        <v>20</v>
      </c>
      <c r="D4259">
        <v>0</v>
      </c>
    </row>
    <row r="4260" spans="1:4" x14ac:dyDescent="0.25">
      <c r="A4260" t="s">
        <v>34</v>
      </c>
      <c r="B4260" t="s">
        <v>11</v>
      </c>
      <c r="C4260">
        <v>20</v>
      </c>
      <c r="D4260">
        <v>0</v>
      </c>
    </row>
    <row r="4261" spans="1:4" x14ac:dyDescent="0.25">
      <c r="A4261" t="s">
        <v>35</v>
      </c>
      <c r="B4261" t="s">
        <v>11</v>
      </c>
      <c r="C4261">
        <v>20</v>
      </c>
      <c r="D4261">
        <v>0</v>
      </c>
    </row>
    <row r="4262" spans="1:4" x14ac:dyDescent="0.25">
      <c r="A4262" t="s">
        <v>36</v>
      </c>
      <c r="B4262" t="s">
        <v>11</v>
      </c>
      <c r="C4262">
        <v>20</v>
      </c>
      <c r="D4262">
        <v>0</v>
      </c>
    </row>
    <row r="4263" spans="1:4" x14ac:dyDescent="0.25">
      <c r="A4263" t="s">
        <v>37</v>
      </c>
      <c r="B4263" t="s">
        <v>11</v>
      </c>
      <c r="C4263">
        <v>20</v>
      </c>
      <c r="D4263">
        <v>0</v>
      </c>
    </row>
    <row r="4264" spans="1:4" x14ac:dyDescent="0.25">
      <c r="A4264" t="s">
        <v>38</v>
      </c>
      <c r="B4264" t="s">
        <v>11</v>
      </c>
      <c r="C4264">
        <v>20</v>
      </c>
      <c r="D4264">
        <v>0</v>
      </c>
    </row>
    <row r="4265" spans="1:4" x14ac:dyDescent="0.25">
      <c r="A4265" t="s">
        <v>39</v>
      </c>
      <c r="B4265" t="s">
        <v>11</v>
      </c>
      <c r="C4265">
        <v>20</v>
      </c>
      <c r="D4265">
        <v>0</v>
      </c>
    </row>
    <row r="4266" spans="1:4" x14ac:dyDescent="0.25">
      <c r="A4266" t="s">
        <v>40</v>
      </c>
      <c r="B4266" t="s">
        <v>11</v>
      </c>
      <c r="C4266">
        <v>21</v>
      </c>
      <c r="D4266">
        <v>0</v>
      </c>
    </row>
    <row r="4267" spans="1:4" x14ac:dyDescent="0.25">
      <c r="A4267" t="s">
        <v>41</v>
      </c>
      <c r="B4267" t="s">
        <v>11</v>
      </c>
      <c r="C4267">
        <v>21</v>
      </c>
      <c r="D4267">
        <v>0</v>
      </c>
    </row>
    <row r="4268" spans="1:4" x14ac:dyDescent="0.25">
      <c r="A4268" t="s">
        <v>42</v>
      </c>
      <c r="B4268" t="s">
        <v>11</v>
      </c>
      <c r="C4268">
        <v>21</v>
      </c>
      <c r="D4268">
        <v>0</v>
      </c>
    </row>
    <row r="4269" spans="1:4" x14ac:dyDescent="0.25">
      <c r="A4269" t="s">
        <v>43</v>
      </c>
      <c r="B4269" t="s">
        <v>11</v>
      </c>
      <c r="C4269">
        <v>21</v>
      </c>
      <c r="D4269">
        <v>0</v>
      </c>
    </row>
    <row r="4270" spans="1:4" x14ac:dyDescent="0.25">
      <c r="A4270" t="s">
        <v>44</v>
      </c>
      <c r="B4270" t="s">
        <v>11</v>
      </c>
      <c r="C4270">
        <v>21</v>
      </c>
      <c r="D4270">
        <v>0</v>
      </c>
    </row>
    <row r="4271" spans="1:4" x14ac:dyDescent="0.25">
      <c r="A4271" t="s">
        <v>45</v>
      </c>
      <c r="B4271" t="s">
        <v>11</v>
      </c>
      <c r="C4271">
        <v>21</v>
      </c>
      <c r="D4271">
        <v>0</v>
      </c>
    </row>
    <row r="4272" spans="1:4" x14ac:dyDescent="0.25">
      <c r="A4272" t="s">
        <v>46</v>
      </c>
      <c r="B4272" t="s">
        <v>11</v>
      </c>
      <c r="C4272">
        <v>21</v>
      </c>
      <c r="D4272">
        <v>0</v>
      </c>
    </row>
    <row r="4273" spans="1:4" x14ac:dyDescent="0.25">
      <c r="A4273" t="s">
        <v>47</v>
      </c>
      <c r="B4273" t="s">
        <v>11</v>
      </c>
      <c r="C4273">
        <v>21</v>
      </c>
      <c r="D4273">
        <v>0</v>
      </c>
    </row>
    <row r="4274" spans="1:4" x14ac:dyDescent="0.25">
      <c r="A4274" t="s">
        <v>48</v>
      </c>
      <c r="B4274" t="s">
        <v>11</v>
      </c>
      <c r="C4274">
        <v>21</v>
      </c>
      <c r="D4274">
        <v>0</v>
      </c>
    </row>
    <row r="4275" spans="1:4" x14ac:dyDescent="0.25">
      <c r="A4275" t="s">
        <v>49</v>
      </c>
      <c r="B4275" t="s">
        <v>11</v>
      </c>
      <c r="C4275">
        <v>21</v>
      </c>
      <c r="D4275">
        <v>0</v>
      </c>
    </row>
    <row r="4276" spans="1:4" x14ac:dyDescent="0.25">
      <c r="A4276" t="s">
        <v>50</v>
      </c>
      <c r="B4276" t="s">
        <v>11</v>
      </c>
      <c r="C4276">
        <v>21</v>
      </c>
      <c r="D4276">
        <v>0</v>
      </c>
    </row>
    <row r="4277" spans="1:4" x14ac:dyDescent="0.25">
      <c r="A4277" t="s">
        <v>51</v>
      </c>
      <c r="B4277" t="s">
        <v>11</v>
      </c>
      <c r="C4277">
        <v>21</v>
      </c>
      <c r="D4277">
        <v>0</v>
      </c>
    </row>
    <row r="4278" spans="1:4" x14ac:dyDescent="0.25">
      <c r="A4278" t="s">
        <v>52</v>
      </c>
      <c r="B4278" t="s">
        <v>11</v>
      </c>
      <c r="C4278">
        <v>21</v>
      </c>
      <c r="D4278">
        <v>0</v>
      </c>
    </row>
    <row r="4279" spans="1:4" x14ac:dyDescent="0.25">
      <c r="A4279" t="s">
        <v>53</v>
      </c>
      <c r="B4279" t="s">
        <v>11</v>
      </c>
      <c r="C4279">
        <v>21</v>
      </c>
      <c r="D4279">
        <v>0</v>
      </c>
    </row>
    <row r="4280" spans="1:4" x14ac:dyDescent="0.25">
      <c r="A4280" t="s">
        <v>54</v>
      </c>
      <c r="B4280" t="s">
        <v>11</v>
      </c>
      <c r="C4280">
        <v>21</v>
      </c>
      <c r="D4280">
        <v>0</v>
      </c>
    </row>
    <row r="4281" spans="1:4" x14ac:dyDescent="0.25">
      <c r="A4281" t="s">
        <v>55</v>
      </c>
      <c r="B4281" t="s">
        <v>11</v>
      </c>
      <c r="C4281">
        <v>21</v>
      </c>
      <c r="D4281">
        <v>0</v>
      </c>
    </row>
    <row r="4282" spans="1:4" x14ac:dyDescent="0.25">
      <c r="A4282" t="s">
        <v>30</v>
      </c>
      <c r="B4282" t="s">
        <v>11</v>
      </c>
      <c r="C4282">
        <v>21</v>
      </c>
      <c r="D4282">
        <v>0</v>
      </c>
    </row>
    <row r="4283" spans="1:4" x14ac:dyDescent="0.25">
      <c r="A4283" t="s">
        <v>31</v>
      </c>
      <c r="B4283" t="s">
        <v>11</v>
      </c>
      <c r="C4283">
        <v>21</v>
      </c>
      <c r="D4283">
        <v>0</v>
      </c>
    </row>
    <row r="4284" spans="1:4" x14ac:dyDescent="0.25">
      <c r="A4284" t="s">
        <v>32</v>
      </c>
      <c r="B4284" t="s">
        <v>11</v>
      </c>
      <c r="C4284">
        <v>21</v>
      </c>
      <c r="D4284">
        <v>0</v>
      </c>
    </row>
    <row r="4285" spans="1:4" x14ac:dyDescent="0.25">
      <c r="A4285" t="s">
        <v>33</v>
      </c>
      <c r="B4285" t="s">
        <v>11</v>
      </c>
      <c r="C4285">
        <v>21</v>
      </c>
      <c r="D4285">
        <v>0</v>
      </c>
    </row>
    <row r="4286" spans="1:4" x14ac:dyDescent="0.25">
      <c r="A4286" t="s">
        <v>34</v>
      </c>
      <c r="B4286" t="s">
        <v>11</v>
      </c>
      <c r="C4286">
        <v>21</v>
      </c>
      <c r="D4286">
        <v>0</v>
      </c>
    </row>
    <row r="4287" spans="1:4" x14ac:dyDescent="0.25">
      <c r="A4287" t="s">
        <v>35</v>
      </c>
      <c r="B4287" t="s">
        <v>11</v>
      </c>
      <c r="C4287">
        <v>21</v>
      </c>
      <c r="D4287">
        <v>0</v>
      </c>
    </row>
    <row r="4288" spans="1:4" x14ac:dyDescent="0.25">
      <c r="A4288" t="s">
        <v>36</v>
      </c>
      <c r="B4288" t="s">
        <v>11</v>
      </c>
      <c r="C4288">
        <v>21</v>
      </c>
      <c r="D4288">
        <v>0</v>
      </c>
    </row>
    <row r="4289" spans="1:4" x14ac:dyDescent="0.25">
      <c r="A4289" t="s">
        <v>37</v>
      </c>
      <c r="B4289" t="s">
        <v>11</v>
      </c>
      <c r="C4289">
        <v>21</v>
      </c>
      <c r="D4289">
        <v>0</v>
      </c>
    </row>
    <row r="4290" spans="1:4" x14ac:dyDescent="0.25">
      <c r="A4290" t="s">
        <v>38</v>
      </c>
      <c r="B4290" t="s">
        <v>11</v>
      </c>
      <c r="C4290">
        <v>21</v>
      </c>
      <c r="D4290">
        <v>0</v>
      </c>
    </row>
    <row r="4291" spans="1:4" x14ac:dyDescent="0.25">
      <c r="A4291" t="s">
        <v>39</v>
      </c>
      <c r="B4291" t="s">
        <v>11</v>
      </c>
      <c r="C4291">
        <v>21</v>
      </c>
      <c r="D4291">
        <v>0</v>
      </c>
    </row>
    <row r="4292" spans="1:4" x14ac:dyDescent="0.25">
      <c r="A4292" t="s">
        <v>40</v>
      </c>
      <c r="B4292" t="s">
        <v>11</v>
      </c>
      <c r="C4292">
        <v>22</v>
      </c>
      <c r="D4292">
        <v>0</v>
      </c>
    </row>
    <row r="4293" spans="1:4" x14ac:dyDescent="0.25">
      <c r="A4293" t="s">
        <v>41</v>
      </c>
      <c r="B4293" t="s">
        <v>11</v>
      </c>
      <c r="C4293">
        <v>22</v>
      </c>
      <c r="D4293">
        <v>0</v>
      </c>
    </row>
    <row r="4294" spans="1:4" x14ac:dyDescent="0.25">
      <c r="A4294" t="s">
        <v>42</v>
      </c>
      <c r="B4294" t="s">
        <v>11</v>
      </c>
      <c r="C4294">
        <v>22</v>
      </c>
      <c r="D4294">
        <v>0</v>
      </c>
    </row>
    <row r="4295" spans="1:4" x14ac:dyDescent="0.25">
      <c r="A4295" t="s">
        <v>43</v>
      </c>
      <c r="B4295" t="s">
        <v>11</v>
      </c>
      <c r="C4295">
        <v>22</v>
      </c>
      <c r="D4295">
        <v>0</v>
      </c>
    </row>
    <row r="4296" spans="1:4" x14ac:dyDescent="0.25">
      <c r="A4296" t="s">
        <v>44</v>
      </c>
      <c r="B4296" t="s">
        <v>11</v>
      </c>
      <c r="C4296">
        <v>22</v>
      </c>
      <c r="D4296">
        <v>0</v>
      </c>
    </row>
    <row r="4297" spans="1:4" x14ac:dyDescent="0.25">
      <c r="A4297" t="s">
        <v>45</v>
      </c>
      <c r="B4297" t="s">
        <v>11</v>
      </c>
      <c r="C4297">
        <v>22</v>
      </c>
      <c r="D4297">
        <v>0</v>
      </c>
    </row>
    <row r="4298" spans="1:4" x14ac:dyDescent="0.25">
      <c r="A4298" t="s">
        <v>46</v>
      </c>
      <c r="B4298" t="s">
        <v>11</v>
      </c>
      <c r="C4298">
        <v>22</v>
      </c>
      <c r="D4298">
        <v>0</v>
      </c>
    </row>
    <row r="4299" spans="1:4" x14ac:dyDescent="0.25">
      <c r="A4299" t="s">
        <v>47</v>
      </c>
      <c r="B4299" t="s">
        <v>11</v>
      </c>
      <c r="C4299">
        <v>22</v>
      </c>
      <c r="D4299">
        <v>0</v>
      </c>
    </row>
    <row r="4300" spans="1:4" x14ac:dyDescent="0.25">
      <c r="A4300" t="s">
        <v>48</v>
      </c>
      <c r="B4300" t="s">
        <v>11</v>
      </c>
      <c r="C4300">
        <v>22</v>
      </c>
      <c r="D4300">
        <v>0</v>
      </c>
    </row>
    <row r="4301" spans="1:4" x14ac:dyDescent="0.25">
      <c r="A4301" t="s">
        <v>49</v>
      </c>
      <c r="B4301" t="s">
        <v>11</v>
      </c>
      <c r="C4301">
        <v>22</v>
      </c>
      <c r="D4301">
        <v>0</v>
      </c>
    </row>
    <row r="4302" spans="1:4" x14ac:dyDescent="0.25">
      <c r="A4302" t="s">
        <v>50</v>
      </c>
      <c r="B4302" t="s">
        <v>11</v>
      </c>
      <c r="C4302">
        <v>22</v>
      </c>
      <c r="D4302">
        <v>0</v>
      </c>
    </row>
    <row r="4303" spans="1:4" x14ac:dyDescent="0.25">
      <c r="A4303" t="s">
        <v>51</v>
      </c>
      <c r="B4303" t="s">
        <v>11</v>
      </c>
      <c r="C4303">
        <v>22</v>
      </c>
      <c r="D4303">
        <v>0</v>
      </c>
    </row>
    <row r="4304" spans="1:4" x14ac:dyDescent="0.25">
      <c r="A4304" t="s">
        <v>52</v>
      </c>
      <c r="B4304" t="s">
        <v>11</v>
      </c>
      <c r="C4304">
        <v>22</v>
      </c>
      <c r="D4304">
        <v>0</v>
      </c>
    </row>
    <row r="4305" spans="1:4" x14ac:dyDescent="0.25">
      <c r="A4305" t="s">
        <v>53</v>
      </c>
      <c r="B4305" t="s">
        <v>11</v>
      </c>
      <c r="C4305">
        <v>22</v>
      </c>
      <c r="D4305">
        <v>0</v>
      </c>
    </row>
    <row r="4306" spans="1:4" x14ac:dyDescent="0.25">
      <c r="A4306" t="s">
        <v>54</v>
      </c>
      <c r="B4306" t="s">
        <v>11</v>
      </c>
      <c r="C4306">
        <v>22</v>
      </c>
      <c r="D4306">
        <v>0</v>
      </c>
    </row>
    <row r="4307" spans="1:4" x14ac:dyDescent="0.25">
      <c r="A4307" t="s">
        <v>55</v>
      </c>
      <c r="B4307" t="s">
        <v>11</v>
      </c>
      <c r="C4307">
        <v>22</v>
      </c>
      <c r="D4307">
        <v>0</v>
      </c>
    </row>
    <row r="4308" spans="1:4" x14ac:dyDescent="0.25">
      <c r="A4308" t="s">
        <v>30</v>
      </c>
      <c r="B4308" t="s">
        <v>11</v>
      </c>
      <c r="C4308">
        <v>22</v>
      </c>
      <c r="D4308">
        <v>0</v>
      </c>
    </row>
    <row r="4309" spans="1:4" x14ac:dyDescent="0.25">
      <c r="A4309" t="s">
        <v>31</v>
      </c>
      <c r="B4309" t="s">
        <v>11</v>
      </c>
      <c r="C4309">
        <v>22</v>
      </c>
      <c r="D4309">
        <v>0</v>
      </c>
    </row>
    <row r="4310" spans="1:4" x14ac:dyDescent="0.25">
      <c r="A4310" t="s">
        <v>32</v>
      </c>
      <c r="B4310" t="s">
        <v>11</v>
      </c>
      <c r="C4310">
        <v>22</v>
      </c>
      <c r="D4310">
        <v>0</v>
      </c>
    </row>
    <row r="4311" spans="1:4" x14ac:dyDescent="0.25">
      <c r="A4311" t="s">
        <v>33</v>
      </c>
      <c r="B4311" t="s">
        <v>11</v>
      </c>
      <c r="C4311">
        <v>22</v>
      </c>
      <c r="D4311">
        <v>0</v>
      </c>
    </row>
    <row r="4312" spans="1:4" x14ac:dyDescent="0.25">
      <c r="A4312" t="s">
        <v>34</v>
      </c>
      <c r="B4312" t="s">
        <v>11</v>
      </c>
      <c r="C4312">
        <v>22</v>
      </c>
      <c r="D4312">
        <v>0</v>
      </c>
    </row>
    <row r="4313" spans="1:4" x14ac:dyDescent="0.25">
      <c r="A4313" t="s">
        <v>35</v>
      </c>
      <c r="B4313" t="s">
        <v>11</v>
      </c>
      <c r="C4313">
        <v>22</v>
      </c>
      <c r="D4313">
        <v>0</v>
      </c>
    </row>
    <row r="4314" spans="1:4" x14ac:dyDescent="0.25">
      <c r="A4314" t="s">
        <v>36</v>
      </c>
      <c r="B4314" t="s">
        <v>11</v>
      </c>
      <c r="C4314">
        <v>22</v>
      </c>
      <c r="D4314">
        <v>0</v>
      </c>
    </row>
    <row r="4315" spans="1:4" x14ac:dyDescent="0.25">
      <c r="A4315" t="s">
        <v>37</v>
      </c>
      <c r="B4315" t="s">
        <v>11</v>
      </c>
      <c r="C4315">
        <v>22</v>
      </c>
      <c r="D4315">
        <v>0</v>
      </c>
    </row>
    <row r="4316" spans="1:4" x14ac:dyDescent="0.25">
      <c r="A4316" t="s">
        <v>38</v>
      </c>
      <c r="B4316" t="s">
        <v>11</v>
      </c>
      <c r="C4316">
        <v>22</v>
      </c>
      <c r="D4316">
        <v>0</v>
      </c>
    </row>
    <row r="4317" spans="1:4" x14ac:dyDescent="0.25">
      <c r="A4317" t="s">
        <v>39</v>
      </c>
      <c r="B4317" t="s">
        <v>11</v>
      </c>
      <c r="C4317">
        <v>22</v>
      </c>
      <c r="D4317">
        <v>0</v>
      </c>
    </row>
    <row r="4318" spans="1:4" x14ac:dyDescent="0.25">
      <c r="A4318" t="s">
        <v>40</v>
      </c>
      <c r="B4318" t="s">
        <v>11</v>
      </c>
      <c r="C4318">
        <v>23</v>
      </c>
      <c r="D4318">
        <v>0</v>
      </c>
    </row>
    <row r="4319" spans="1:4" x14ac:dyDescent="0.25">
      <c r="A4319" t="s">
        <v>41</v>
      </c>
      <c r="B4319" t="s">
        <v>11</v>
      </c>
      <c r="C4319">
        <v>23</v>
      </c>
      <c r="D4319">
        <v>0</v>
      </c>
    </row>
    <row r="4320" spans="1:4" x14ac:dyDescent="0.25">
      <c r="A4320" t="s">
        <v>42</v>
      </c>
      <c r="B4320" t="s">
        <v>11</v>
      </c>
      <c r="C4320">
        <v>23</v>
      </c>
      <c r="D4320">
        <v>0</v>
      </c>
    </row>
    <row r="4321" spans="1:4" x14ac:dyDescent="0.25">
      <c r="A4321" t="s">
        <v>43</v>
      </c>
      <c r="B4321" t="s">
        <v>11</v>
      </c>
      <c r="C4321">
        <v>23</v>
      </c>
      <c r="D4321">
        <v>0</v>
      </c>
    </row>
    <row r="4322" spans="1:4" x14ac:dyDescent="0.25">
      <c r="A4322" t="s">
        <v>44</v>
      </c>
      <c r="B4322" t="s">
        <v>11</v>
      </c>
      <c r="C4322">
        <v>23</v>
      </c>
      <c r="D4322">
        <v>0</v>
      </c>
    </row>
    <row r="4323" spans="1:4" x14ac:dyDescent="0.25">
      <c r="A4323" t="s">
        <v>45</v>
      </c>
      <c r="B4323" t="s">
        <v>11</v>
      </c>
      <c r="C4323">
        <v>23</v>
      </c>
      <c r="D4323">
        <v>0</v>
      </c>
    </row>
    <row r="4324" spans="1:4" x14ac:dyDescent="0.25">
      <c r="A4324" t="s">
        <v>46</v>
      </c>
      <c r="B4324" t="s">
        <v>11</v>
      </c>
      <c r="C4324">
        <v>23</v>
      </c>
      <c r="D4324">
        <v>0</v>
      </c>
    </row>
    <row r="4325" spans="1:4" x14ac:dyDescent="0.25">
      <c r="A4325" t="s">
        <v>47</v>
      </c>
      <c r="B4325" t="s">
        <v>11</v>
      </c>
      <c r="C4325">
        <v>23</v>
      </c>
      <c r="D4325">
        <v>0</v>
      </c>
    </row>
    <row r="4326" spans="1:4" x14ac:dyDescent="0.25">
      <c r="A4326" t="s">
        <v>48</v>
      </c>
      <c r="B4326" t="s">
        <v>11</v>
      </c>
      <c r="C4326">
        <v>23</v>
      </c>
      <c r="D4326">
        <v>0</v>
      </c>
    </row>
    <row r="4327" spans="1:4" x14ac:dyDescent="0.25">
      <c r="A4327" t="s">
        <v>49</v>
      </c>
      <c r="B4327" t="s">
        <v>11</v>
      </c>
      <c r="C4327">
        <v>23</v>
      </c>
      <c r="D4327">
        <v>0</v>
      </c>
    </row>
    <row r="4328" spans="1:4" x14ac:dyDescent="0.25">
      <c r="A4328" t="s">
        <v>50</v>
      </c>
      <c r="B4328" t="s">
        <v>11</v>
      </c>
      <c r="C4328">
        <v>23</v>
      </c>
      <c r="D4328">
        <v>0</v>
      </c>
    </row>
    <row r="4329" spans="1:4" x14ac:dyDescent="0.25">
      <c r="A4329" t="s">
        <v>51</v>
      </c>
      <c r="B4329" t="s">
        <v>11</v>
      </c>
      <c r="C4329">
        <v>23</v>
      </c>
      <c r="D4329">
        <v>0</v>
      </c>
    </row>
    <row r="4330" spans="1:4" x14ac:dyDescent="0.25">
      <c r="A4330" t="s">
        <v>52</v>
      </c>
      <c r="B4330" t="s">
        <v>11</v>
      </c>
      <c r="C4330">
        <v>23</v>
      </c>
      <c r="D4330">
        <v>0</v>
      </c>
    </row>
    <row r="4331" spans="1:4" x14ac:dyDescent="0.25">
      <c r="A4331" t="s">
        <v>53</v>
      </c>
      <c r="B4331" t="s">
        <v>11</v>
      </c>
      <c r="C4331">
        <v>23</v>
      </c>
      <c r="D4331">
        <v>0</v>
      </c>
    </row>
    <row r="4332" spans="1:4" x14ac:dyDescent="0.25">
      <c r="A4332" t="s">
        <v>54</v>
      </c>
      <c r="B4332" t="s">
        <v>11</v>
      </c>
      <c r="C4332">
        <v>23</v>
      </c>
      <c r="D4332">
        <v>0</v>
      </c>
    </row>
    <row r="4333" spans="1:4" x14ac:dyDescent="0.25">
      <c r="A4333" t="s">
        <v>55</v>
      </c>
      <c r="B4333" t="s">
        <v>11</v>
      </c>
      <c r="C4333">
        <v>23</v>
      </c>
      <c r="D4333">
        <v>0</v>
      </c>
    </row>
    <row r="4334" spans="1:4" x14ac:dyDescent="0.25">
      <c r="A4334" t="s">
        <v>30</v>
      </c>
      <c r="B4334" t="s">
        <v>11</v>
      </c>
      <c r="C4334">
        <v>23</v>
      </c>
      <c r="D4334">
        <v>0</v>
      </c>
    </row>
    <row r="4335" spans="1:4" x14ac:dyDescent="0.25">
      <c r="A4335" t="s">
        <v>31</v>
      </c>
      <c r="B4335" t="s">
        <v>11</v>
      </c>
      <c r="C4335">
        <v>23</v>
      </c>
      <c r="D4335">
        <v>0</v>
      </c>
    </row>
    <row r="4336" spans="1:4" x14ac:dyDescent="0.25">
      <c r="A4336" t="s">
        <v>32</v>
      </c>
      <c r="B4336" t="s">
        <v>11</v>
      </c>
      <c r="C4336">
        <v>23</v>
      </c>
      <c r="D4336">
        <v>0</v>
      </c>
    </row>
    <row r="4337" spans="1:4" x14ac:dyDescent="0.25">
      <c r="A4337" t="s">
        <v>33</v>
      </c>
      <c r="B4337" t="s">
        <v>11</v>
      </c>
      <c r="C4337">
        <v>23</v>
      </c>
      <c r="D4337">
        <v>0</v>
      </c>
    </row>
    <row r="4338" spans="1:4" x14ac:dyDescent="0.25">
      <c r="A4338" t="s">
        <v>34</v>
      </c>
      <c r="B4338" t="s">
        <v>11</v>
      </c>
      <c r="C4338">
        <v>23</v>
      </c>
      <c r="D4338">
        <v>0</v>
      </c>
    </row>
    <row r="4339" spans="1:4" x14ac:dyDescent="0.25">
      <c r="A4339" t="s">
        <v>35</v>
      </c>
      <c r="B4339" t="s">
        <v>11</v>
      </c>
      <c r="C4339">
        <v>23</v>
      </c>
      <c r="D4339">
        <v>0</v>
      </c>
    </row>
    <row r="4340" spans="1:4" x14ac:dyDescent="0.25">
      <c r="A4340" t="s">
        <v>36</v>
      </c>
      <c r="B4340" t="s">
        <v>11</v>
      </c>
      <c r="C4340">
        <v>23</v>
      </c>
      <c r="D4340">
        <v>0</v>
      </c>
    </row>
    <row r="4341" spans="1:4" x14ac:dyDescent="0.25">
      <c r="A4341" t="s">
        <v>37</v>
      </c>
      <c r="B4341" t="s">
        <v>11</v>
      </c>
      <c r="C4341">
        <v>23</v>
      </c>
      <c r="D4341">
        <v>0</v>
      </c>
    </row>
    <row r="4342" spans="1:4" x14ac:dyDescent="0.25">
      <c r="A4342" t="s">
        <v>38</v>
      </c>
      <c r="B4342" t="s">
        <v>11</v>
      </c>
      <c r="C4342">
        <v>23</v>
      </c>
      <c r="D4342">
        <v>0</v>
      </c>
    </row>
    <row r="4343" spans="1:4" x14ac:dyDescent="0.25">
      <c r="A4343" t="s">
        <v>39</v>
      </c>
      <c r="B4343" t="s">
        <v>11</v>
      </c>
      <c r="C4343">
        <v>23</v>
      </c>
      <c r="D4343">
        <v>0</v>
      </c>
    </row>
    <row r="4344" spans="1:4" x14ac:dyDescent="0.25">
      <c r="A4344" t="s">
        <v>40</v>
      </c>
      <c r="B4344" t="s">
        <v>11</v>
      </c>
      <c r="C4344">
        <v>24</v>
      </c>
      <c r="D4344">
        <v>0</v>
      </c>
    </row>
    <row r="4345" spans="1:4" x14ac:dyDescent="0.25">
      <c r="A4345" t="s">
        <v>41</v>
      </c>
      <c r="B4345" t="s">
        <v>11</v>
      </c>
      <c r="C4345">
        <v>24</v>
      </c>
      <c r="D4345">
        <v>0</v>
      </c>
    </row>
    <row r="4346" spans="1:4" x14ac:dyDescent="0.25">
      <c r="A4346" t="s">
        <v>42</v>
      </c>
      <c r="B4346" t="s">
        <v>11</v>
      </c>
      <c r="C4346">
        <v>24</v>
      </c>
      <c r="D4346">
        <v>0</v>
      </c>
    </row>
    <row r="4347" spans="1:4" x14ac:dyDescent="0.25">
      <c r="A4347" t="s">
        <v>43</v>
      </c>
      <c r="B4347" t="s">
        <v>11</v>
      </c>
      <c r="C4347">
        <v>24</v>
      </c>
      <c r="D4347">
        <v>0</v>
      </c>
    </row>
    <row r="4348" spans="1:4" x14ac:dyDescent="0.25">
      <c r="A4348" t="s">
        <v>44</v>
      </c>
      <c r="B4348" t="s">
        <v>11</v>
      </c>
      <c r="C4348">
        <v>24</v>
      </c>
      <c r="D4348">
        <v>0</v>
      </c>
    </row>
    <row r="4349" spans="1:4" x14ac:dyDescent="0.25">
      <c r="A4349" t="s">
        <v>45</v>
      </c>
      <c r="B4349" t="s">
        <v>11</v>
      </c>
      <c r="C4349">
        <v>24</v>
      </c>
      <c r="D4349">
        <v>0</v>
      </c>
    </row>
    <row r="4350" spans="1:4" x14ac:dyDescent="0.25">
      <c r="A4350" t="s">
        <v>46</v>
      </c>
      <c r="B4350" t="s">
        <v>11</v>
      </c>
      <c r="C4350">
        <v>24</v>
      </c>
      <c r="D4350">
        <v>0</v>
      </c>
    </row>
    <row r="4351" spans="1:4" x14ac:dyDescent="0.25">
      <c r="A4351" t="s">
        <v>47</v>
      </c>
      <c r="B4351" t="s">
        <v>11</v>
      </c>
      <c r="C4351">
        <v>24</v>
      </c>
      <c r="D4351">
        <v>0</v>
      </c>
    </row>
    <row r="4352" spans="1:4" x14ac:dyDescent="0.25">
      <c r="A4352" t="s">
        <v>48</v>
      </c>
      <c r="B4352" t="s">
        <v>11</v>
      </c>
      <c r="C4352">
        <v>24</v>
      </c>
      <c r="D4352">
        <v>0</v>
      </c>
    </row>
    <row r="4353" spans="1:4" x14ac:dyDescent="0.25">
      <c r="A4353" t="s">
        <v>49</v>
      </c>
      <c r="B4353" t="s">
        <v>11</v>
      </c>
      <c r="C4353">
        <v>24</v>
      </c>
      <c r="D4353">
        <v>0</v>
      </c>
    </row>
    <row r="4354" spans="1:4" x14ac:dyDescent="0.25">
      <c r="A4354" t="s">
        <v>50</v>
      </c>
      <c r="B4354" t="s">
        <v>11</v>
      </c>
      <c r="C4354">
        <v>24</v>
      </c>
      <c r="D4354">
        <v>0</v>
      </c>
    </row>
    <row r="4355" spans="1:4" x14ac:dyDescent="0.25">
      <c r="A4355" t="s">
        <v>51</v>
      </c>
      <c r="B4355" t="s">
        <v>11</v>
      </c>
      <c r="C4355">
        <v>24</v>
      </c>
      <c r="D4355">
        <v>0</v>
      </c>
    </row>
    <row r="4356" spans="1:4" x14ac:dyDescent="0.25">
      <c r="A4356" t="s">
        <v>52</v>
      </c>
      <c r="B4356" t="s">
        <v>11</v>
      </c>
      <c r="C4356">
        <v>24</v>
      </c>
      <c r="D4356">
        <v>0</v>
      </c>
    </row>
    <row r="4357" spans="1:4" x14ac:dyDescent="0.25">
      <c r="A4357" t="s">
        <v>53</v>
      </c>
      <c r="B4357" t="s">
        <v>11</v>
      </c>
      <c r="C4357">
        <v>24</v>
      </c>
      <c r="D4357">
        <v>0</v>
      </c>
    </row>
    <row r="4358" spans="1:4" x14ac:dyDescent="0.25">
      <c r="A4358" t="s">
        <v>54</v>
      </c>
      <c r="B4358" t="s">
        <v>11</v>
      </c>
      <c r="C4358">
        <v>24</v>
      </c>
      <c r="D4358">
        <v>0</v>
      </c>
    </row>
    <row r="4359" spans="1:4" x14ac:dyDescent="0.25">
      <c r="A4359" t="s">
        <v>55</v>
      </c>
      <c r="B4359" t="s">
        <v>11</v>
      </c>
      <c r="C4359">
        <v>24</v>
      </c>
      <c r="D4359">
        <v>0</v>
      </c>
    </row>
    <row r="4360" spans="1:4" x14ac:dyDescent="0.25">
      <c r="A4360" t="s">
        <v>30</v>
      </c>
      <c r="B4360" t="s">
        <v>11</v>
      </c>
      <c r="C4360">
        <v>24</v>
      </c>
      <c r="D4360">
        <v>0</v>
      </c>
    </row>
    <row r="4361" spans="1:4" x14ac:dyDescent="0.25">
      <c r="A4361" t="s">
        <v>31</v>
      </c>
      <c r="B4361" t="s">
        <v>11</v>
      </c>
      <c r="C4361">
        <v>24</v>
      </c>
      <c r="D4361">
        <v>0</v>
      </c>
    </row>
    <row r="4362" spans="1:4" x14ac:dyDescent="0.25">
      <c r="A4362" t="s">
        <v>32</v>
      </c>
      <c r="B4362" t="s">
        <v>11</v>
      </c>
      <c r="C4362">
        <v>24</v>
      </c>
      <c r="D4362">
        <v>0</v>
      </c>
    </row>
    <row r="4363" spans="1:4" x14ac:dyDescent="0.25">
      <c r="A4363" t="s">
        <v>33</v>
      </c>
      <c r="B4363" t="s">
        <v>11</v>
      </c>
      <c r="C4363">
        <v>24</v>
      </c>
      <c r="D4363">
        <v>0</v>
      </c>
    </row>
    <row r="4364" spans="1:4" x14ac:dyDescent="0.25">
      <c r="A4364" t="s">
        <v>34</v>
      </c>
      <c r="B4364" t="s">
        <v>11</v>
      </c>
      <c r="C4364">
        <v>24</v>
      </c>
      <c r="D4364">
        <v>0</v>
      </c>
    </row>
    <row r="4365" spans="1:4" x14ac:dyDescent="0.25">
      <c r="A4365" t="s">
        <v>35</v>
      </c>
      <c r="B4365" t="s">
        <v>11</v>
      </c>
      <c r="C4365">
        <v>24</v>
      </c>
      <c r="D4365">
        <v>0</v>
      </c>
    </row>
    <row r="4366" spans="1:4" x14ac:dyDescent="0.25">
      <c r="A4366" t="s">
        <v>36</v>
      </c>
      <c r="B4366" t="s">
        <v>11</v>
      </c>
      <c r="C4366">
        <v>24</v>
      </c>
      <c r="D4366">
        <v>0</v>
      </c>
    </row>
    <row r="4367" spans="1:4" x14ac:dyDescent="0.25">
      <c r="A4367" t="s">
        <v>37</v>
      </c>
      <c r="B4367" t="s">
        <v>11</v>
      </c>
      <c r="C4367">
        <v>24</v>
      </c>
      <c r="D4367">
        <v>0</v>
      </c>
    </row>
    <row r="4368" spans="1:4" x14ac:dyDescent="0.25">
      <c r="A4368" t="s">
        <v>38</v>
      </c>
      <c r="B4368" t="s">
        <v>11</v>
      </c>
      <c r="C4368">
        <v>24</v>
      </c>
      <c r="D4368">
        <v>0</v>
      </c>
    </row>
    <row r="4369" spans="1:4" x14ac:dyDescent="0.25">
      <c r="A4369" t="s">
        <v>39</v>
      </c>
      <c r="B4369" t="s">
        <v>11</v>
      </c>
      <c r="C4369">
        <v>24</v>
      </c>
      <c r="D4369">
        <v>0</v>
      </c>
    </row>
    <row r="4370" spans="1:4" x14ac:dyDescent="0.25">
      <c r="A4370" t="s">
        <v>40</v>
      </c>
      <c r="B4370" t="s">
        <v>12</v>
      </c>
      <c r="C4370">
        <v>1</v>
      </c>
      <c r="D4370">
        <v>0</v>
      </c>
    </row>
    <row r="4371" spans="1:4" x14ac:dyDescent="0.25">
      <c r="A4371" t="s">
        <v>41</v>
      </c>
      <c r="B4371" t="s">
        <v>12</v>
      </c>
      <c r="C4371">
        <v>1</v>
      </c>
      <c r="D4371">
        <v>0</v>
      </c>
    </row>
    <row r="4372" spans="1:4" x14ac:dyDescent="0.25">
      <c r="A4372" t="s">
        <v>42</v>
      </c>
      <c r="B4372" t="s">
        <v>12</v>
      </c>
      <c r="C4372">
        <v>1</v>
      </c>
      <c r="D4372">
        <v>0</v>
      </c>
    </row>
    <row r="4373" spans="1:4" x14ac:dyDescent="0.25">
      <c r="A4373" t="s">
        <v>43</v>
      </c>
      <c r="B4373" t="s">
        <v>12</v>
      </c>
      <c r="C4373">
        <v>1</v>
      </c>
      <c r="D4373">
        <v>0</v>
      </c>
    </row>
    <row r="4374" spans="1:4" x14ac:dyDescent="0.25">
      <c r="A4374" t="s">
        <v>44</v>
      </c>
      <c r="B4374" t="s">
        <v>12</v>
      </c>
      <c r="C4374">
        <v>1</v>
      </c>
      <c r="D4374">
        <v>0</v>
      </c>
    </row>
    <row r="4375" spans="1:4" x14ac:dyDescent="0.25">
      <c r="A4375" t="s">
        <v>45</v>
      </c>
      <c r="B4375" t="s">
        <v>12</v>
      </c>
      <c r="C4375">
        <v>1</v>
      </c>
      <c r="D4375">
        <v>0</v>
      </c>
    </row>
    <row r="4376" spans="1:4" x14ac:dyDescent="0.25">
      <c r="A4376" t="s">
        <v>46</v>
      </c>
      <c r="B4376" t="s">
        <v>12</v>
      </c>
      <c r="C4376">
        <v>1</v>
      </c>
      <c r="D4376">
        <v>0</v>
      </c>
    </row>
    <row r="4377" spans="1:4" x14ac:dyDescent="0.25">
      <c r="A4377" t="s">
        <v>47</v>
      </c>
      <c r="B4377" t="s">
        <v>12</v>
      </c>
      <c r="C4377">
        <v>1</v>
      </c>
      <c r="D4377">
        <v>0</v>
      </c>
    </row>
    <row r="4378" spans="1:4" x14ac:dyDescent="0.25">
      <c r="A4378" t="s">
        <v>48</v>
      </c>
      <c r="B4378" t="s">
        <v>12</v>
      </c>
      <c r="C4378">
        <v>1</v>
      </c>
      <c r="D4378">
        <v>0</v>
      </c>
    </row>
    <row r="4379" spans="1:4" x14ac:dyDescent="0.25">
      <c r="A4379" t="s">
        <v>49</v>
      </c>
      <c r="B4379" t="s">
        <v>12</v>
      </c>
      <c r="C4379">
        <v>1</v>
      </c>
      <c r="D4379">
        <v>0</v>
      </c>
    </row>
    <row r="4380" spans="1:4" x14ac:dyDescent="0.25">
      <c r="A4380" t="s">
        <v>50</v>
      </c>
      <c r="B4380" t="s">
        <v>12</v>
      </c>
      <c r="C4380">
        <v>1</v>
      </c>
      <c r="D4380">
        <v>0</v>
      </c>
    </row>
    <row r="4381" spans="1:4" x14ac:dyDescent="0.25">
      <c r="A4381" t="s">
        <v>51</v>
      </c>
      <c r="B4381" t="s">
        <v>12</v>
      </c>
      <c r="C4381">
        <v>1</v>
      </c>
      <c r="D4381">
        <v>0</v>
      </c>
    </row>
    <row r="4382" spans="1:4" x14ac:dyDescent="0.25">
      <c r="A4382" t="s">
        <v>52</v>
      </c>
      <c r="B4382" t="s">
        <v>12</v>
      </c>
      <c r="C4382">
        <v>1</v>
      </c>
      <c r="D4382">
        <v>0</v>
      </c>
    </row>
    <row r="4383" spans="1:4" x14ac:dyDescent="0.25">
      <c r="A4383" t="s">
        <v>53</v>
      </c>
      <c r="B4383" t="s">
        <v>12</v>
      </c>
      <c r="C4383">
        <v>1</v>
      </c>
      <c r="D4383">
        <v>0</v>
      </c>
    </row>
    <row r="4384" spans="1:4" x14ac:dyDescent="0.25">
      <c r="A4384" t="s">
        <v>54</v>
      </c>
      <c r="B4384" t="s">
        <v>12</v>
      </c>
      <c r="C4384">
        <v>1</v>
      </c>
      <c r="D4384">
        <v>0</v>
      </c>
    </row>
    <row r="4385" spans="1:4" x14ac:dyDescent="0.25">
      <c r="A4385" t="s">
        <v>55</v>
      </c>
      <c r="B4385" t="s">
        <v>12</v>
      </c>
      <c r="C4385">
        <v>1</v>
      </c>
      <c r="D4385">
        <v>0</v>
      </c>
    </row>
    <row r="4386" spans="1:4" x14ac:dyDescent="0.25">
      <c r="A4386" t="s">
        <v>30</v>
      </c>
      <c r="B4386" t="s">
        <v>12</v>
      </c>
      <c r="C4386">
        <v>1</v>
      </c>
      <c r="D4386">
        <v>0</v>
      </c>
    </row>
    <row r="4387" spans="1:4" x14ac:dyDescent="0.25">
      <c r="A4387" t="s">
        <v>31</v>
      </c>
      <c r="B4387" t="s">
        <v>12</v>
      </c>
      <c r="C4387">
        <v>1</v>
      </c>
      <c r="D4387">
        <v>0</v>
      </c>
    </row>
    <row r="4388" spans="1:4" x14ac:dyDescent="0.25">
      <c r="A4388" t="s">
        <v>32</v>
      </c>
      <c r="B4388" t="s">
        <v>12</v>
      </c>
      <c r="C4388">
        <v>1</v>
      </c>
      <c r="D4388">
        <v>0</v>
      </c>
    </row>
    <row r="4389" spans="1:4" x14ac:dyDescent="0.25">
      <c r="A4389" t="s">
        <v>33</v>
      </c>
      <c r="B4389" t="s">
        <v>12</v>
      </c>
      <c r="C4389">
        <v>1</v>
      </c>
      <c r="D4389">
        <v>0</v>
      </c>
    </row>
    <row r="4390" spans="1:4" x14ac:dyDescent="0.25">
      <c r="A4390" t="s">
        <v>34</v>
      </c>
      <c r="B4390" t="s">
        <v>12</v>
      </c>
      <c r="C4390">
        <v>1</v>
      </c>
      <c r="D4390">
        <v>0</v>
      </c>
    </row>
    <row r="4391" spans="1:4" x14ac:dyDescent="0.25">
      <c r="A4391" t="s">
        <v>35</v>
      </c>
      <c r="B4391" t="s">
        <v>12</v>
      </c>
      <c r="C4391">
        <v>1</v>
      </c>
      <c r="D4391">
        <v>0</v>
      </c>
    </row>
    <row r="4392" spans="1:4" x14ac:dyDescent="0.25">
      <c r="A4392" t="s">
        <v>36</v>
      </c>
      <c r="B4392" t="s">
        <v>12</v>
      </c>
      <c r="C4392">
        <v>1</v>
      </c>
      <c r="D4392">
        <v>0</v>
      </c>
    </row>
    <row r="4393" spans="1:4" x14ac:dyDescent="0.25">
      <c r="A4393" t="s">
        <v>37</v>
      </c>
      <c r="B4393" t="s">
        <v>12</v>
      </c>
      <c r="C4393">
        <v>1</v>
      </c>
      <c r="D4393">
        <v>0</v>
      </c>
    </row>
    <row r="4394" spans="1:4" x14ac:dyDescent="0.25">
      <c r="A4394" t="s">
        <v>38</v>
      </c>
      <c r="B4394" t="s">
        <v>12</v>
      </c>
      <c r="C4394">
        <v>1</v>
      </c>
      <c r="D4394">
        <v>0</v>
      </c>
    </row>
    <row r="4395" spans="1:4" x14ac:dyDescent="0.25">
      <c r="A4395" t="s">
        <v>39</v>
      </c>
      <c r="B4395" t="s">
        <v>12</v>
      </c>
      <c r="C4395">
        <v>1</v>
      </c>
      <c r="D4395">
        <v>0</v>
      </c>
    </row>
    <row r="4396" spans="1:4" x14ac:dyDescent="0.25">
      <c r="A4396" t="s">
        <v>40</v>
      </c>
      <c r="B4396" t="s">
        <v>12</v>
      </c>
      <c r="C4396">
        <v>2</v>
      </c>
      <c r="D4396">
        <v>0</v>
      </c>
    </row>
    <row r="4397" spans="1:4" x14ac:dyDescent="0.25">
      <c r="A4397" t="s">
        <v>41</v>
      </c>
      <c r="B4397" t="s">
        <v>12</v>
      </c>
      <c r="C4397">
        <v>2</v>
      </c>
      <c r="D4397">
        <v>0</v>
      </c>
    </row>
    <row r="4398" spans="1:4" x14ac:dyDescent="0.25">
      <c r="A4398" t="s">
        <v>42</v>
      </c>
      <c r="B4398" t="s">
        <v>12</v>
      </c>
      <c r="C4398">
        <v>2</v>
      </c>
      <c r="D4398">
        <v>0</v>
      </c>
    </row>
    <row r="4399" spans="1:4" x14ac:dyDescent="0.25">
      <c r="A4399" t="s">
        <v>43</v>
      </c>
      <c r="B4399" t="s">
        <v>12</v>
      </c>
      <c r="C4399">
        <v>2</v>
      </c>
      <c r="D4399">
        <v>0</v>
      </c>
    </row>
    <row r="4400" spans="1:4" x14ac:dyDescent="0.25">
      <c r="A4400" t="s">
        <v>44</v>
      </c>
      <c r="B4400" t="s">
        <v>12</v>
      </c>
      <c r="C4400">
        <v>2</v>
      </c>
      <c r="D4400">
        <v>0</v>
      </c>
    </row>
    <row r="4401" spans="1:4" x14ac:dyDescent="0.25">
      <c r="A4401" t="s">
        <v>45</v>
      </c>
      <c r="B4401" t="s">
        <v>12</v>
      </c>
      <c r="C4401">
        <v>2</v>
      </c>
      <c r="D4401">
        <v>0</v>
      </c>
    </row>
    <row r="4402" spans="1:4" x14ac:dyDescent="0.25">
      <c r="A4402" t="s">
        <v>46</v>
      </c>
      <c r="B4402" t="s">
        <v>12</v>
      </c>
      <c r="C4402">
        <v>2</v>
      </c>
      <c r="D4402">
        <v>0</v>
      </c>
    </row>
    <row r="4403" spans="1:4" x14ac:dyDescent="0.25">
      <c r="A4403" t="s">
        <v>47</v>
      </c>
      <c r="B4403" t="s">
        <v>12</v>
      </c>
      <c r="C4403">
        <v>2</v>
      </c>
      <c r="D4403">
        <v>0</v>
      </c>
    </row>
    <row r="4404" spans="1:4" x14ac:dyDescent="0.25">
      <c r="A4404" t="s">
        <v>48</v>
      </c>
      <c r="B4404" t="s">
        <v>12</v>
      </c>
      <c r="C4404">
        <v>2</v>
      </c>
      <c r="D4404">
        <v>0</v>
      </c>
    </row>
    <row r="4405" spans="1:4" x14ac:dyDescent="0.25">
      <c r="A4405" t="s">
        <v>49</v>
      </c>
      <c r="B4405" t="s">
        <v>12</v>
      </c>
      <c r="C4405">
        <v>2</v>
      </c>
      <c r="D4405">
        <v>0</v>
      </c>
    </row>
    <row r="4406" spans="1:4" x14ac:dyDescent="0.25">
      <c r="A4406" t="s">
        <v>50</v>
      </c>
      <c r="B4406" t="s">
        <v>12</v>
      </c>
      <c r="C4406">
        <v>2</v>
      </c>
      <c r="D4406">
        <v>0</v>
      </c>
    </row>
    <row r="4407" spans="1:4" x14ac:dyDescent="0.25">
      <c r="A4407" t="s">
        <v>51</v>
      </c>
      <c r="B4407" t="s">
        <v>12</v>
      </c>
      <c r="C4407">
        <v>2</v>
      </c>
      <c r="D4407">
        <v>0</v>
      </c>
    </row>
    <row r="4408" spans="1:4" x14ac:dyDescent="0.25">
      <c r="A4408" t="s">
        <v>52</v>
      </c>
      <c r="B4408" t="s">
        <v>12</v>
      </c>
      <c r="C4408">
        <v>2</v>
      </c>
      <c r="D4408">
        <v>0</v>
      </c>
    </row>
    <row r="4409" spans="1:4" x14ac:dyDescent="0.25">
      <c r="A4409" t="s">
        <v>53</v>
      </c>
      <c r="B4409" t="s">
        <v>12</v>
      </c>
      <c r="C4409">
        <v>2</v>
      </c>
      <c r="D4409">
        <v>0</v>
      </c>
    </row>
    <row r="4410" spans="1:4" x14ac:dyDescent="0.25">
      <c r="A4410" t="s">
        <v>54</v>
      </c>
      <c r="B4410" t="s">
        <v>12</v>
      </c>
      <c r="C4410">
        <v>2</v>
      </c>
      <c r="D4410">
        <v>0</v>
      </c>
    </row>
    <row r="4411" spans="1:4" x14ac:dyDescent="0.25">
      <c r="A4411" t="s">
        <v>55</v>
      </c>
      <c r="B4411" t="s">
        <v>12</v>
      </c>
      <c r="C4411">
        <v>2</v>
      </c>
      <c r="D4411">
        <v>0</v>
      </c>
    </row>
    <row r="4412" spans="1:4" x14ac:dyDescent="0.25">
      <c r="A4412" t="s">
        <v>30</v>
      </c>
      <c r="B4412" t="s">
        <v>12</v>
      </c>
      <c r="C4412">
        <v>2</v>
      </c>
      <c r="D4412">
        <v>0</v>
      </c>
    </row>
    <row r="4413" spans="1:4" x14ac:dyDescent="0.25">
      <c r="A4413" t="s">
        <v>31</v>
      </c>
      <c r="B4413" t="s">
        <v>12</v>
      </c>
      <c r="C4413">
        <v>2</v>
      </c>
      <c r="D4413">
        <v>0</v>
      </c>
    </row>
    <row r="4414" spans="1:4" x14ac:dyDescent="0.25">
      <c r="A4414" t="s">
        <v>32</v>
      </c>
      <c r="B4414" t="s">
        <v>12</v>
      </c>
      <c r="C4414">
        <v>2</v>
      </c>
      <c r="D4414">
        <v>0</v>
      </c>
    </row>
    <row r="4415" spans="1:4" x14ac:dyDescent="0.25">
      <c r="A4415" t="s">
        <v>33</v>
      </c>
      <c r="B4415" t="s">
        <v>12</v>
      </c>
      <c r="C4415">
        <v>2</v>
      </c>
      <c r="D4415">
        <v>0</v>
      </c>
    </row>
    <row r="4416" spans="1:4" x14ac:dyDescent="0.25">
      <c r="A4416" t="s">
        <v>34</v>
      </c>
      <c r="B4416" t="s">
        <v>12</v>
      </c>
      <c r="C4416">
        <v>2</v>
      </c>
      <c r="D4416">
        <v>0</v>
      </c>
    </row>
    <row r="4417" spans="1:4" x14ac:dyDescent="0.25">
      <c r="A4417" t="s">
        <v>35</v>
      </c>
      <c r="B4417" t="s">
        <v>12</v>
      </c>
      <c r="C4417">
        <v>2</v>
      </c>
      <c r="D4417">
        <v>0</v>
      </c>
    </row>
    <row r="4418" spans="1:4" x14ac:dyDescent="0.25">
      <c r="A4418" t="s">
        <v>36</v>
      </c>
      <c r="B4418" t="s">
        <v>12</v>
      </c>
      <c r="C4418">
        <v>2</v>
      </c>
      <c r="D4418">
        <v>0</v>
      </c>
    </row>
    <row r="4419" spans="1:4" x14ac:dyDescent="0.25">
      <c r="A4419" t="s">
        <v>37</v>
      </c>
      <c r="B4419" t="s">
        <v>12</v>
      </c>
      <c r="C4419">
        <v>2</v>
      </c>
      <c r="D4419">
        <v>0</v>
      </c>
    </row>
    <row r="4420" spans="1:4" x14ac:dyDescent="0.25">
      <c r="A4420" t="s">
        <v>38</v>
      </c>
      <c r="B4420" t="s">
        <v>12</v>
      </c>
      <c r="C4420">
        <v>2</v>
      </c>
      <c r="D4420">
        <v>0</v>
      </c>
    </row>
    <row r="4421" spans="1:4" x14ac:dyDescent="0.25">
      <c r="A4421" t="s">
        <v>39</v>
      </c>
      <c r="B4421" t="s">
        <v>12</v>
      </c>
      <c r="C4421">
        <v>2</v>
      </c>
      <c r="D4421">
        <v>0</v>
      </c>
    </row>
    <row r="4422" spans="1:4" x14ac:dyDescent="0.25">
      <c r="A4422" t="s">
        <v>40</v>
      </c>
      <c r="B4422" t="s">
        <v>12</v>
      </c>
      <c r="C4422">
        <v>3</v>
      </c>
      <c r="D4422">
        <v>0</v>
      </c>
    </row>
    <row r="4423" spans="1:4" x14ac:dyDescent="0.25">
      <c r="A4423" t="s">
        <v>41</v>
      </c>
      <c r="B4423" t="s">
        <v>12</v>
      </c>
      <c r="C4423">
        <v>3</v>
      </c>
      <c r="D4423">
        <v>0</v>
      </c>
    </row>
    <row r="4424" spans="1:4" x14ac:dyDescent="0.25">
      <c r="A4424" t="s">
        <v>42</v>
      </c>
      <c r="B4424" t="s">
        <v>12</v>
      </c>
      <c r="C4424">
        <v>3</v>
      </c>
      <c r="D4424">
        <v>0</v>
      </c>
    </row>
    <row r="4425" spans="1:4" x14ac:dyDescent="0.25">
      <c r="A4425" t="s">
        <v>43</v>
      </c>
      <c r="B4425" t="s">
        <v>12</v>
      </c>
      <c r="C4425">
        <v>3</v>
      </c>
      <c r="D4425">
        <v>0</v>
      </c>
    </row>
    <row r="4426" spans="1:4" x14ac:dyDescent="0.25">
      <c r="A4426" t="s">
        <v>44</v>
      </c>
      <c r="B4426" t="s">
        <v>12</v>
      </c>
      <c r="C4426">
        <v>3</v>
      </c>
      <c r="D4426">
        <v>0</v>
      </c>
    </row>
    <row r="4427" spans="1:4" x14ac:dyDescent="0.25">
      <c r="A4427" t="s">
        <v>45</v>
      </c>
      <c r="B4427" t="s">
        <v>12</v>
      </c>
      <c r="C4427">
        <v>3</v>
      </c>
      <c r="D4427">
        <v>0</v>
      </c>
    </row>
    <row r="4428" spans="1:4" x14ac:dyDescent="0.25">
      <c r="A4428" t="s">
        <v>46</v>
      </c>
      <c r="B4428" t="s">
        <v>12</v>
      </c>
      <c r="C4428">
        <v>3</v>
      </c>
      <c r="D4428">
        <v>0</v>
      </c>
    </row>
    <row r="4429" spans="1:4" x14ac:dyDescent="0.25">
      <c r="A4429" t="s">
        <v>47</v>
      </c>
      <c r="B4429" t="s">
        <v>12</v>
      </c>
      <c r="C4429">
        <v>3</v>
      </c>
      <c r="D4429">
        <v>0</v>
      </c>
    </row>
    <row r="4430" spans="1:4" x14ac:dyDescent="0.25">
      <c r="A4430" t="s">
        <v>48</v>
      </c>
      <c r="B4430" t="s">
        <v>12</v>
      </c>
      <c r="C4430">
        <v>3</v>
      </c>
      <c r="D4430">
        <v>0</v>
      </c>
    </row>
    <row r="4431" spans="1:4" x14ac:dyDescent="0.25">
      <c r="A4431" t="s">
        <v>49</v>
      </c>
      <c r="B4431" t="s">
        <v>12</v>
      </c>
      <c r="C4431">
        <v>3</v>
      </c>
      <c r="D4431">
        <v>0</v>
      </c>
    </row>
    <row r="4432" spans="1:4" x14ac:dyDescent="0.25">
      <c r="A4432" t="s">
        <v>50</v>
      </c>
      <c r="B4432" t="s">
        <v>12</v>
      </c>
      <c r="C4432">
        <v>3</v>
      </c>
      <c r="D4432">
        <v>0</v>
      </c>
    </row>
    <row r="4433" spans="1:4" x14ac:dyDescent="0.25">
      <c r="A4433" t="s">
        <v>51</v>
      </c>
      <c r="B4433" t="s">
        <v>12</v>
      </c>
      <c r="C4433">
        <v>3</v>
      </c>
      <c r="D4433">
        <v>0</v>
      </c>
    </row>
    <row r="4434" spans="1:4" x14ac:dyDescent="0.25">
      <c r="A4434" t="s">
        <v>52</v>
      </c>
      <c r="B4434" t="s">
        <v>12</v>
      </c>
      <c r="C4434">
        <v>3</v>
      </c>
      <c r="D4434">
        <v>0</v>
      </c>
    </row>
    <row r="4435" spans="1:4" x14ac:dyDescent="0.25">
      <c r="A4435" t="s">
        <v>53</v>
      </c>
      <c r="B4435" t="s">
        <v>12</v>
      </c>
      <c r="C4435">
        <v>3</v>
      </c>
      <c r="D4435">
        <v>0</v>
      </c>
    </row>
    <row r="4436" spans="1:4" x14ac:dyDescent="0.25">
      <c r="A4436" t="s">
        <v>54</v>
      </c>
      <c r="B4436" t="s">
        <v>12</v>
      </c>
      <c r="C4436">
        <v>3</v>
      </c>
      <c r="D4436">
        <v>0</v>
      </c>
    </row>
    <row r="4437" spans="1:4" x14ac:dyDescent="0.25">
      <c r="A4437" t="s">
        <v>55</v>
      </c>
      <c r="B4437" t="s">
        <v>12</v>
      </c>
      <c r="C4437">
        <v>3</v>
      </c>
      <c r="D4437">
        <v>0</v>
      </c>
    </row>
    <row r="4438" spans="1:4" x14ac:dyDescent="0.25">
      <c r="A4438" t="s">
        <v>30</v>
      </c>
      <c r="B4438" t="s">
        <v>12</v>
      </c>
      <c r="C4438">
        <v>3</v>
      </c>
      <c r="D4438">
        <v>0</v>
      </c>
    </row>
    <row r="4439" spans="1:4" x14ac:dyDescent="0.25">
      <c r="A4439" t="s">
        <v>31</v>
      </c>
      <c r="B4439" t="s">
        <v>12</v>
      </c>
      <c r="C4439">
        <v>3</v>
      </c>
      <c r="D4439">
        <v>0</v>
      </c>
    </row>
    <row r="4440" spans="1:4" x14ac:dyDescent="0.25">
      <c r="A4440" t="s">
        <v>32</v>
      </c>
      <c r="B4440" t="s">
        <v>12</v>
      </c>
      <c r="C4440">
        <v>3</v>
      </c>
      <c r="D4440">
        <v>0</v>
      </c>
    </row>
    <row r="4441" spans="1:4" x14ac:dyDescent="0.25">
      <c r="A4441" t="s">
        <v>33</v>
      </c>
      <c r="B4441" t="s">
        <v>12</v>
      </c>
      <c r="C4441">
        <v>3</v>
      </c>
      <c r="D4441">
        <v>0</v>
      </c>
    </row>
    <row r="4442" spans="1:4" x14ac:dyDescent="0.25">
      <c r="A4442" t="s">
        <v>34</v>
      </c>
      <c r="B4442" t="s">
        <v>12</v>
      </c>
      <c r="C4442">
        <v>3</v>
      </c>
      <c r="D4442">
        <v>0</v>
      </c>
    </row>
    <row r="4443" spans="1:4" x14ac:dyDescent="0.25">
      <c r="A4443" t="s">
        <v>35</v>
      </c>
      <c r="B4443" t="s">
        <v>12</v>
      </c>
      <c r="C4443">
        <v>3</v>
      </c>
      <c r="D4443">
        <v>0</v>
      </c>
    </row>
    <row r="4444" spans="1:4" x14ac:dyDescent="0.25">
      <c r="A4444" t="s">
        <v>36</v>
      </c>
      <c r="B4444" t="s">
        <v>12</v>
      </c>
      <c r="C4444">
        <v>3</v>
      </c>
      <c r="D4444">
        <v>0</v>
      </c>
    </row>
    <row r="4445" spans="1:4" x14ac:dyDescent="0.25">
      <c r="A4445" t="s">
        <v>37</v>
      </c>
      <c r="B4445" t="s">
        <v>12</v>
      </c>
      <c r="C4445">
        <v>3</v>
      </c>
      <c r="D4445">
        <v>0</v>
      </c>
    </row>
    <row r="4446" spans="1:4" x14ac:dyDescent="0.25">
      <c r="A4446" t="s">
        <v>38</v>
      </c>
      <c r="B4446" t="s">
        <v>12</v>
      </c>
      <c r="C4446">
        <v>3</v>
      </c>
      <c r="D4446">
        <v>0</v>
      </c>
    </row>
    <row r="4447" spans="1:4" x14ac:dyDescent="0.25">
      <c r="A4447" t="s">
        <v>39</v>
      </c>
      <c r="B4447" t="s">
        <v>12</v>
      </c>
      <c r="C4447">
        <v>3</v>
      </c>
      <c r="D4447">
        <v>0</v>
      </c>
    </row>
    <row r="4448" spans="1:4" x14ac:dyDescent="0.25">
      <c r="A4448" t="s">
        <v>40</v>
      </c>
      <c r="B4448" t="s">
        <v>12</v>
      </c>
      <c r="C4448">
        <v>4</v>
      </c>
      <c r="D4448">
        <v>0</v>
      </c>
    </row>
    <row r="4449" spans="1:4" x14ac:dyDescent="0.25">
      <c r="A4449" t="s">
        <v>41</v>
      </c>
      <c r="B4449" t="s">
        <v>12</v>
      </c>
      <c r="C4449">
        <v>4</v>
      </c>
      <c r="D4449">
        <v>0</v>
      </c>
    </row>
    <row r="4450" spans="1:4" x14ac:dyDescent="0.25">
      <c r="A4450" t="s">
        <v>42</v>
      </c>
      <c r="B4450" t="s">
        <v>12</v>
      </c>
      <c r="C4450">
        <v>4</v>
      </c>
      <c r="D4450">
        <v>0</v>
      </c>
    </row>
    <row r="4451" spans="1:4" x14ac:dyDescent="0.25">
      <c r="A4451" t="s">
        <v>43</v>
      </c>
      <c r="B4451" t="s">
        <v>12</v>
      </c>
      <c r="C4451">
        <v>4</v>
      </c>
      <c r="D4451">
        <v>0</v>
      </c>
    </row>
    <row r="4452" spans="1:4" x14ac:dyDescent="0.25">
      <c r="A4452" t="s">
        <v>44</v>
      </c>
      <c r="B4452" t="s">
        <v>12</v>
      </c>
      <c r="C4452">
        <v>4</v>
      </c>
      <c r="D4452">
        <v>0</v>
      </c>
    </row>
    <row r="4453" spans="1:4" x14ac:dyDescent="0.25">
      <c r="A4453" t="s">
        <v>45</v>
      </c>
      <c r="B4453" t="s">
        <v>12</v>
      </c>
      <c r="C4453">
        <v>4</v>
      </c>
      <c r="D4453">
        <v>0</v>
      </c>
    </row>
    <row r="4454" spans="1:4" x14ac:dyDescent="0.25">
      <c r="A4454" t="s">
        <v>46</v>
      </c>
      <c r="B4454" t="s">
        <v>12</v>
      </c>
      <c r="C4454">
        <v>4</v>
      </c>
      <c r="D4454">
        <v>0</v>
      </c>
    </row>
    <row r="4455" spans="1:4" x14ac:dyDescent="0.25">
      <c r="A4455" t="s">
        <v>47</v>
      </c>
      <c r="B4455" t="s">
        <v>12</v>
      </c>
      <c r="C4455">
        <v>4</v>
      </c>
      <c r="D4455">
        <v>0</v>
      </c>
    </row>
    <row r="4456" spans="1:4" x14ac:dyDescent="0.25">
      <c r="A4456" t="s">
        <v>48</v>
      </c>
      <c r="B4456" t="s">
        <v>12</v>
      </c>
      <c r="C4456">
        <v>4</v>
      </c>
      <c r="D4456">
        <v>0</v>
      </c>
    </row>
    <row r="4457" spans="1:4" x14ac:dyDescent="0.25">
      <c r="A4457" t="s">
        <v>49</v>
      </c>
      <c r="B4457" t="s">
        <v>12</v>
      </c>
      <c r="C4457">
        <v>4</v>
      </c>
      <c r="D4457">
        <v>0</v>
      </c>
    </row>
    <row r="4458" spans="1:4" x14ac:dyDescent="0.25">
      <c r="A4458" t="s">
        <v>50</v>
      </c>
      <c r="B4458" t="s">
        <v>12</v>
      </c>
      <c r="C4458">
        <v>4</v>
      </c>
      <c r="D4458">
        <v>0</v>
      </c>
    </row>
    <row r="4459" spans="1:4" x14ac:dyDescent="0.25">
      <c r="A4459" t="s">
        <v>51</v>
      </c>
      <c r="B4459" t="s">
        <v>12</v>
      </c>
      <c r="C4459">
        <v>4</v>
      </c>
      <c r="D4459">
        <v>0</v>
      </c>
    </row>
    <row r="4460" spans="1:4" x14ac:dyDescent="0.25">
      <c r="A4460" t="s">
        <v>52</v>
      </c>
      <c r="B4460" t="s">
        <v>12</v>
      </c>
      <c r="C4460">
        <v>4</v>
      </c>
      <c r="D4460">
        <v>0</v>
      </c>
    </row>
    <row r="4461" spans="1:4" x14ac:dyDescent="0.25">
      <c r="A4461" t="s">
        <v>53</v>
      </c>
      <c r="B4461" t="s">
        <v>12</v>
      </c>
      <c r="C4461">
        <v>4</v>
      </c>
      <c r="D4461">
        <v>0</v>
      </c>
    </row>
    <row r="4462" spans="1:4" x14ac:dyDescent="0.25">
      <c r="A4462" t="s">
        <v>54</v>
      </c>
      <c r="B4462" t="s">
        <v>12</v>
      </c>
      <c r="C4462">
        <v>4</v>
      </c>
      <c r="D4462">
        <v>0</v>
      </c>
    </row>
    <row r="4463" spans="1:4" x14ac:dyDescent="0.25">
      <c r="A4463" t="s">
        <v>55</v>
      </c>
      <c r="B4463" t="s">
        <v>12</v>
      </c>
      <c r="C4463">
        <v>4</v>
      </c>
      <c r="D4463">
        <v>0</v>
      </c>
    </row>
    <row r="4464" spans="1:4" x14ac:dyDescent="0.25">
      <c r="A4464" t="s">
        <v>30</v>
      </c>
      <c r="B4464" t="s">
        <v>12</v>
      </c>
      <c r="C4464">
        <v>4</v>
      </c>
      <c r="D4464">
        <v>0</v>
      </c>
    </row>
    <row r="4465" spans="1:4" x14ac:dyDescent="0.25">
      <c r="A4465" t="s">
        <v>31</v>
      </c>
      <c r="B4465" t="s">
        <v>12</v>
      </c>
      <c r="C4465">
        <v>4</v>
      </c>
      <c r="D4465">
        <v>0</v>
      </c>
    </row>
    <row r="4466" spans="1:4" x14ac:dyDescent="0.25">
      <c r="A4466" t="s">
        <v>32</v>
      </c>
      <c r="B4466" t="s">
        <v>12</v>
      </c>
      <c r="C4466">
        <v>4</v>
      </c>
      <c r="D4466">
        <v>0</v>
      </c>
    </row>
    <row r="4467" spans="1:4" x14ac:dyDescent="0.25">
      <c r="A4467" t="s">
        <v>33</v>
      </c>
      <c r="B4467" t="s">
        <v>12</v>
      </c>
      <c r="C4467">
        <v>4</v>
      </c>
      <c r="D4467">
        <v>0</v>
      </c>
    </row>
    <row r="4468" spans="1:4" x14ac:dyDescent="0.25">
      <c r="A4468" t="s">
        <v>34</v>
      </c>
      <c r="B4468" t="s">
        <v>12</v>
      </c>
      <c r="C4468">
        <v>4</v>
      </c>
      <c r="D4468">
        <v>0</v>
      </c>
    </row>
    <row r="4469" spans="1:4" x14ac:dyDescent="0.25">
      <c r="A4469" t="s">
        <v>35</v>
      </c>
      <c r="B4469" t="s">
        <v>12</v>
      </c>
      <c r="C4469">
        <v>4</v>
      </c>
      <c r="D4469">
        <v>0</v>
      </c>
    </row>
    <row r="4470" spans="1:4" x14ac:dyDescent="0.25">
      <c r="A4470" t="s">
        <v>36</v>
      </c>
      <c r="B4470" t="s">
        <v>12</v>
      </c>
      <c r="C4470">
        <v>4</v>
      </c>
      <c r="D4470">
        <v>0</v>
      </c>
    </row>
    <row r="4471" spans="1:4" x14ac:dyDescent="0.25">
      <c r="A4471" t="s">
        <v>37</v>
      </c>
      <c r="B4471" t="s">
        <v>12</v>
      </c>
      <c r="C4471">
        <v>4</v>
      </c>
      <c r="D4471">
        <v>0</v>
      </c>
    </row>
    <row r="4472" spans="1:4" x14ac:dyDescent="0.25">
      <c r="A4472" t="s">
        <v>38</v>
      </c>
      <c r="B4472" t="s">
        <v>12</v>
      </c>
      <c r="C4472">
        <v>4</v>
      </c>
      <c r="D4472">
        <v>0</v>
      </c>
    </row>
    <row r="4473" spans="1:4" x14ac:dyDescent="0.25">
      <c r="A4473" t="s">
        <v>39</v>
      </c>
      <c r="B4473" t="s">
        <v>12</v>
      </c>
      <c r="C4473">
        <v>4</v>
      </c>
      <c r="D4473">
        <v>0</v>
      </c>
    </row>
    <row r="4474" spans="1:4" x14ac:dyDescent="0.25">
      <c r="A4474" t="s">
        <v>40</v>
      </c>
      <c r="B4474" t="s">
        <v>12</v>
      </c>
      <c r="C4474">
        <v>5</v>
      </c>
      <c r="D4474">
        <v>0</v>
      </c>
    </row>
    <row r="4475" spans="1:4" x14ac:dyDescent="0.25">
      <c r="A4475" t="s">
        <v>41</v>
      </c>
      <c r="B4475" t="s">
        <v>12</v>
      </c>
      <c r="C4475">
        <v>5</v>
      </c>
      <c r="D4475">
        <v>0</v>
      </c>
    </row>
    <row r="4476" spans="1:4" x14ac:dyDescent="0.25">
      <c r="A4476" t="s">
        <v>42</v>
      </c>
      <c r="B4476" t="s">
        <v>12</v>
      </c>
      <c r="C4476">
        <v>5</v>
      </c>
      <c r="D4476">
        <v>0</v>
      </c>
    </row>
    <row r="4477" spans="1:4" x14ac:dyDescent="0.25">
      <c r="A4477" t="s">
        <v>43</v>
      </c>
      <c r="B4477" t="s">
        <v>12</v>
      </c>
      <c r="C4477">
        <v>5</v>
      </c>
      <c r="D4477">
        <v>0</v>
      </c>
    </row>
    <row r="4478" spans="1:4" x14ac:dyDescent="0.25">
      <c r="A4478" t="s">
        <v>44</v>
      </c>
      <c r="B4478" t="s">
        <v>12</v>
      </c>
      <c r="C4478">
        <v>5</v>
      </c>
      <c r="D4478">
        <v>0</v>
      </c>
    </row>
    <row r="4479" spans="1:4" x14ac:dyDescent="0.25">
      <c r="A4479" t="s">
        <v>45</v>
      </c>
      <c r="B4479" t="s">
        <v>12</v>
      </c>
      <c r="C4479">
        <v>5</v>
      </c>
      <c r="D4479">
        <v>0</v>
      </c>
    </row>
    <row r="4480" spans="1:4" x14ac:dyDescent="0.25">
      <c r="A4480" t="s">
        <v>46</v>
      </c>
      <c r="B4480" t="s">
        <v>12</v>
      </c>
      <c r="C4480">
        <v>5</v>
      </c>
      <c r="D4480">
        <v>0</v>
      </c>
    </row>
    <row r="4481" spans="1:4" x14ac:dyDescent="0.25">
      <c r="A4481" t="s">
        <v>47</v>
      </c>
      <c r="B4481" t="s">
        <v>12</v>
      </c>
      <c r="C4481">
        <v>5</v>
      </c>
      <c r="D4481">
        <v>0</v>
      </c>
    </row>
    <row r="4482" spans="1:4" x14ac:dyDescent="0.25">
      <c r="A4482" t="s">
        <v>48</v>
      </c>
      <c r="B4482" t="s">
        <v>12</v>
      </c>
      <c r="C4482">
        <v>5</v>
      </c>
      <c r="D4482">
        <v>0</v>
      </c>
    </row>
    <row r="4483" spans="1:4" x14ac:dyDescent="0.25">
      <c r="A4483" t="s">
        <v>49</v>
      </c>
      <c r="B4483" t="s">
        <v>12</v>
      </c>
      <c r="C4483">
        <v>5</v>
      </c>
      <c r="D4483">
        <v>0</v>
      </c>
    </row>
    <row r="4484" spans="1:4" x14ac:dyDescent="0.25">
      <c r="A4484" t="s">
        <v>50</v>
      </c>
      <c r="B4484" t="s">
        <v>12</v>
      </c>
      <c r="C4484">
        <v>5</v>
      </c>
      <c r="D4484">
        <v>0</v>
      </c>
    </row>
    <row r="4485" spans="1:4" x14ac:dyDescent="0.25">
      <c r="A4485" t="s">
        <v>51</v>
      </c>
      <c r="B4485" t="s">
        <v>12</v>
      </c>
      <c r="C4485">
        <v>5</v>
      </c>
      <c r="D4485">
        <v>0</v>
      </c>
    </row>
    <row r="4486" spans="1:4" x14ac:dyDescent="0.25">
      <c r="A4486" t="s">
        <v>52</v>
      </c>
      <c r="B4486" t="s">
        <v>12</v>
      </c>
      <c r="C4486">
        <v>5</v>
      </c>
      <c r="D4486">
        <v>0</v>
      </c>
    </row>
    <row r="4487" spans="1:4" x14ac:dyDescent="0.25">
      <c r="A4487" t="s">
        <v>53</v>
      </c>
      <c r="B4487" t="s">
        <v>12</v>
      </c>
      <c r="C4487">
        <v>5</v>
      </c>
      <c r="D4487">
        <v>0</v>
      </c>
    </row>
    <row r="4488" spans="1:4" x14ac:dyDescent="0.25">
      <c r="A4488" t="s">
        <v>54</v>
      </c>
      <c r="B4488" t="s">
        <v>12</v>
      </c>
      <c r="C4488">
        <v>5</v>
      </c>
      <c r="D4488">
        <v>0</v>
      </c>
    </row>
    <row r="4489" spans="1:4" x14ac:dyDescent="0.25">
      <c r="A4489" t="s">
        <v>55</v>
      </c>
      <c r="B4489" t="s">
        <v>12</v>
      </c>
      <c r="C4489">
        <v>5</v>
      </c>
      <c r="D4489">
        <v>0</v>
      </c>
    </row>
    <row r="4490" spans="1:4" x14ac:dyDescent="0.25">
      <c r="A4490" t="s">
        <v>30</v>
      </c>
      <c r="B4490" t="s">
        <v>12</v>
      </c>
      <c r="C4490">
        <v>5</v>
      </c>
      <c r="D4490">
        <v>0</v>
      </c>
    </row>
    <row r="4491" spans="1:4" x14ac:dyDescent="0.25">
      <c r="A4491" t="s">
        <v>31</v>
      </c>
      <c r="B4491" t="s">
        <v>12</v>
      </c>
      <c r="C4491">
        <v>5</v>
      </c>
      <c r="D4491">
        <v>0</v>
      </c>
    </row>
    <row r="4492" spans="1:4" x14ac:dyDescent="0.25">
      <c r="A4492" t="s">
        <v>32</v>
      </c>
      <c r="B4492" t="s">
        <v>12</v>
      </c>
      <c r="C4492">
        <v>5</v>
      </c>
      <c r="D4492">
        <v>0</v>
      </c>
    </row>
    <row r="4493" spans="1:4" x14ac:dyDescent="0.25">
      <c r="A4493" t="s">
        <v>33</v>
      </c>
      <c r="B4493" t="s">
        <v>12</v>
      </c>
      <c r="C4493">
        <v>5</v>
      </c>
      <c r="D4493">
        <v>0</v>
      </c>
    </row>
    <row r="4494" spans="1:4" x14ac:dyDescent="0.25">
      <c r="A4494" t="s">
        <v>34</v>
      </c>
      <c r="B4494" t="s">
        <v>12</v>
      </c>
      <c r="C4494">
        <v>5</v>
      </c>
      <c r="D4494">
        <v>0</v>
      </c>
    </row>
    <row r="4495" spans="1:4" x14ac:dyDescent="0.25">
      <c r="A4495" t="s">
        <v>35</v>
      </c>
      <c r="B4495" t="s">
        <v>12</v>
      </c>
      <c r="C4495">
        <v>5</v>
      </c>
      <c r="D4495">
        <v>0</v>
      </c>
    </row>
    <row r="4496" spans="1:4" x14ac:dyDescent="0.25">
      <c r="A4496" t="s">
        <v>36</v>
      </c>
      <c r="B4496" t="s">
        <v>12</v>
      </c>
      <c r="C4496">
        <v>5</v>
      </c>
      <c r="D4496">
        <v>0</v>
      </c>
    </row>
    <row r="4497" spans="1:4" x14ac:dyDescent="0.25">
      <c r="A4497" t="s">
        <v>37</v>
      </c>
      <c r="B4497" t="s">
        <v>12</v>
      </c>
      <c r="C4497">
        <v>5</v>
      </c>
      <c r="D4497">
        <v>0</v>
      </c>
    </row>
    <row r="4498" spans="1:4" x14ac:dyDescent="0.25">
      <c r="A4498" t="s">
        <v>38</v>
      </c>
      <c r="B4498" t="s">
        <v>12</v>
      </c>
      <c r="C4498">
        <v>5</v>
      </c>
      <c r="D4498">
        <v>0</v>
      </c>
    </row>
    <row r="4499" spans="1:4" x14ac:dyDescent="0.25">
      <c r="A4499" t="s">
        <v>39</v>
      </c>
      <c r="B4499" t="s">
        <v>12</v>
      </c>
      <c r="C4499">
        <v>5</v>
      </c>
      <c r="D4499">
        <v>0</v>
      </c>
    </row>
    <row r="4500" spans="1:4" x14ac:dyDescent="0.25">
      <c r="A4500" t="s">
        <v>40</v>
      </c>
      <c r="B4500" t="s">
        <v>12</v>
      </c>
      <c r="C4500">
        <v>6</v>
      </c>
      <c r="D4500">
        <v>0</v>
      </c>
    </row>
    <row r="4501" spans="1:4" x14ac:dyDescent="0.25">
      <c r="A4501" t="s">
        <v>41</v>
      </c>
      <c r="B4501" t="s">
        <v>12</v>
      </c>
      <c r="C4501">
        <v>6</v>
      </c>
      <c r="D4501">
        <v>0</v>
      </c>
    </row>
    <row r="4502" spans="1:4" x14ac:dyDescent="0.25">
      <c r="A4502" t="s">
        <v>42</v>
      </c>
      <c r="B4502" t="s">
        <v>12</v>
      </c>
      <c r="C4502">
        <v>6</v>
      </c>
      <c r="D4502">
        <v>0</v>
      </c>
    </row>
    <row r="4503" spans="1:4" x14ac:dyDescent="0.25">
      <c r="A4503" t="s">
        <v>43</v>
      </c>
      <c r="B4503" t="s">
        <v>12</v>
      </c>
      <c r="C4503">
        <v>6</v>
      </c>
      <c r="D4503">
        <v>0</v>
      </c>
    </row>
    <row r="4504" spans="1:4" x14ac:dyDescent="0.25">
      <c r="A4504" t="s">
        <v>44</v>
      </c>
      <c r="B4504" t="s">
        <v>12</v>
      </c>
      <c r="C4504">
        <v>6</v>
      </c>
      <c r="D4504">
        <v>0</v>
      </c>
    </row>
    <row r="4505" spans="1:4" x14ac:dyDescent="0.25">
      <c r="A4505" t="s">
        <v>45</v>
      </c>
      <c r="B4505" t="s">
        <v>12</v>
      </c>
      <c r="C4505">
        <v>6</v>
      </c>
      <c r="D4505">
        <v>2.9127931664504076E-3</v>
      </c>
    </row>
    <row r="4506" spans="1:4" x14ac:dyDescent="0.25">
      <c r="A4506" t="s">
        <v>46</v>
      </c>
      <c r="B4506" t="s">
        <v>12</v>
      </c>
      <c r="C4506">
        <v>6</v>
      </c>
      <c r="D4506">
        <v>3.0321563381427337E-3</v>
      </c>
    </row>
    <row r="4507" spans="1:4" x14ac:dyDescent="0.25">
      <c r="A4507" t="s">
        <v>47</v>
      </c>
      <c r="B4507" t="s">
        <v>12</v>
      </c>
      <c r="C4507">
        <v>6</v>
      </c>
      <c r="D4507">
        <v>3.6688908526015169E-3</v>
      </c>
    </row>
    <row r="4508" spans="1:4" x14ac:dyDescent="0.25">
      <c r="A4508" t="s">
        <v>48</v>
      </c>
      <c r="B4508" t="s">
        <v>12</v>
      </c>
      <c r="C4508">
        <v>6</v>
      </c>
      <c r="D4508">
        <v>3.3519860445789511E-3</v>
      </c>
    </row>
    <row r="4509" spans="1:4" x14ac:dyDescent="0.25">
      <c r="A4509" t="s">
        <v>49</v>
      </c>
      <c r="B4509" t="s">
        <v>12</v>
      </c>
      <c r="C4509">
        <v>6</v>
      </c>
      <c r="D4509">
        <v>3.0945063199480927E-3</v>
      </c>
    </row>
    <row r="4510" spans="1:4" x14ac:dyDescent="0.25">
      <c r="A4510" t="s">
        <v>50</v>
      </c>
      <c r="B4510" t="s">
        <v>12</v>
      </c>
      <c r="C4510">
        <v>6</v>
      </c>
      <c r="D4510">
        <v>3.8068982112113036E-3</v>
      </c>
    </row>
    <row r="4511" spans="1:4" x14ac:dyDescent="0.25">
      <c r="A4511" t="s">
        <v>51</v>
      </c>
      <c r="B4511" t="s">
        <v>12</v>
      </c>
      <c r="C4511">
        <v>6</v>
      </c>
      <c r="D4511">
        <v>3.4759180775830283E-3</v>
      </c>
    </row>
    <row r="4512" spans="1:4" x14ac:dyDescent="0.25">
      <c r="A4512" t="s">
        <v>52</v>
      </c>
      <c r="B4512" t="s">
        <v>12</v>
      </c>
      <c r="C4512">
        <v>6</v>
      </c>
      <c r="D4512">
        <v>2.9079483082022572E-3</v>
      </c>
    </row>
    <row r="4513" spans="1:4" x14ac:dyDescent="0.25">
      <c r="A4513" t="s">
        <v>53</v>
      </c>
      <c r="B4513" t="s">
        <v>12</v>
      </c>
      <c r="C4513">
        <v>6</v>
      </c>
      <c r="D4513">
        <v>0</v>
      </c>
    </row>
    <row r="4514" spans="1:4" x14ac:dyDescent="0.25">
      <c r="A4514" t="s">
        <v>54</v>
      </c>
      <c r="B4514" t="s">
        <v>12</v>
      </c>
      <c r="C4514">
        <v>6</v>
      </c>
      <c r="D4514">
        <v>0</v>
      </c>
    </row>
    <row r="4515" spans="1:4" x14ac:dyDescent="0.25">
      <c r="A4515" t="s">
        <v>55</v>
      </c>
      <c r="B4515" t="s">
        <v>12</v>
      </c>
      <c r="C4515">
        <v>6</v>
      </c>
      <c r="D4515">
        <v>0</v>
      </c>
    </row>
    <row r="4516" spans="1:4" x14ac:dyDescent="0.25">
      <c r="A4516" t="s">
        <v>30</v>
      </c>
      <c r="B4516" t="s">
        <v>12</v>
      </c>
      <c r="C4516">
        <v>6</v>
      </c>
      <c r="D4516">
        <v>0</v>
      </c>
    </row>
    <row r="4517" spans="1:4" x14ac:dyDescent="0.25">
      <c r="A4517" t="s">
        <v>31</v>
      </c>
      <c r="B4517" t="s">
        <v>12</v>
      </c>
      <c r="C4517">
        <v>6</v>
      </c>
      <c r="D4517">
        <v>0</v>
      </c>
    </row>
    <row r="4518" spans="1:4" x14ac:dyDescent="0.25">
      <c r="A4518" t="s">
        <v>32</v>
      </c>
      <c r="B4518" t="s">
        <v>12</v>
      </c>
      <c r="C4518">
        <v>6</v>
      </c>
      <c r="D4518">
        <v>0</v>
      </c>
    </row>
    <row r="4519" spans="1:4" x14ac:dyDescent="0.25">
      <c r="A4519" t="s">
        <v>33</v>
      </c>
      <c r="B4519" t="s">
        <v>12</v>
      </c>
      <c r="C4519">
        <v>6</v>
      </c>
      <c r="D4519">
        <v>0</v>
      </c>
    </row>
    <row r="4520" spans="1:4" x14ac:dyDescent="0.25">
      <c r="A4520" t="s">
        <v>34</v>
      </c>
      <c r="B4520" t="s">
        <v>12</v>
      </c>
      <c r="C4520">
        <v>6</v>
      </c>
      <c r="D4520">
        <v>0</v>
      </c>
    </row>
    <row r="4521" spans="1:4" x14ac:dyDescent="0.25">
      <c r="A4521" t="s">
        <v>35</v>
      </c>
      <c r="B4521" t="s">
        <v>12</v>
      </c>
      <c r="C4521">
        <v>6</v>
      </c>
      <c r="D4521">
        <v>0</v>
      </c>
    </row>
    <row r="4522" spans="1:4" x14ac:dyDescent="0.25">
      <c r="A4522" t="s">
        <v>36</v>
      </c>
      <c r="B4522" t="s">
        <v>12</v>
      </c>
      <c r="C4522">
        <v>6</v>
      </c>
      <c r="D4522">
        <v>0</v>
      </c>
    </row>
    <row r="4523" spans="1:4" x14ac:dyDescent="0.25">
      <c r="A4523" t="s">
        <v>37</v>
      </c>
      <c r="B4523" t="s">
        <v>12</v>
      </c>
      <c r="C4523">
        <v>6</v>
      </c>
      <c r="D4523">
        <v>0</v>
      </c>
    </row>
    <row r="4524" spans="1:4" x14ac:dyDescent="0.25">
      <c r="A4524" t="s">
        <v>38</v>
      </c>
      <c r="B4524" t="s">
        <v>12</v>
      </c>
      <c r="C4524">
        <v>6</v>
      </c>
      <c r="D4524">
        <v>0</v>
      </c>
    </row>
    <row r="4525" spans="1:4" x14ac:dyDescent="0.25">
      <c r="A4525" t="s">
        <v>39</v>
      </c>
      <c r="B4525" t="s">
        <v>12</v>
      </c>
      <c r="C4525">
        <v>6</v>
      </c>
      <c r="D4525">
        <v>0</v>
      </c>
    </row>
    <row r="4526" spans="1:4" x14ac:dyDescent="0.25">
      <c r="A4526" t="s">
        <v>40</v>
      </c>
      <c r="B4526" t="s">
        <v>12</v>
      </c>
      <c r="C4526">
        <v>7</v>
      </c>
      <c r="D4526">
        <v>2.6509940563283218E-2</v>
      </c>
    </row>
    <row r="4527" spans="1:4" x14ac:dyDescent="0.25">
      <c r="A4527" t="s">
        <v>41</v>
      </c>
      <c r="B4527" t="s">
        <v>12</v>
      </c>
      <c r="C4527">
        <v>7</v>
      </c>
      <c r="D4527">
        <v>2.5666386975435478E-2</v>
      </c>
    </row>
    <row r="4528" spans="1:4" x14ac:dyDescent="0.25">
      <c r="A4528" t="s">
        <v>42</v>
      </c>
      <c r="B4528" t="s">
        <v>12</v>
      </c>
      <c r="C4528">
        <v>7</v>
      </c>
      <c r="D4528">
        <v>2.9866304886082776E-2</v>
      </c>
    </row>
    <row r="4529" spans="1:4" x14ac:dyDescent="0.25">
      <c r="A4529" t="s">
        <v>43</v>
      </c>
      <c r="B4529" t="s">
        <v>12</v>
      </c>
      <c r="C4529">
        <v>7</v>
      </c>
      <c r="D4529">
        <v>2.7194809485949812E-2</v>
      </c>
    </row>
    <row r="4530" spans="1:4" x14ac:dyDescent="0.25">
      <c r="A4530" t="s">
        <v>44</v>
      </c>
      <c r="B4530" t="s">
        <v>12</v>
      </c>
      <c r="C4530">
        <v>7</v>
      </c>
      <c r="D4530">
        <v>3.154555262004783E-2</v>
      </c>
    </row>
    <row r="4531" spans="1:4" x14ac:dyDescent="0.25">
      <c r="A4531" t="s">
        <v>45</v>
      </c>
      <c r="B4531" t="s">
        <v>12</v>
      </c>
      <c r="C4531">
        <v>7</v>
      </c>
      <c r="D4531">
        <v>9.0822703534218938E-2</v>
      </c>
    </row>
    <row r="4532" spans="1:4" x14ac:dyDescent="0.25">
      <c r="A4532" t="s">
        <v>46</v>
      </c>
      <c r="B4532" t="s">
        <v>12</v>
      </c>
      <c r="C4532">
        <v>7</v>
      </c>
      <c r="D4532">
        <v>9.4544521506185378E-2</v>
      </c>
    </row>
    <row r="4533" spans="1:4" x14ac:dyDescent="0.25">
      <c r="A4533" t="s">
        <v>47</v>
      </c>
      <c r="B4533" t="s">
        <v>12</v>
      </c>
      <c r="C4533">
        <v>7</v>
      </c>
      <c r="D4533">
        <v>0.11439829990101998</v>
      </c>
    </row>
    <row r="4534" spans="1:4" x14ac:dyDescent="0.25">
      <c r="A4534" t="s">
        <v>48</v>
      </c>
      <c r="B4534" t="s">
        <v>12</v>
      </c>
      <c r="C4534">
        <v>7</v>
      </c>
      <c r="D4534">
        <v>0.10451701077994018</v>
      </c>
    </row>
    <row r="4535" spans="1:4" x14ac:dyDescent="0.25">
      <c r="A4535" t="s">
        <v>49</v>
      </c>
      <c r="B4535" t="s">
        <v>12</v>
      </c>
      <c r="C4535">
        <v>7</v>
      </c>
      <c r="D4535">
        <v>9.6488632738694513E-2</v>
      </c>
    </row>
    <row r="4536" spans="1:4" x14ac:dyDescent="0.25">
      <c r="A4536" t="s">
        <v>50</v>
      </c>
      <c r="B4536" t="s">
        <v>12</v>
      </c>
      <c r="C4536">
        <v>7</v>
      </c>
      <c r="D4536">
        <v>0.11870145522317825</v>
      </c>
    </row>
    <row r="4537" spans="1:4" x14ac:dyDescent="0.25">
      <c r="A4537" t="s">
        <v>51</v>
      </c>
      <c r="B4537" t="s">
        <v>12</v>
      </c>
      <c r="C4537">
        <v>7</v>
      </c>
      <c r="D4537">
        <v>0.10838128869076723</v>
      </c>
    </row>
    <row r="4538" spans="1:4" x14ac:dyDescent="0.25">
      <c r="A4538" t="s">
        <v>52</v>
      </c>
      <c r="B4538" t="s">
        <v>12</v>
      </c>
      <c r="C4538">
        <v>7</v>
      </c>
      <c r="D4538">
        <v>9.0671637839131056E-2</v>
      </c>
    </row>
    <row r="4539" spans="1:4" x14ac:dyDescent="0.25">
      <c r="A4539" t="s">
        <v>53</v>
      </c>
      <c r="B4539" t="s">
        <v>12</v>
      </c>
      <c r="C4539">
        <v>7</v>
      </c>
      <c r="D4539">
        <v>2.8196469916537366E-5</v>
      </c>
    </row>
    <row r="4540" spans="1:4" x14ac:dyDescent="0.25">
      <c r="A4540" t="s">
        <v>54</v>
      </c>
      <c r="B4540" t="s">
        <v>12</v>
      </c>
      <c r="C4540">
        <v>7</v>
      </c>
      <c r="D4540">
        <v>2.3959969614695963E-5</v>
      </c>
    </row>
    <row r="4541" spans="1:4" x14ac:dyDescent="0.25">
      <c r="A4541" t="s">
        <v>55</v>
      </c>
      <c r="B4541" t="s">
        <v>12</v>
      </c>
      <c r="C4541">
        <v>7</v>
      </c>
      <c r="D4541">
        <v>2.4340542563754196E-5</v>
      </c>
    </row>
    <row r="4542" spans="1:4" x14ac:dyDescent="0.25">
      <c r="A4542" t="s">
        <v>30</v>
      </c>
      <c r="B4542" t="s">
        <v>12</v>
      </c>
      <c r="C4542">
        <v>7</v>
      </c>
      <c r="D4542">
        <v>1.5264324557121558E-2</v>
      </c>
    </row>
    <row r="4543" spans="1:4" x14ac:dyDescent="0.25">
      <c r="A4543" t="s">
        <v>31</v>
      </c>
      <c r="B4543" t="s">
        <v>12</v>
      </c>
      <c r="C4543">
        <v>7</v>
      </c>
      <c r="D4543">
        <v>1.9198960460132725E-2</v>
      </c>
    </row>
    <row r="4544" spans="1:4" x14ac:dyDescent="0.25">
      <c r="A4544" t="s">
        <v>32</v>
      </c>
      <c r="B4544" t="s">
        <v>12</v>
      </c>
      <c r="C4544">
        <v>7</v>
      </c>
      <c r="D4544">
        <v>1.4553967232287286E-2</v>
      </c>
    </row>
    <row r="4545" spans="1:4" x14ac:dyDescent="0.25">
      <c r="A4545" t="s">
        <v>33</v>
      </c>
      <c r="B4545" t="s">
        <v>12</v>
      </c>
      <c r="C4545">
        <v>7</v>
      </c>
      <c r="D4545">
        <v>1.8446055155628499E-2</v>
      </c>
    </row>
    <row r="4546" spans="1:4" x14ac:dyDescent="0.25">
      <c r="A4546" t="s">
        <v>34</v>
      </c>
      <c r="B4546" t="s">
        <v>12</v>
      </c>
      <c r="C4546">
        <v>7</v>
      </c>
      <c r="D4546">
        <v>1.7066724209221791E-2</v>
      </c>
    </row>
    <row r="4547" spans="1:4" x14ac:dyDescent="0.25">
      <c r="A4547" t="s">
        <v>35</v>
      </c>
      <c r="B4547" t="s">
        <v>12</v>
      </c>
      <c r="C4547">
        <v>7</v>
      </c>
      <c r="D4547">
        <v>1.5931042846677068E-2</v>
      </c>
    </row>
    <row r="4548" spans="1:4" x14ac:dyDescent="0.25">
      <c r="A4548" t="s">
        <v>36</v>
      </c>
      <c r="B4548" t="s">
        <v>12</v>
      </c>
      <c r="C4548">
        <v>7</v>
      </c>
      <c r="D4548">
        <v>1.6487764483043635E-2</v>
      </c>
    </row>
    <row r="4549" spans="1:4" x14ac:dyDescent="0.25">
      <c r="A4549" t="s">
        <v>37</v>
      </c>
      <c r="B4549" t="s">
        <v>12</v>
      </c>
      <c r="C4549">
        <v>7</v>
      </c>
      <c r="D4549">
        <v>1.4817129354439962E-2</v>
      </c>
    </row>
    <row r="4550" spans="1:4" x14ac:dyDescent="0.25">
      <c r="A4550" t="s">
        <v>38</v>
      </c>
      <c r="B4550" t="s">
        <v>12</v>
      </c>
      <c r="C4550">
        <v>7</v>
      </c>
      <c r="D4550">
        <v>1.5317917526376191E-2</v>
      </c>
    </row>
    <row r="4551" spans="1:4" x14ac:dyDescent="0.25">
      <c r="A4551" t="s">
        <v>39</v>
      </c>
      <c r="B4551" t="s">
        <v>12</v>
      </c>
      <c r="C4551">
        <v>7</v>
      </c>
      <c r="D4551">
        <v>1.6187874285362242E-2</v>
      </c>
    </row>
    <row r="4552" spans="1:4" x14ac:dyDescent="0.25">
      <c r="A4552" t="s">
        <v>40</v>
      </c>
      <c r="B4552" t="s">
        <v>12</v>
      </c>
      <c r="C4552">
        <v>8</v>
      </c>
      <c r="D4552">
        <v>0.14020210969408167</v>
      </c>
    </row>
    <row r="4553" spans="1:4" x14ac:dyDescent="0.25">
      <c r="A4553" t="s">
        <v>41</v>
      </c>
      <c r="B4553" t="s">
        <v>12</v>
      </c>
      <c r="C4553">
        <v>8</v>
      </c>
      <c r="D4553">
        <v>0.13574084006679069</v>
      </c>
    </row>
    <row r="4554" spans="1:4" x14ac:dyDescent="0.25">
      <c r="A4554" t="s">
        <v>42</v>
      </c>
      <c r="B4554" t="s">
        <v>12</v>
      </c>
      <c r="C4554">
        <v>8</v>
      </c>
      <c r="D4554">
        <v>0.15795278543909613</v>
      </c>
    </row>
    <row r="4555" spans="1:4" x14ac:dyDescent="0.25">
      <c r="A4555" t="s">
        <v>43</v>
      </c>
      <c r="B4555" t="s">
        <v>12</v>
      </c>
      <c r="C4555">
        <v>8</v>
      </c>
      <c r="D4555">
        <v>0.14382414979607869</v>
      </c>
    </row>
    <row r="4556" spans="1:4" x14ac:dyDescent="0.25">
      <c r="A4556" t="s">
        <v>44</v>
      </c>
      <c r="B4556" t="s">
        <v>12</v>
      </c>
      <c r="C4556">
        <v>8</v>
      </c>
      <c r="D4556">
        <v>0.16683375876451309</v>
      </c>
    </row>
    <row r="4557" spans="1:4" x14ac:dyDescent="0.25">
      <c r="A4557" t="s">
        <v>45</v>
      </c>
      <c r="B4557" t="s">
        <v>12</v>
      </c>
      <c r="C4557">
        <v>8</v>
      </c>
      <c r="D4557">
        <v>0.23051293152452948</v>
      </c>
    </row>
    <row r="4558" spans="1:4" x14ac:dyDescent="0.25">
      <c r="A4558" t="s">
        <v>46</v>
      </c>
      <c r="B4558" t="s">
        <v>12</v>
      </c>
      <c r="C4558">
        <v>8</v>
      </c>
      <c r="D4558">
        <v>0.23995910674211074</v>
      </c>
    </row>
    <row r="4559" spans="1:4" x14ac:dyDescent="0.25">
      <c r="A4559" t="s">
        <v>47</v>
      </c>
      <c r="B4559" t="s">
        <v>12</v>
      </c>
      <c r="C4559">
        <v>8</v>
      </c>
      <c r="D4559">
        <v>0.29034906962080215</v>
      </c>
    </row>
    <row r="4560" spans="1:4" x14ac:dyDescent="0.25">
      <c r="A4560" t="s">
        <v>48</v>
      </c>
      <c r="B4560" t="s">
        <v>12</v>
      </c>
      <c r="C4560">
        <v>8</v>
      </c>
      <c r="D4560">
        <v>0.26526982364038088</v>
      </c>
    </row>
    <row r="4561" spans="1:4" x14ac:dyDescent="0.25">
      <c r="A4561" t="s">
        <v>49</v>
      </c>
      <c r="B4561" t="s">
        <v>12</v>
      </c>
      <c r="C4561">
        <v>8</v>
      </c>
      <c r="D4561">
        <v>0.2448933661505702</v>
      </c>
    </row>
    <row r="4562" spans="1:4" x14ac:dyDescent="0.25">
      <c r="A4562" t="s">
        <v>50</v>
      </c>
      <c r="B4562" t="s">
        <v>12</v>
      </c>
      <c r="C4562">
        <v>8</v>
      </c>
      <c r="D4562">
        <v>0.30127071046077508</v>
      </c>
    </row>
    <row r="4563" spans="1:4" x14ac:dyDescent="0.25">
      <c r="A4563" t="s">
        <v>51</v>
      </c>
      <c r="B4563" t="s">
        <v>12</v>
      </c>
      <c r="C4563">
        <v>8</v>
      </c>
      <c r="D4563">
        <v>0.2750775698842991</v>
      </c>
    </row>
    <row r="4564" spans="1:4" x14ac:dyDescent="0.25">
      <c r="A4564" t="s">
        <v>52</v>
      </c>
      <c r="B4564" t="s">
        <v>12</v>
      </c>
      <c r="C4564">
        <v>8</v>
      </c>
      <c r="D4564">
        <v>0.23012951862365302</v>
      </c>
    </row>
    <row r="4565" spans="1:4" x14ac:dyDescent="0.25">
      <c r="A4565" t="s">
        <v>53</v>
      </c>
      <c r="B4565" t="s">
        <v>12</v>
      </c>
      <c r="C4565">
        <v>8</v>
      </c>
      <c r="D4565">
        <v>6.2247728217352777E-2</v>
      </c>
    </row>
    <row r="4566" spans="1:4" x14ac:dyDescent="0.25">
      <c r="A4566" t="s">
        <v>54</v>
      </c>
      <c r="B4566" t="s">
        <v>12</v>
      </c>
      <c r="C4566">
        <v>8</v>
      </c>
      <c r="D4566">
        <v>5.2895049667081896E-2</v>
      </c>
    </row>
    <row r="4567" spans="1:4" x14ac:dyDescent="0.25">
      <c r="A4567" t="s">
        <v>55</v>
      </c>
      <c r="B4567" t="s">
        <v>12</v>
      </c>
      <c r="C4567">
        <v>8</v>
      </c>
      <c r="D4567">
        <v>5.3735218722640143E-2</v>
      </c>
    </row>
    <row r="4568" spans="1:4" x14ac:dyDescent="0.25">
      <c r="A4568" t="s">
        <v>30</v>
      </c>
      <c r="B4568" t="s">
        <v>12</v>
      </c>
      <c r="C4568">
        <v>8</v>
      </c>
      <c r="D4568">
        <v>0.13448652884418377</v>
      </c>
    </row>
    <row r="4569" spans="1:4" x14ac:dyDescent="0.25">
      <c r="A4569" t="s">
        <v>31</v>
      </c>
      <c r="B4569" t="s">
        <v>12</v>
      </c>
      <c r="C4569">
        <v>8</v>
      </c>
      <c r="D4569">
        <v>0.16915268933372837</v>
      </c>
    </row>
    <row r="4570" spans="1:4" x14ac:dyDescent="0.25">
      <c r="A4570" t="s">
        <v>32</v>
      </c>
      <c r="B4570" t="s">
        <v>12</v>
      </c>
      <c r="C4570">
        <v>8</v>
      </c>
      <c r="D4570">
        <v>0.12822791645039591</v>
      </c>
    </row>
    <row r="4571" spans="1:4" x14ac:dyDescent="0.25">
      <c r="A4571" t="s">
        <v>33</v>
      </c>
      <c r="B4571" t="s">
        <v>12</v>
      </c>
      <c r="C4571">
        <v>8</v>
      </c>
      <c r="D4571">
        <v>0.16251920741500792</v>
      </c>
    </row>
    <row r="4572" spans="1:4" x14ac:dyDescent="0.25">
      <c r="A4572" t="s">
        <v>34</v>
      </c>
      <c r="B4572" t="s">
        <v>12</v>
      </c>
      <c r="C4572">
        <v>8</v>
      </c>
      <c r="D4572">
        <v>0.15036659428001956</v>
      </c>
    </row>
    <row r="4573" spans="1:4" x14ac:dyDescent="0.25">
      <c r="A4573" t="s">
        <v>35</v>
      </c>
      <c r="B4573" t="s">
        <v>12</v>
      </c>
      <c r="C4573">
        <v>8</v>
      </c>
      <c r="D4573">
        <v>0.14036065895349276</v>
      </c>
    </row>
    <row r="4574" spans="1:4" x14ac:dyDescent="0.25">
      <c r="A4574" t="s">
        <v>36</v>
      </c>
      <c r="B4574" t="s">
        <v>12</v>
      </c>
      <c r="C4574">
        <v>8</v>
      </c>
      <c r="D4574">
        <v>0.14526566212786918</v>
      </c>
    </row>
    <row r="4575" spans="1:4" x14ac:dyDescent="0.25">
      <c r="A4575" t="s">
        <v>37</v>
      </c>
      <c r="B4575" t="s">
        <v>12</v>
      </c>
      <c r="C4575">
        <v>8</v>
      </c>
      <c r="D4575">
        <v>0.13054650972972123</v>
      </c>
    </row>
    <row r="4576" spans="1:4" x14ac:dyDescent="0.25">
      <c r="A4576" t="s">
        <v>38</v>
      </c>
      <c r="B4576" t="s">
        <v>12</v>
      </c>
      <c r="C4576">
        <v>8</v>
      </c>
      <c r="D4576">
        <v>0.13495871039263926</v>
      </c>
    </row>
    <row r="4577" spans="1:4" x14ac:dyDescent="0.25">
      <c r="A4577" t="s">
        <v>39</v>
      </c>
      <c r="B4577" t="s">
        <v>12</v>
      </c>
      <c r="C4577">
        <v>8</v>
      </c>
      <c r="D4577">
        <v>0.14262347566428604</v>
      </c>
    </row>
    <row r="4578" spans="1:4" x14ac:dyDescent="0.25">
      <c r="A4578" t="s">
        <v>40</v>
      </c>
      <c r="B4578" t="s">
        <v>12</v>
      </c>
      <c r="C4578">
        <v>9</v>
      </c>
      <c r="D4578">
        <v>0.2824654157392833</v>
      </c>
    </row>
    <row r="4579" spans="1:4" x14ac:dyDescent="0.25">
      <c r="A4579" t="s">
        <v>41</v>
      </c>
      <c r="B4579" t="s">
        <v>12</v>
      </c>
      <c r="C4579">
        <v>9</v>
      </c>
      <c r="D4579">
        <v>0.27347728865084348</v>
      </c>
    </row>
    <row r="4580" spans="1:4" x14ac:dyDescent="0.25">
      <c r="A4580" t="s">
        <v>42</v>
      </c>
      <c r="B4580" t="s">
        <v>12</v>
      </c>
      <c r="C4580">
        <v>9</v>
      </c>
      <c r="D4580">
        <v>0.31822773069238258</v>
      </c>
    </row>
    <row r="4581" spans="1:4" x14ac:dyDescent="0.25">
      <c r="A4581" t="s">
        <v>43</v>
      </c>
      <c r="B4581" t="s">
        <v>12</v>
      </c>
      <c r="C4581">
        <v>9</v>
      </c>
      <c r="D4581">
        <v>0.28976274575426908</v>
      </c>
    </row>
    <row r="4582" spans="1:4" x14ac:dyDescent="0.25">
      <c r="A4582" t="s">
        <v>44</v>
      </c>
      <c r="B4582" t="s">
        <v>12</v>
      </c>
      <c r="C4582">
        <v>9</v>
      </c>
      <c r="D4582">
        <v>0.33612024192496692</v>
      </c>
    </row>
    <row r="4583" spans="1:4" x14ac:dyDescent="0.25">
      <c r="A4583" t="s">
        <v>45</v>
      </c>
      <c r="B4583" t="s">
        <v>12</v>
      </c>
      <c r="C4583">
        <v>9</v>
      </c>
      <c r="D4583">
        <v>0.35176991748200387</v>
      </c>
    </row>
    <row r="4584" spans="1:4" x14ac:dyDescent="0.25">
      <c r="A4584" t="s">
        <v>46</v>
      </c>
      <c r="B4584" t="s">
        <v>12</v>
      </c>
      <c r="C4584">
        <v>9</v>
      </c>
      <c r="D4584">
        <v>0.36618507525572513</v>
      </c>
    </row>
    <row r="4585" spans="1:4" x14ac:dyDescent="0.25">
      <c r="A4585" t="s">
        <v>47</v>
      </c>
      <c r="B4585" t="s">
        <v>12</v>
      </c>
      <c r="C4585">
        <v>9</v>
      </c>
      <c r="D4585">
        <v>0.44308172902055859</v>
      </c>
    </row>
    <row r="4586" spans="1:4" x14ac:dyDescent="0.25">
      <c r="A4586" t="s">
        <v>48</v>
      </c>
      <c r="B4586" t="s">
        <v>12</v>
      </c>
      <c r="C4586">
        <v>9</v>
      </c>
      <c r="D4586">
        <v>0.40481001805537625</v>
      </c>
    </row>
    <row r="4587" spans="1:4" x14ac:dyDescent="0.25">
      <c r="A4587" t="s">
        <v>49</v>
      </c>
      <c r="B4587" t="s">
        <v>12</v>
      </c>
      <c r="C4587">
        <v>9</v>
      </c>
      <c r="D4587">
        <v>0.37371490889008624</v>
      </c>
    </row>
    <row r="4588" spans="1:4" x14ac:dyDescent="0.25">
      <c r="A4588" t="s">
        <v>50</v>
      </c>
      <c r="B4588" t="s">
        <v>12</v>
      </c>
      <c r="C4588">
        <v>9</v>
      </c>
      <c r="D4588">
        <v>0.4597484933171922</v>
      </c>
    </row>
    <row r="4589" spans="1:4" x14ac:dyDescent="0.25">
      <c r="A4589" t="s">
        <v>51</v>
      </c>
      <c r="B4589" t="s">
        <v>12</v>
      </c>
      <c r="C4589">
        <v>9</v>
      </c>
      <c r="D4589">
        <v>0.41977694448371161</v>
      </c>
    </row>
    <row r="4590" spans="1:4" x14ac:dyDescent="0.25">
      <c r="A4590" t="s">
        <v>52</v>
      </c>
      <c r="B4590" t="s">
        <v>12</v>
      </c>
      <c r="C4590">
        <v>9</v>
      </c>
      <c r="D4590">
        <v>0.35118481744613667</v>
      </c>
    </row>
    <row r="4591" spans="1:4" x14ac:dyDescent="0.25">
      <c r="A4591" t="s">
        <v>53</v>
      </c>
      <c r="B4591" t="s">
        <v>12</v>
      </c>
      <c r="C4591">
        <v>9</v>
      </c>
      <c r="D4591">
        <v>0.22008681152563392</v>
      </c>
    </row>
    <row r="4592" spans="1:4" x14ac:dyDescent="0.25">
      <c r="A4592" t="s">
        <v>54</v>
      </c>
      <c r="B4592" t="s">
        <v>12</v>
      </c>
      <c r="C4592">
        <v>9</v>
      </c>
      <c r="D4592">
        <v>0.18701891876389479</v>
      </c>
    </row>
    <row r="4593" spans="1:4" x14ac:dyDescent="0.25">
      <c r="A4593" t="s">
        <v>55</v>
      </c>
      <c r="B4593" t="s">
        <v>12</v>
      </c>
      <c r="C4593">
        <v>9</v>
      </c>
      <c r="D4593">
        <v>0.18998947100533015</v>
      </c>
    </row>
    <row r="4594" spans="1:4" x14ac:dyDescent="0.25">
      <c r="A4594" t="s">
        <v>30</v>
      </c>
      <c r="B4594" t="s">
        <v>12</v>
      </c>
      <c r="C4594">
        <v>9</v>
      </c>
      <c r="D4594">
        <v>0.29679952309674523</v>
      </c>
    </row>
    <row r="4595" spans="1:4" x14ac:dyDescent="0.25">
      <c r="A4595" t="s">
        <v>31</v>
      </c>
      <c r="B4595" t="s">
        <v>12</v>
      </c>
      <c r="C4595">
        <v>9</v>
      </c>
      <c r="D4595">
        <v>0.37330458266901506</v>
      </c>
    </row>
    <row r="4596" spans="1:4" x14ac:dyDescent="0.25">
      <c r="A4596" t="s">
        <v>32</v>
      </c>
      <c r="B4596" t="s">
        <v>12</v>
      </c>
      <c r="C4596">
        <v>9</v>
      </c>
      <c r="D4596">
        <v>0.28298733543982546</v>
      </c>
    </row>
    <row r="4597" spans="1:4" x14ac:dyDescent="0.25">
      <c r="A4597" t="s">
        <v>33</v>
      </c>
      <c r="B4597" t="s">
        <v>12</v>
      </c>
      <c r="C4597">
        <v>9</v>
      </c>
      <c r="D4597">
        <v>0.35866509210540493</v>
      </c>
    </row>
    <row r="4598" spans="1:4" x14ac:dyDescent="0.25">
      <c r="A4598" t="s">
        <v>34</v>
      </c>
      <c r="B4598" t="s">
        <v>12</v>
      </c>
      <c r="C4598">
        <v>9</v>
      </c>
      <c r="D4598">
        <v>0.33184538150805032</v>
      </c>
    </row>
    <row r="4599" spans="1:4" x14ac:dyDescent="0.25">
      <c r="A4599" t="s">
        <v>35</v>
      </c>
      <c r="B4599" t="s">
        <v>12</v>
      </c>
      <c r="C4599">
        <v>9</v>
      </c>
      <c r="D4599">
        <v>0.30976319336197367</v>
      </c>
    </row>
    <row r="4600" spans="1:4" x14ac:dyDescent="0.25">
      <c r="A4600" t="s">
        <v>36</v>
      </c>
      <c r="B4600" t="s">
        <v>12</v>
      </c>
      <c r="C4600">
        <v>9</v>
      </c>
      <c r="D4600">
        <v>0.32058808872848016</v>
      </c>
    </row>
    <row r="4601" spans="1:4" x14ac:dyDescent="0.25">
      <c r="A4601" t="s">
        <v>37</v>
      </c>
      <c r="B4601" t="s">
        <v>12</v>
      </c>
      <c r="C4601">
        <v>9</v>
      </c>
      <c r="D4601">
        <v>0.28810425968103609</v>
      </c>
    </row>
    <row r="4602" spans="1:4" x14ac:dyDescent="0.25">
      <c r="A4602" t="s">
        <v>38</v>
      </c>
      <c r="B4602" t="s">
        <v>12</v>
      </c>
      <c r="C4602">
        <v>9</v>
      </c>
      <c r="D4602">
        <v>0.29784158477832107</v>
      </c>
    </row>
    <row r="4603" spans="1:4" x14ac:dyDescent="0.25">
      <c r="A4603" t="s">
        <v>39</v>
      </c>
      <c r="B4603" t="s">
        <v>12</v>
      </c>
      <c r="C4603">
        <v>9</v>
      </c>
      <c r="D4603">
        <v>0.31475702379533188</v>
      </c>
    </row>
    <row r="4604" spans="1:4" x14ac:dyDescent="0.25">
      <c r="A4604" t="s">
        <v>40</v>
      </c>
      <c r="B4604" t="s">
        <v>12</v>
      </c>
      <c r="C4604">
        <v>10</v>
      </c>
      <c r="D4604">
        <v>0.40125455987813147</v>
      </c>
    </row>
    <row r="4605" spans="1:4" x14ac:dyDescent="0.25">
      <c r="A4605" t="s">
        <v>41</v>
      </c>
      <c r="B4605" t="s">
        <v>12</v>
      </c>
      <c r="C4605">
        <v>10</v>
      </c>
      <c r="D4605">
        <v>0.38848652960596014</v>
      </c>
    </row>
    <row r="4606" spans="1:4" x14ac:dyDescent="0.25">
      <c r="A4606" t="s">
        <v>42</v>
      </c>
      <c r="B4606" t="s">
        <v>12</v>
      </c>
      <c r="C4606">
        <v>10</v>
      </c>
      <c r="D4606">
        <v>0.45205650286705262</v>
      </c>
    </row>
    <row r="4607" spans="1:4" x14ac:dyDescent="0.25">
      <c r="A4607" t="s">
        <v>43</v>
      </c>
      <c r="B4607" t="s">
        <v>12</v>
      </c>
      <c r="C4607">
        <v>10</v>
      </c>
      <c r="D4607">
        <v>0.411620738462455</v>
      </c>
    </row>
    <row r="4608" spans="1:4" x14ac:dyDescent="0.25">
      <c r="A4608" t="s">
        <v>44</v>
      </c>
      <c r="B4608" t="s">
        <v>12</v>
      </c>
      <c r="C4608">
        <v>10</v>
      </c>
      <c r="D4608">
        <v>0.47747360287186097</v>
      </c>
    </row>
    <row r="4609" spans="1:4" x14ac:dyDescent="0.25">
      <c r="A4609" t="s">
        <v>45</v>
      </c>
      <c r="B4609" t="s">
        <v>12</v>
      </c>
      <c r="C4609">
        <v>10</v>
      </c>
      <c r="D4609">
        <v>0.43361519910657581</v>
      </c>
    </row>
    <row r="4610" spans="1:4" x14ac:dyDescent="0.25">
      <c r="A4610" t="s">
        <v>46</v>
      </c>
      <c r="B4610" t="s">
        <v>12</v>
      </c>
      <c r="C4610">
        <v>10</v>
      </c>
      <c r="D4610">
        <v>0.45138428963298399</v>
      </c>
    </row>
    <row r="4611" spans="1:4" x14ac:dyDescent="0.25">
      <c r="A4611" t="s">
        <v>47</v>
      </c>
      <c r="B4611" t="s">
        <v>12</v>
      </c>
      <c r="C4611">
        <v>10</v>
      </c>
      <c r="D4611">
        <v>0.54617226374840422</v>
      </c>
    </row>
    <row r="4612" spans="1:4" x14ac:dyDescent="0.25">
      <c r="A4612" t="s">
        <v>48</v>
      </c>
      <c r="B4612" t="s">
        <v>12</v>
      </c>
      <c r="C4612">
        <v>10</v>
      </c>
      <c r="D4612">
        <v>0.49899598531872341</v>
      </c>
    </row>
    <row r="4613" spans="1:4" x14ac:dyDescent="0.25">
      <c r="A4613" t="s">
        <v>49</v>
      </c>
      <c r="B4613" t="s">
        <v>12</v>
      </c>
      <c r="C4613">
        <v>10</v>
      </c>
      <c r="D4613">
        <v>0.46066606771672231</v>
      </c>
    </row>
    <row r="4614" spans="1:4" x14ac:dyDescent="0.25">
      <c r="A4614" t="s">
        <v>50</v>
      </c>
      <c r="B4614" t="s">
        <v>12</v>
      </c>
      <c r="C4614">
        <v>10</v>
      </c>
      <c r="D4614">
        <v>0.56671683552611141</v>
      </c>
    </row>
    <row r="4615" spans="1:4" x14ac:dyDescent="0.25">
      <c r="A4615" t="s">
        <v>51</v>
      </c>
      <c r="B4615" t="s">
        <v>12</v>
      </c>
      <c r="C4615">
        <v>10</v>
      </c>
      <c r="D4615">
        <v>0.51744522290473194</v>
      </c>
    </row>
    <row r="4616" spans="1:4" x14ac:dyDescent="0.25">
      <c r="A4616" t="s">
        <v>52</v>
      </c>
      <c r="B4616" t="s">
        <v>12</v>
      </c>
      <c r="C4616">
        <v>10</v>
      </c>
      <c r="D4616">
        <v>0.43289396555037557</v>
      </c>
    </row>
    <row r="4617" spans="1:4" x14ac:dyDescent="0.25">
      <c r="A4617" t="s">
        <v>53</v>
      </c>
      <c r="B4617" t="s">
        <v>12</v>
      </c>
      <c r="C4617">
        <v>10</v>
      </c>
      <c r="D4617">
        <v>0.38062911986090575</v>
      </c>
    </row>
    <row r="4618" spans="1:4" x14ac:dyDescent="0.25">
      <c r="A4618" t="s">
        <v>54</v>
      </c>
      <c r="B4618" t="s">
        <v>12</v>
      </c>
      <c r="C4618">
        <v>10</v>
      </c>
      <c r="D4618">
        <v>0.32343985517800317</v>
      </c>
    </row>
    <row r="4619" spans="1:4" x14ac:dyDescent="0.25">
      <c r="A4619" t="s">
        <v>55</v>
      </c>
      <c r="B4619" t="s">
        <v>12</v>
      </c>
      <c r="C4619">
        <v>10</v>
      </c>
      <c r="D4619">
        <v>0.32857727653151614</v>
      </c>
    </row>
    <row r="4620" spans="1:4" x14ac:dyDescent="0.25">
      <c r="A4620" t="s">
        <v>30</v>
      </c>
      <c r="B4620" t="s">
        <v>12</v>
      </c>
      <c r="C4620">
        <v>10</v>
      </c>
      <c r="D4620">
        <v>0.42238076901425803</v>
      </c>
    </row>
    <row r="4621" spans="1:4" x14ac:dyDescent="0.25">
      <c r="A4621" t="s">
        <v>31</v>
      </c>
      <c r="B4621" t="s">
        <v>12</v>
      </c>
      <c r="C4621">
        <v>10</v>
      </c>
      <c r="D4621">
        <v>0.53125650290512327</v>
      </c>
    </row>
    <row r="4622" spans="1:4" x14ac:dyDescent="0.25">
      <c r="A4622" t="s">
        <v>32</v>
      </c>
      <c r="B4622" t="s">
        <v>12</v>
      </c>
      <c r="C4622">
        <v>10</v>
      </c>
      <c r="D4622">
        <v>0.40272439496274942</v>
      </c>
    </row>
    <row r="4623" spans="1:4" x14ac:dyDescent="0.25">
      <c r="A4623" t="s">
        <v>33</v>
      </c>
      <c r="B4623" t="s">
        <v>12</v>
      </c>
      <c r="C4623">
        <v>10</v>
      </c>
      <c r="D4623">
        <v>0.51042277912511891</v>
      </c>
    </row>
    <row r="4624" spans="1:4" x14ac:dyDescent="0.25">
      <c r="A4624" t="s">
        <v>34</v>
      </c>
      <c r="B4624" t="s">
        <v>12</v>
      </c>
      <c r="C4624">
        <v>10</v>
      </c>
      <c r="D4624">
        <v>0.47225516393269845</v>
      </c>
    </row>
    <row r="4625" spans="1:4" x14ac:dyDescent="0.25">
      <c r="A4625" t="s">
        <v>35</v>
      </c>
      <c r="B4625" t="s">
        <v>12</v>
      </c>
      <c r="C4625">
        <v>10</v>
      </c>
      <c r="D4625">
        <v>0.44082960261999676</v>
      </c>
    </row>
    <row r="4626" spans="1:4" x14ac:dyDescent="0.25">
      <c r="A4626" t="s">
        <v>36</v>
      </c>
      <c r="B4626" t="s">
        <v>12</v>
      </c>
      <c r="C4626">
        <v>10</v>
      </c>
      <c r="D4626">
        <v>0.4562347069870733</v>
      </c>
    </row>
    <row r="4627" spans="1:4" x14ac:dyDescent="0.25">
      <c r="A4627" t="s">
        <v>37</v>
      </c>
      <c r="B4627" t="s">
        <v>12</v>
      </c>
      <c r="C4627">
        <v>10</v>
      </c>
      <c r="D4627">
        <v>0.41000638239129977</v>
      </c>
    </row>
    <row r="4628" spans="1:4" x14ac:dyDescent="0.25">
      <c r="A4628" t="s">
        <v>38</v>
      </c>
      <c r="B4628" t="s">
        <v>12</v>
      </c>
      <c r="C4628">
        <v>10</v>
      </c>
      <c r="D4628">
        <v>0.42386374583926067</v>
      </c>
    </row>
    <row r="4629" spans="1:4" x14ac:dyDescent="0.25">
      <c r="A4629" t="s">
        <v>39</v>
      </c>
      <c r="B4629" t="s">
        <v>12</v>
      </c>
      <c r="C4629">
        <v>10</v>
      </c>
      <c r="D4629">
        <v>0.4479364130244094</v>
      </c>
    </row>
    <row r="4630" spans="1:4" x14ac:dyDescent="0.25">
      <c r="A4630" t="s">
        <v>40</v>
      </c>
      <c r="B4630" t="s">
        <v>12</v>
      </c>
      <c r="C4630">
        <v>11</v>
      </c>
      <c r="D4630">
        <v>0.482161368903893</v>
      </c>
    </row>
    <row r="4631" spans="1:4" x14ac:dyDescent="0.25">
      <c r="A4631" t="s">
        <v>41</v>
      </c>
      <c r="B4631" t="s">
        <v>12</v>
      </c>
      <c r="C4631">
        <v>11</v>
      </c>
      <c r="D4631">
        <v>0.46681886175305526</v>
      </c>
    </row>
    <row r="4632" spans="1:4" x14ac:dyDescent="0.25">
      <c r="A4632" t="s">
        <v>42</v>
      </c>
      <c r="B4632" t="s">
        <v>12</v>
      </c>
      <c r="C4632">
        <v>11</v>
      </c>
      <c r="D4632">
        <v>0.54320674215013154</v>
      </c>
    </row>
    <row r="4633" spans="1:4" x14ac:dyDescent="0.25">
      <c r="A4633" t="s">
        <v>43</v>
      </c>
      <c r="B4633" t="s">
        <v>12</v>
      </c>
      <c r="C4633">
        <v>11</v>
      </c>
      <c r="D4633">
        <v>0.49461772792455472</v>
      </c>
    </row>
    <row r="4634" spans="1:4" x14ac:dyDescent="0.25">
      <c r="A4634" t="s">
        <v>44</v>
      </c>
      <c r="B4634" t="s">
        <v>12</v>
      </c>
      <c r="C4634">
        <v>11</v>
      </c>
      <c r="D4634">
        <v>0.57374880934958639</v>
      </c>
    </row>
    <row r="4635" spans="1:4" x14ac:dyDescent="0.25">
      <c r="A4635" t="s">
        <v>45</v>
      </c>
      <c r="B4635" t="s">
        <v>12</v>
      </c>
      <c r="C4635">
        <v>11</v>
      </c>
      <c r="D4635">
        <v>0.47964056770904789</v>
      </c>
    </row>
    <row r="4636" spans="1:4" x14ac:dyDescent="0.25">
      <c r="A4636" t="s">
        <v>46</v>
      </c>
      <c r="B4636" t="s">
        <v>12</v>
      </c>
      <c r="C4636">
        <v>11</v>
      </c>
      <c r="D4636">
        <v>0.49929572897950214</v>
      </c>
    </row>
    <row r="4637" spans="1:4" x14ac:dyDescent="0.25">
      <c r="A4637" t="s">
        <v>47</v>
      </c>
      <c r="B4637" t="s">
        <v>12</v>
      </c>
      <c r="C4637">
        <v>11</v>
      </c>
      <c r="D4637">
        <v>0.6041448159358298</v>
      </c>
    </row>
    <row r="4638" spans="1:4" x14ac:dyDescent="0.25">
      <c r="A4638" t="s">
        <v>48</v>
      </c>
      <c r="B4638" t="s">
        <v>12</v>
      </c>
      <c r="C4638">
        <v>11</v>
      </c>
      <c r="D4638">
        <v>0.55196108940817479</v>
      </c>
    </row>
    <row r="4639" spans="1:4" x14ac:dyDescent="0.25">
      <c r="A4639" t="s">
        <v>49</v>
      </c>
      <c r="B4639" t="s">
        <v>12</v>
      </c>
      <c r="C4639">
        <v>11</v>
      </c>
      <c r="D4639">
        <v>0.50956270605642751</v>
      </c>
    </row>
    <row r="4640" spans="1:4" x14ac:dyDescent="0.25">
      <c r="A4640" t="s">
        <v>50</v>
      </c>
      <c r="B4640" t="s">
        <v>12</v>
      </c>
      <c r="C4640">
        <v>11</v>
      </c>
      <c r="D4640">
        <v>0.62687005732751078</v>
      </c>
    </row>
    <row r="4641" spans="1:4" x14ac:dyDescent="0.25">
      <c r="A4641" t="s">
        <v>51</v>
      </c>
      <c r="B4641" t="s">
        <v>12</v>
      </c>
      <c r="C4641">
        <v>11</v>
      </c>
      <c r="D4641">
        <v>0.57236859082368052</v>
      </c>
    </row>
    <row r="4642" spans="1:4" x14ac:dyDescent="0.25">
      <c r="A4642" t="s">
        <v>52</v>
      </c>
      <c r="B4642" t="s">
        <v>12</v>
      </c>
      <c r="C4642">
        <v>11</v>
      </c>
      <c r="D4642">
        <v>0.47884278000912528</v>
      </c>
    </row>
    <row r="4643" spans="1:4" x14ac:dyDescent="0.25">
      <c r="A4643" t="s">
        <v>53</v>
      </c>
      <c r="B4643" t="s">
        <v>12</v>
      </c>
      <c r="C4643">
        <v>11</v>
      </c>
      <c r="D4643">
        <v>0.49584973022736928</v>
      </c>
    </row>
    <row r="4644" spans="1:4" x14ac:dyDescent="0.25">
      <c r="A4644" t="s">
        <v>54</v>
      </c>
      <c r="B4644" t="s">
        <v>12</v>
      </c>
      <c r="C4644">
        <v>11</v>
      </c>
      <c r="D4644">
        <v>0.42134864771617947</v>
      </c>
    </row>
    <row r="4645" spans="1:4" x14ac:dyDescent="0.25">
      <c r="A4645" t="s">
        <v>55</v>
      </c>
      <c r="B4645" t="s">
        <v>12</v>
      </c>
      <c r="C4645">
        <v>11</v>
      </c>
      <c r="D4645">
        <v>0.4280412228747344</v>
      </c>
    </row>
    <row r="4646" spans="1:4" x14ac:dyDescent="0.25">
      <c r="A4646" t="s">
        <v>30</v>
      </c>
      <c r="B4646" t="s">
        <v>12</v>
      </c>
      <c r="C4646">
        <v>11</v>
      </c>
      <c r="D4646">
        <v>0.50091975426445212</v>
      </c>
    </row>
    <row r="4647" spans="1:4" x14ac:dyDescent="0.25">
      <c r="A4647" t="s">
        <v>31</v>
      </c>
      <c r="B4647" t="s">
        <v>12</v>
      </c>
      <c r="C4647">
        <v>11</v>
      </c>
      <c r="D4647">
        <v>0.63004023006938425</v>
      </c>
    </row>
    <row r="4648" spans="1:4" x14ac:dyDescent="0.25">
      <c r="A4648" t="s">
        <v>32</v>
      </c>
      <c r="B4648" t="s">
        <v>12</v>
      </c>
      <c r="C4648">
        <v>11</v>
      </c>
      <c r="D4648">
        <v>0.47760840398070026</v>
      </c>
    </row>
    <row r="4649" spans="1:4" x14ac:dyDescent="0.25">
      <c r="A4649" t="s">
        <v>33</v>
      </c>
      <c r="B4649" t="s">
        <v>12</v>
      </c>
      <c r="C4649">
        <v>11</v>
      </c>
      <c r="D4649">
        <v>0.60533260945339695</v>
      </c>
    </row>
    <row r="4650" spans="1:4" x14ac:dyDescent="0.25">
      <c r="A4650" t="s">
        <v>34</v>
      </c>
      <c r="B4650" t="s">
        <v>12</v>
      </c>
      <c r="C4650">
        <v>11</v>
      </c>
      <c r="D4650">
        <v>0.5600679718903121</v>
      </c>
    </row>
    <row r="4651" spans="1:4" x14ac:dyDescent="0.25">
      <c r="A4651" t="s">
        <v>35</v>
      </c>
      <c r="B4651" t="s">
        <v>12</v>
      </c>
      <c r="C4651">
        <v>11</v>
      </c>
      <c r="D4651">
        <v>0.5227990297291466</v>
      </c>
    </row>
    <row r="4652" spans="1:4" x14ac:dyDescent="0.25">
      <c r="A4652" t="s">
        <v>36</v>
      </c>
      <c r="B4652" t="s">
        <v>12</v>
      </c>
      <c r="C4652">
        <v>11</v>
      </c>
      <c r="D4652">
        <v>0.54106861409489149</v>
      </c>
    </row>
    <row r="4653" spans="1:4" x14ac:dyDescent="0.25">
      <c r="A4653" t="s">
        <v>37</v>
      </c>
      <c r="B4653" t="s">
        <v>12</v>
      </c>
      <c r="C4653">
        <v>11</v>
      </c>
      <c r="D4653">
        <v>0.48624443009945367</v>
      </c>
    </row>
    <row r="4654" spans="1:4" x14ac:dyDescent="0.25">
      <c r="A4654" t="s">
        <v>38</v>
      </c>
      <c r="B4654" t="s">
        <v>12</v>
      </c>
      <c r="C4654">
        <v>11</v>
      </c>
      <c r="D4654">
        <v>0.50267848108455304</v>
      </c>
    </row>
    <row r="4655" spans="1:4" x14ac:dyDescent="0.25">
      <c r="A4655" t="s">
        <v>39</v>
      </c>
      <c r="B4655" t="s">
        <v>12</v>
      </c>
      <c r="C4655">
        <v>11</v>
      </c>
      <c r="D4655">
        <v>0.53122730578368982</v>
      </c>
    </row>
    <row r="4656" spans="1:4" x14ac:dyDescent="0.25">
      <c r="A4656" t="s">
        <v>40</v>
      </c>
      <c r="B4656" t="s">
        <v>12</v>
      </c>
      <c r="C4656">
        <v>12</v>
      </c>
      <c r="D4656">
        <v>0.52131329501549739</v>
      </c>
    </row>
    <row r="4657" spans="1:4" x14ac:dyDescent="0.25">
      <c r="A4657" t="s">
        <v>41</v>
      </c>
      <c r="B4657" t="s">
        <v>12</v>
      </c>
      <c r="C4657">
        <v>12</v>
      </c>
      <c r="D4657">
        <v>0.50472496282541623</v>
      </c>
    </row>
    <row r="4658" spans="1:4" x14ac:dyDescent="0.25">
      <c r="A4658" t="s">
        <v>42</v>
      </c>
      <c r="B4658" t="s">
        <v>12</v>
      </c>
      <c r="C4658">
        <v>12</v>
      </c>
      <c r="D4658">
        <v>0.58731560611892131</v>
      </c>
    </row>
    <row r="4659" spans="1:4" x14ac:dyDescent="0.25">
      <c r="A4659" t="s">
        <v>43</v>
      </c>
      <c r="B4659" t="s">
        <v>12</v>
      </c>
      <c r="C4659">
        <v>12</v>
      </c>
      <c r="D4659">
        <v>0.53478112131547528</v>
      </c>
    </row>
    <row r="4660" spans="1:4" x14ac:dyDescent="0.25">
      <c r="A4660" t="s">
        <v>44</v>
      </c>
      <c r="B4660" t="s">
        <v>12</v>
      </c>
      <c r="C4660">
        <v>12</v>
      </c>
      <c r="D4660">
        <v>0.62033771596676823</v>
      </c>
    </row>
    <row r="4661" spans="1:4" x14ac:dyDescent="0.25">
      <c r="A4661" t="s">
        <v>45</v>
      </c>
      <c r="B4661" t="s">
        <v>12</v>
      </c>
      <c r="C4661">
        <v>12</v>
      </c>
      <c r="D4661">
        <v>0.49376375397511046</v>
      </c>
    </row>
    <row r="4662" spans="1:4" x14ac:dyDescent="0.25">
      <c r="A4662" t="s">
        <v>46</v>
      </c>
      <c r="B4662" t="s">
        <v>12</v>
      </c>
      <c r="C4662">
        <v>12</v>
      </c>
      <c r="D4662">
        <v>0.51399766842534267</v>
      </c>
    </row>
    <row r="4663" spans="1:4" x14ac:dyDescent="0.25">
      <c r="A4663" t="s">
        <v>47</v>
      </c>
      <c r="B4663" t="s">
        <v>12</v>
      </c>
      <c r="C4663">
        <v>12</v>
      </c>
      <c r="D4663">
        <v>0.62193407385430011</v>
      </c>
    </row>
    <row r="4664" spans="1:4" x14ac:dyDescent="0.25">
      <c r="A4664" t="s">
        <v>48</v>
      </c>
      <c r="B4664" t="s">
        <v>12</v>
      </c>
      <c r="C4664">
        <v>12</v>
      </c>
      <c r="D4664">
        <v>0.56821377903066561</v>
      </c>
    </row>
    <row r="4665" spans="1:4" x14ac:dyDescent="0.25">
      <c r="A4665" t="s">
        <v>49</v>
      </c>
      <c r="B4665" t="s">
        <v>12</v>
      </c>
      <c r="C4665">
        <v>12</v>
      </c>
      <c r="D4665">
        <v>0.52456696027588978</v>
      </c>
    </row>
    <row r="4666" spans="1:4" x14ac:dyDescent="0.25">
      <c r="A4666" t="s">
        <v>50</v>
      </c>
      <c r="B4666" t="s">
        <v>12</v>
      </c>
      <c r="C4666">
        <v>12</v>
      </c>
      <c r="D4666">
        <v>0.64532846802146238</v>
      </c>
    </row>
    <row r="4667" spans="1:4" x14ac:dyDescent="0.25">
      <c r="A4667" t="s">
        <v>51</v>
      </c>
      <c r="B4667" t="s">
        <v>12</v>
      </c>
      <c r="C4667">
        <v>12</v>
      </c>
      <c r="D4667">
        <v>0.58922218654778147</v>
      </c>
    </row>
    <row r="4668" spans="1:4" x14ac:dyDescent="0.25">
      <c r="A4668" t="s">
        <v>52</v>
      </c>
      <c r="B4668" t="s">
        <v>12</v>
      </c>
      <c r="C4668">
        <v>12</v>
      </c>
      <c r="D4668">
        <v>0.49294247513401807</v>
      </c>
    </row>
    <row r="4669" spans="1:4" x14ac:dyDescent="0.25">
      <c r="A4669" t="s">
        <v>53</v>
      </c>
      <c r="B4669" t="s">
        <v>12</v>
      </c>
      <c r="C4669">
        <v>12</v>
      </c>
      <c r="D4669">
        <v>0.55733113363988607</v>
      </c>
    </row>
    <row r="4670" spans="1:4" x14ac:dyDescent="0.25">
      <c r="A4670" t="s">
        <v>54</v>
      </c>
      <c r="B4670" t="s">
        <v>12</v>
      </c>
      <c r="C4670">
        <v>12</v>
      </c>
      <c r="D4670">
        <v>0.47359251235573113</v>
      </c>
    </row>
    <row r="4671" spans="1:4" x14ac:dyDescent="0.25">
      <c r="A4671" t="s">
        <v>55</v>
      </c>
      <c r="B4671" t="s">
        <v>12</v>
      </c>
      <c r="C4671">
        <v>12</v>
      </c>
      <c r="D4671">
        <v>0.48111491334277456</v>
      </c>
    </row>
    <row r="4672" spans="1:4" x14ac:dyDescent="0.25">
      <c r="A4672" t="s">
        <v>30</v>
      </c>
      <c r="B4672" t="s">
        <v>12</v>
      </c>
      <c r="C4672">
        <v>12</v>
      </c>
      <c r="D4672">
        <v>0.53860060448919678</v>
      </c>
    </row>
    <row r="4673" spans="1:4" x14ac:dyDescent="0.25">
      <c r="A4673" t="s">
        <v>31</v>
      </c>
      <c r="B4673" t="s">
        <v>12</v>
      </c>
      <c r="C4673">
        <v>12</v>
      </c>
      <c r="D4673">
        <v>0.6774339520032866</v>
      </c>
    </row>
    <row r="4674" spans="1:4" x14ac:dyDescent="0.25">
      <c r="A4674" t="s">
        <v>32</v>
      </c>
      <c r="B4674" t="s">
        <v>12</v>
      </c>
      <c r="C4674">
        <v>12</v>
      </c>
      <c r="D4674">
        <v>0.5135356968919218</v>
      </c>
    </row>
    <row r="4675" spans="1:4" x14ac:dyDescent="0.25">
      <c r="A4675" t="s">
        <v>33</v>
      </c>
      <c r="B4675" t="s">
        <v>12</v>
      </c>
      <c r="C4675">
        <v>12</v>
      </c>
      <c r="D4675">
        <v>0.65086774197469377</v>
      </c>
    </row>
    <row r="4676" spans="1:4" x14ac:dyDescent="0.25">
      <c r="A4676" t="s">
        <v>34</v>
      </c>
      <c r="B4676" t="s">
        <v>12</v>
      </c>
      <c r="C4676">
        <v>12</v>
      </c>
      <c r="D4676">
        <v>0.60219814780135017</v>
      </c>
    </row>
    <row r="4677" spans="1:4" x14ac:dyDescent="0.25">
      <c r="A4677" t="s">
        <v>35</v>
      </c>
      <c r="B4677" t="s">
        <v>12</v>
      </c>
      <c r="C4677">
        <v>12</v>
      </c>
      <c r="D4677">
        <v>0.56212571183572957</v>
      </c>
    </row>
    <row r="4678" spans="1:4" x14ac:dyDescent="0.25">
      <c r="A4678" t="s">
        <v>36</v>
      </c>
      <c r="B4678" t="s">
        <v>12</v>
      </c>
      <c r="C4678">
        <v>12</v>
      </c>
      <c r="D4678">
        <v>0.58176959511121673</v>
      </c>
    </row>
    <row r="4679" spans="1:4" x14ac:dyDescent="0.25">
      <c r="A4679" t="s">
        <v>37</v>
      </c>
      <c r="B4679" t="s">
        <v>12</v>
      </c>
      <c r="C4679">
        <v>12</v>
      </c>
      <c r="D4679">
        <v>0.52282135362305848</v>
      </c>
    </row>
    <row r="4680" spans="1:4" x14ac:dyDescent="0.25">
      <c r="A4680" t="s">
        <v>38</v>
      </c>
      <c r="B4680" t="s">
        <v>12</v>
      </c>
      <c r="C4680">
        <v>12</v>
      </c>
      <c r="D4680">
        <v>0.54049162859110833</v>
      </c>
    </row>
    <row r="4681" spans="1:4" x14ac:dyDescent="0.25">
      <c r="A4681" t="s">
        <v>39</v>
      </c>
      <c r="B4681" t="s">
        <v>12</v>
      </c>
      <c r="C4681">
        <v>12</v>
      </c>
      <c r="D4681">
        <v>0.57118799085174587</v>
      </c>
    </row>
    <row r="4682" spans="1:4" x14ac:dyDescent="0.25">
      <c r="A4682" t="s">
        <v>40</v>
      </c>
      <c r="B4682" t="s">
        <v>12</v>
      </c>
      <c r="C4682">
        <v>13</v>
      </c>
      <c r="D4682">
        <v>0.52383700065661931</v>
      </c>
    </row>
    <row r="4683" spans="1:4" x14ac:dyDescent="0.25">
      <c r="A4683" t="s">
        <v>41</v>
      </c>
      <c r="B4683" t="s">
        <v>12</v>
      </c>
      <c r="C4683">
        <v>13</v>
      </c>
      <c r="D4683">
        <v>0.50716836346007621</v>
      </c>
    </row>
    <row r="4684" spans="1:4" x14ac:dyDescent="0.25">
      <c r="A4684" t="s">
        <v>42</v>
      </c>
      <c r="B4684" t="s">
        <v>12</v>
      </c>
      <c r="C4684">
        <v>13</v>
      </c>
      <c r="D4684">
        <v>0.59015883249057421</v>
      </c>
    </row>
    <row r="4685" spans="1:4" x14ac:dyDescent="0.25">
      <c r="A4685" t="s">
        <v>43</v>
      </c>
      <c r="B4685" t="s">
        <v>12</v>
      </c>
      <c r="C4685">
        <v>13</v>
      </c>
      <c r="D4685">
        <v>0.5373700254265612</v>
      </c>
    </row>
    <row r="4686" spans="1:4" x14ac:dyDescent="0.25">
      <c r="A4686" t="s">
        <v>44</v>
      </c>
      <c r="B4686" t="s">
        <v>12</v>
      </c>
      <c r="C4686">
        <v>13</v>
      </c>
      <c r="D4686">
        <v>0.62334080414455872</v>
      </c>
    </row>
    <row r="4687" spans="1:4" x14ac:dyDescent="0.25">
      <c r="A4687" t="s">
        <v>45</v>
      </c>
      <c r="B4687" t="s">
        <v>12</v>
      </c>
      <c r="C4687">
        <v>13</v>
      </c>
      <c r="D4687">
        <v>0.47819306013485591</v>
      </c>
    </row>
    <row r="4688" spans="1:4" x14ac:dyDescent="0.25">
      <c r="A4688" t="s">
        <v>46</v>
      </c>
      <c r="B4688" t="s">
        <v>12</v>
      </c>
      <c r="C4688">
        <v>13</v>
      </c>
      <c r="D4688">
        <v>0.49778890408161747</v>
      </c>
    </row>
    <row r="4689" spans="1:4" x14ac:dyDescent="0.25">
      <c r="A4689" t="s">
        <v>47</v>
      </c>
      <c r="B4689" t="s">
        <v>12</v>
      </c>
      <c r="C4689">
        <v>13</v>
      </c>
      <c r="D4689">
        <v>0.60232156691176808</v>
      </c>
    </row>
    <row r="4690" spans="1:4" x14ac:dyDescent="0.25">
      <c r="A4690" t="s">
        <v>48</v>
      </c>
      <c r="B4690" t="s">
        <v>12</v>
      </c>
      <c r="C4690">
        <v>13</v>
      </c>
      <c r="D4690">
        <v>0.5502953256855736</v>
      </c>
    </row>
    <row r="4691" spans="1:4" x14ac:dyDescent="0.25">
      <c r="A4691" t="s">
        <v>49</v>
      </c>
      <c r="B4691" t="s">
        <v>12</v>
      </c>
      <c r="C4691">
        <v>13</v>
      </c>
      <c r="D4691">
        <v>0.50802489644189575</v>
      </c>
    </row>
    <row r="4692" spans="1:4" x14ac:dyDescent="0.25">
      <c r="A4692" t="s">
        <v>50</v>
      </c>
      <c r="B4692" t="s">
        <v>12</v>
      </c>
      <c r="C4692">
        <v>13</v>
      </c>
      <c r="D4692">
        <v>0.62497822578300688</v>
      </c>
    </row>
    <row r="4693" spans="1:4" x14ac:dyDescent="0.25">
      <c r="A4693" t="s">
        <v>51</v>
      </c>
      <c r="B4693" t="s">
        <v>12</v>
      </c>
      <c r="C4693">
        <v>13</v>
      </c>
      <c r="D4693">
        <v>0.57064123928958455</v>
      </c>
    </row>
    <row r="4694" spans="1:4" x14ac:dyDescent="0.25">
      <c r="A4694" t="s">
        <v>52</v>
      </c>
      <c r="B4694" t="s">
        <v>12</v>
      </c>
      <c r="C4694">
        <v>13</v>
      </c>
      <c r="D4694">
        <v>0.47739768007894007</v>
      </c>
    </row>
    <row r="4695" spans="1:4" x14ac:dyDescent="0.25">
      <c r="A4695" t="s">
        <v>53</v>
      </c>
      <c r="B4695" t="s">
        <v>12</v>
      </c>
      <c r="C4695">
        <v>13</v>
      </c>
      <c r="D4695">
        <v>0.56772453891905106</v>
      </c>
    </row>
    <row r="4696" spans="1:4" x14ac:dyDescent="0.25">
      <c r="A4696" t="s">
        <v>54</v>
      </c>
      <c r="B4696" t="s">
        <v>12</v>
      </c>
      <c r="C4696">
        <v>13</v>
      </c>
      <c r="D4696">
        <v>0.48242431560695859</v>
      </c>
    </row>
    <row r="4697" spans="1:4" x14ac:dyDescent="0.25">
      <c r="A4697" t="s">
        <v>55</v>
      </c>
      <c r="B4697" t="s">
        <v>12</v>
      </c>
      <c r="C4697">
        <v>13</v>
      </c>
      <c r="D4697">
        <v>0.49008699829981689</v>
      </c>
    </row>
    <row r="4698" spans="1:4" x14ac:dyDescent="0.25">
      <c r="A4698" t="s">
        <v>30</v>
      </c>
      <c r="B4698" t="s">
        <v>12</v>
      </c>
      <c r="C4698">
        <v>13</v>
      </c>
      <c r="D4698">
        <v>0.53822857707934957</v>
      </c>
    </row>
    <row r="4699" spans="1:4" x14ac:dyDescent="0.25">
      <c r="A4699" t="s">
        <v>31</v>
      </c>
      <c r="B4699" t="s">
        <v>12</v>
      </c>
      <c r="C4699">
        <v>13</v>
      </c>
      <c r="D4699">
        <v>0.67696602828317598</v>
      </c>
    </row>
    <row r="4700" spans="1:4" x14ac:dyDescent="0.25">
      <c r="A4700" t="s">
        <v>32</v>
      </c>
      <c r="B4700" t="s">
        <v>12</v>
      </c>
      <c r="C4700">
        <v>13</v>
      </c>
      <c r="D4700">
        <v>0.51318098255705769</v>
      </c>
    </row>
    <row r="4701" spans="1:4" x14ac:dyDescent="0.25">
      <c r="A4701" t="s">
        <v>33</v>
      </c>
      <c r="B4701" t="s">
        <v>12</v>
      </c>
      <c r="C4701">
        <v>13</v>
      </c>
      <c r="D4701">
        <v>0.65041816832367705</v>
      </c>
    </row>
    <row r="4702" spans="1:4" x14ac:dyDescent="0.25">
      <c r="A4702" t="s">
        <v>34</v>
      </c>
      <c r="B4702" t="s">
        <v>12</v>
      </c>
      <c r="C4702">
        <v>13</v>
      </c>
      <c r="D4702">
        <v>0.60178219168233715</v>
      </c>
    </row>
    <row r="4703" spans="1:4" x14ac:dyDescent="0.25">
      <c r="A4703" t="s">
        <v>35</v>
      </c>
      <c r="B4703" t="s">
        <v>12</v>
      </c>
      <c r="C4703">
        <v>13</v>
      </c>
      <c r="D4703">
        <v>0.56173743493659545</v>
      </c>
    </row>
    <row r="4704" spans="1:4" x14ac:dyDescent="0.25">
      <c r="A4704" t="s">
        <v>36</v>
      </c>
      <c r="B4704" t="s">
        <v>12</v>
      </c>
      <c r="C4704">
        <v>13</v>
      </c>
      <c r="D4704">
        <v>0.58136774959936033</v>
      </c>
    </row>
    <row r="4705" spans="1:4" x14ac:dyDescent="0.25">
      <c r="A4705" t="s">
        <v>37</v>
      </c>
      <c r="B4705" t="s">
        <v>12</v>
      </c>
      <c r="C4705">
        <v>13</v>
      </c>
      <c r="D4705">
        <v>0.52246022540972181</v>
      </c>
    </row>
    <row r="4706" spans="1:4" x14ac:dyDescent="0.25">
      <c r="A4706" t="s">
        <v>38</v>
      </c>
      <c r="B4706" t="s">
        <v>12</v>
      </c>
      <c r="C4706">
        <v>13</v>
      </c>
      <c r="D4706">
        <v>0.5401182949948351</v>
      </c>
    </row>
    <row r="4707" spans="1:4" x14ac:dyDescent="0.25">
      <c r="A4707" t="s">
        <v>39</v>
      </c>
      <c r="B4707" t="s">
        <v>12</v>
      </c>
      <c r="C4707">
        <v>13</v>
      </c>
      <c r="D4707">
        <v>0.57079345436775142</v>
      </c>
    </row>
    <row r="4708" spans="1:4" x14ac:dyDescent="0.25">
      <c r="A4708" t="s">
        <v>40</v>
      </c>
      <c r="B4708" t="s">
        <v>12</v>
      </c>
      <c r="C4708">
        <v>14</v>
      </c>
      <c r="D4708">
        <v>0.49727910017363847</v>
      </c>
    </row>
    <row r="4709" spans="1:4" x14ac:dyDescent="0.25">
      <c r="A4709" t="s">
        <v>41</v>
      </c>
      <c r="B4709" t="s">
        <v>12</v>
      </c>
      <c r="C4709">
        <v>14</v>
      </c>
      <c r="D4709">
        <v>0.48145554266275675</v>
      </c>
    </row>
    <row r="4710" spans="1:4" x14ac:dyDescent="0.25">
      <c r="A4710" t="s">
        <v>42</v>
      </c>
      <c r="B4710" t="s">
        <v>12</v>
      </c>
      <c r="C4710">
        <v>14</v>
      </c>
      <c r="D4710">
        <v>0.56023849558655525</v>
      </c>
    </row>
    <row r="4711" spans="1:4" x14ac:dyDescent="0.25">
      <c r="A4711" t="s">
        <v>43</v>
      </c>
      <c r="B4711" t="s">
        <v>12</v>
      </c>
      <c r="C4711">
        <v>14</v>
      </c>
      <c r="D4711">
        <v>0.51012601700423421</v>
      </c>
    </row>
    <row r="4712" spans="1:4" x14ac:dyDescent="0.25">
      <c r="A4712" t="s">
        <v>44</v>
      </c>
      <c r="B4712" t="s">
        <v>12</v>
      </c>
      <c r="C4712">
        <v>14</v>
      </c>
      <c r="D4712">
        <v>0.59173818152969659</v>
      </c>
    </row>
    <row r="4713" spans="1:4" x14ac:dyDescent="0.25">
      <c r="A4713" t="s">
        <v>45</v>
      </c>
      <c r="B4713" t="s">
        <v>12</v>
      </c>
      <c r="C4713">
        <v>14</v>
      </c>
      <c r="D4713">
        <v>0.43230888893017611</v>
      </c>
    </row>
    <row r="4714" spans="1:4" x14ac:dyDescent="0.25">
      <c r="A4714" t="s">
        <v>46</v>
      </c>
      <c r="B4714" t="s">
        <v>12</v>
      </c>
      <c r="C4714">
        <v>14</v>
      </c>
      <c r="D4714">
        <v>0.45002444825235566</v>
      </c>
    </row>
    <row r="4715" spans="1:4" x14ac:dyDescent="0.25">
      <c r="A4715" t="s">
        <v>47</v>
      </c>
      <c r="B4715" t="s">
        <v>12</v>
      </c>
      <c r="C4715">
        <v>14</v>
      </c>
      <c r="D4715">
        <v>0.5445268638923294</v>
      </c>
    </row>
    <row r="4716" spans="1:4" x14ac:dyDescent="0.25">
      <c r="A4716" t="s">
        <v>48</v>
      </c>
      <c r="B4716" t="s">
        <v>12</v>
      </c>
      <c r="C4716">
        <v>14</v>
      </c>
      <c r="D4716">
        <v>0.49749270883084312</v>
      </c>
    </row>
    <row r="4717" spans="1:4" x14ac:dyDescent="0.25">
      <c r="A4717" t="s">
        <v>49</v>
      </c>
      <c r="B4717" t="s">
        <v>12</v>
      </c>
      <c r="C4717">
        <v>14</v>
      </c>
      <c r="D4717">
        <v>0.45927826402944311</v>
      </c>
    </row>
    <row r="4718" spans="1:4" x14ac:dyDescent="0.25">
      <c r="A4718" t="s">
        <v>50</v>
      </c>
      <c r="B4718" t="s">
        <v>12</v>
      </c>
      <c r="C4718">
        <v>14</v>
      </c>
      <c r="D4718">
        <v>0.56500954304441298</v>
      </c>
    </row>
    <row r="4719" spans="1:4" x14ac:dyDescent="0.25">
      <c r="A4719" t="s">
        <v>51</v>
      </c>
      <c r="B4719" t="s">
        <v>12</v>
      </c>
      <c r="C4719">
        <v>14</v>
      </c>
      <c r="D4719">
        <v>0.51588636619997941</v>
      </c>
    </row>
    <row r="4720" spans="1:4" x14ac:dyDescent="0.25">
      <c r="A4720" t="s">
        <v>52</v>
      </c>
      <c r="B4720" t="s">
        <v>12</v>
      </c>
      <c r="C4720">
        <v>14</v>
      </c>
      <c r="D4720">
        <v>0.43158982816389641</v>
      </c>
    </row>
    <row r="4721" spans="1:4" x14ac:dyDescent="0.25">
      <c r="A4721" t="s">
        <v>53</v>
      </c>
      <c r="B4721" t="s">
        <v>12</v>
      </c>
      <c r="C4721">
        <v>14</v>
      </c>
      <c r="D4721">
        <v>0.53344868555445124</v>
      </c>
    </row>
    <row r="4722" spans="1:4" x14ac:dyDescent="0.25">
      <c r="A4722" t="s">
        <v>54</v>
      </c>
      <c r="B4722" t="s">
        <v>12</v>
      </c>
      <c r="C4722">
        <v>14</v>
      </c>
      <c r="D4722">
        <v>0.45329838574536546</v>
      </c>
    </row>
    <row r="4723" spans="1:4" x14ac:dyDescent="0.25">
      <c r="A4723" t="s">
        <v>55</v>
      </c>
      <c r="B4723" t="s">
        <v>12</v>
      </c>
      <c r="C4723">
        <v>14</v>
      </c>
      <c r="D4723">
        <v>0.46049844093077108</v>
      </c>
    </row>
    <row r="4724" spans="1:4" x14ac:dyDescent="0.25">
      <c r="A4724" t="s">
        <v>30</v>
      </c>
      <c r="B4724" t="s">
        <v>12</v>
      </c>
      <c r="C4724">
        <v>14</v>
      </c>
      <c r="D4724">
        <v>0.50279033043930055</v>
      </c>
    </row>
    <row r="4725" spans="1:4" x14ac:dyDescent="0.25">
      <c r="A4725" t="s">
        <v>31</v>
      </c>
      <c r="B4725" t="s">
        <v>12</v>
      </c>
      <c r="C4725">
        <v>14</v>
      </c>
      <c r="D4725">
        <v>0.63239297865542143</v>
      </c>
    </row>
    <row r="4726" spans="1:4" x14ac:dyDescent="0.25">
      <c r="A4726" t="s">
        <v>32</v>
      </c>
      <c r="B4726" t="s">
        <v>12</v>
      </c>
      <c r="C4726">
        <v>14</v>
      </c>
      <c r="D4726">
        <v>0.47939192897405086</v>
      </c>
    </row>
    <row r="4727" spans="1:4" x14ac:dyDescent="0.25">
      <c r="A4727" t="s">
        <v>33</v>
      </c>
      <c r="B4727" t="s">
        <v>12</v>
      </c>
      <c r="C4727">
        <v>14</v>
      </c>
      <c r="D4727">
        <v>0.60759309278922591</v>
      </c>
    </row>
    <row r="4728" spans="1:4" x14ac:dyDescent="0.25">
      <c r="A4728" t="s">
        <v>34</v>
      </c>
      <c r="B4728" t="s">
        <v>12</v>
      </c>
      <c r="C4728">
        <v>14</v>
      </c>
      <c r="D4728">
        <v>0.56215942425487697</v>
      </c>
    </row>
    <row r="4729" spans="1:4" x14ac:dyDescent="0.25">
      <c r="A4729" t="s">
        <v>35</v>
      </c>
      <c r="B4729" t="s">
        <v>12</v>
      </c>
      <c r="C4729">
        <v>14</v>
      </c>
      <c r="D4729">
        <v>0.5247513093126922</v>
      </c>
    </row>
    <row r="4730" spans="1:4" x14ac:dyDescent="0.25">
      <c r="A4730" t="s">
        <v>36</v>
      </c>
      <c r="B4730" t="s">
        <v>12</v>
      </c>
      <c r="C4730">
        <v>14</v>
      </c>
      <c r="D4730">
        <v>0.54308911747865263</v>
      </c>
    </row>
    <row r="4731" spans="1:4" x14ac:dyDescent="0.25">
      <c r="A4731" t="s">
        <v>37</v>
      </c>
      <c r="B4731" t="s">
        <v>12</v>
      </c>
      <c r="C4731">
        <v>14</v>
      </c>
      <c r="D4731">
        <v>0.48806020445922577</v>
      </c>
    </row>
    <row r="4732" spans="1:4" x14ac:dyDescent="0.25">
      <c r="A4732" t="s">
        <v>38</v>
      </c>
      <c r="B4732" t="s">
        <v>12</v>
      </c>
      <c r="C4732">
        <v>14</v>
      </c>
      <c r="D4732">
        <v>0.50455562484325034</v>
      </c>
    </row>
    <row r="4733" spans="1:4" x14ac:dyDescent="0.25">
      <c r="A4733" t="s">
        <v>39</v>
      </c>
      <c r="B4733" t="s">
        <v>12</v>
      </c>
      <c r="C4733">
        <v>14</v>
      </c>
      <c r="D4733">
        <v>0.53321105893610243</v>
      </c>
    </row>
    <row r="4734" spans="1:4" x14ac:dyDescent="0.25">
      <c r="A4734" t="s">
        <v>40</v>
      </c>
      <c r="B4734" t="s">
        <v>12</v>
      </c>
      <c r="C4734">
        <v>15</v>
      </c>
      <c r="D4734">
        <v>0.43820964605786222</v>
      </c>
    </row>
    <row r="4735" spans="1:4" x14ac:dyDescent="0.25">
      <c r="A4735" t="s">
        <v>41</v>
      </c>
      <c r="B4735" t="s">
        <v>12</v>
      </c>
      <c r="C4735">
        <v>15</v>
      </c>
      <c r="D4735">
        <v>0.42426569479629012</v>
      </c>
    </row>
    <row r="4736" spans="1:4" x14ac:dyDescent="0.25">
      <c r="A4736" t="s">
        <v>42</v>
      </c>
      <c r="B4736" t="s">
        <v>12</v>
      </c>
      <c r="C4736">
        <v>15</v>
      </c>
      <c r="D4736">
        <v>0.49369038991031394</v>
      </c>
    </row>
    <row r="4737" spans="1:4" x14ac:dyDescent="0.25">
      <c r="A4737" t="s">
        <v>43</v>
      </c>
      <c r="B4737" t="s">
        <v>12</v>
      </c>
      <c r="C4737">
        <v>15</v>
      </c>
      <c r="D4737">
        <v>0.44953053783735669</v>
      </c>
    </row>
    <row r="4738" spans="1:4" x14ac:dyDescent="0.25">
      <c r="A4738" t="s">
        <v>44</v>
      </c>
      <c r="B4738" t="s">
        <v>12</v>
      </c>
      <c r="C4738">
        <v>15</v>
      </c>
      <c r="D4738">
        <v>0.52144837576424963</v>
      </c>
    </row>
    <row r="4739" spans="1:4" x14ac:dyDescent="0.25">
      <c r="A4739" t="s">
        <v>45</v>
      </c>
      <c r="B4739" t="s">
        <v>12</v>
      </c>
      <c r="C4739">
        <v>15</v>
      </c>
      <c r="D4739">
        <v>0.35333856724386653</v>
      </c>
    </row>
    <row r="4740" spans="1:4" x14ac:dyDescent="0.25">
      <c r="A4740" t="s">
        <v>46</v>
      </c>
      <c r="B4740" t="s">
        <v>12</v>
      </c>
      <c r="C4740">
        <v>15</v>
      </c>
      <c r="D4740">
        <v>0.36781800661952474</v>
      </c>
    </row>
    <row r="4741" spans="1:4" x14ac:dyDescent="0.25">
      <c r="A4741" t="s">
        <v>47</v>
      </c>
      <c r="B4741" t="s">
        <v>12</v>
      </c>
      <c r="C4741">
        <v>15</v>
      </c>
      <c r="D4741">
        <v>0.44505756610659758</v>
      </c>
    </row>
    <row r="4742" spans="1:4" x14ac:dyDescent="0.25">
      <c r="A4742" t="s">
        <v>48</v>
      </c>
      <c r="B4742" t="s">
        <v>12</v>
      </c>
      <c r="C4742">
        <v>15</v>
      </c>
      <c r="D4742">
        <v>0.40661518986474415</v>
      </c>
    </row>
    <row r="4743" spans="1:4" x14ac:dyDescent="0.25">
      <c r="A4743" t="s">
        <v>49</v>
      </c>
      <c r="B4743" t="s">
        <v>12</v>
      </c>
      <c r="C4743">
        <v>15</v>
      </c>
      <c r="D4743">
        <v>0.37538141808743669</v>
      </c>
    </row>
    <row r="4744" spans="1:4" x14ac:dyDescent="0.25">
      <c r="A4744" t="s">
        <v>50</v>
      </c>
      <c r="B4744" t="s">
        <v>12</v>
      </c>
      <c r="C4744">
        <v>15</v>
      </c>
      <c r="D4744">
        <v>0.46179865260801795</v>
      </c>
    </row>
    <row r="4745" spans="1:4" x14ac:dyDescent="0.25">
      <c r="A4745" t="s">
        <v>51</v>
      </c>
      <c r="B4745" t="s">
        <v>12</v>
      </c>
      <c r="C4745">
        <v>15</v>
      </c>
      <c r="D4745">
        <v>0.42164885840037991</v>
      </c>
    </row>
    <row r="4746" spans="1:4" x14ac:dyDescent="0.25">
      <c r="A4746" t="s">
        <v>52</v>
      </c>
      <c r="B4746" t="s">
        <v>12</v>
      </c>
      <c r="C4746">
        <v>15</v>
      </c>
      <c r="D4746">
        <v>0.35275085806780188</v>
      </c>
    </row>
    <row r="4747" spans="1:4" x14ac:dyDescent="0.25">
      <c r="A4747" t="s">
        <v>53</v>
      </c>
      <c r="B4747" t="s">
        <v>12</v>
      </c>
      <c r="C4747">
        <v>15</v>
      </c>
      <c r="D4747">
        <v>0.45950165109715196</v>
      </c>
    </row>
    <row r="4748" spans="1:4" x14ac:dyDescent="0.25">
      <c r="A4748" t="s">
        <v>54</v>
      </c>
      <c r="B4748" t="s">
        <v>12</v>
      </c>
      <c r="C4748">
        <v>15</v>
      </c>
      <c r="D4748">
        <v>0.39046184259162087</v>
      </c>
    </row>
    <row r="4749" spans="1:4" x14ac:dyDescent="0.25">
      <c r="A4749" t="s">
        <v>55</v>
      </c>
      <c r="B4749" t="s">
        <v>12</v>
      </c>
      <c r="C4749">
        <v>15</v>
      </c>
      <c r="D4749">
        <v>0.39666382102980141</v>
      </c>
    </row>
    <row r="4750" spans="1:4" x14ac:dyDescent="0.25">
      <c r="A4750" t="s">
        <v>30</v>
      </c>
      <c r="B4750" t="s">
        <v>12</v>
      </c>
      <c r="C4750">
        <v>15</v>
      </c>
      <c r="D4750">
        <v>0.43032172496741855</v>
      </c>
    </row>
    <row r="4751" spans="1:4" x14ac:dyDescent="0.25">
      <c r="A4751" t="s">
        <v>31</v>
      </c>
      <c r="B4751" t="s">
        <v>12</v>
      </c>
      <c r="C4751">
        <v>15</v>
      </c>
      <c r="D4751">
        <v>0.54124437356326227</v>
      </c>
    </row>
    <row r="4752" spans="1:4" x14ac:dyDescent="0.25">
      <c r="A4752" t="s">
        <v>32</v>
      </c>
      <c r="B4752" t="s">
        <v>12</v>
      </c>
      <c r="C4752">
        <v>15</v>
      </c>
      <c r="D4752">
        <v>0.41029580189286569</v>
      </c>
    </row>
    <row r="4753" spans="1:4" x14ac:dyDescent="0.25">
      <c r="A4753" t="s">
        <v>33</v>
      </c>
      <c r="B4753" t="s">
        <v>12</v>
      </c>
      <c r="C4753">
        <v>15</v>
      </c>
      <c r="D4753">
        <v>0.5200189660348159</v>
      </c>
    </row>
    <row r="4754" spans="1:4" x14ac:dyDescent="0.25">
      <c r="A4754" t="s">
        <v>34</v>
      </c>
      <c r="B4754" t="s">
        <v>12</v>
      </c>
      <c r="C4754">
        <v>15</v>
      </c>
      <c r="D4754">
        <v>0.48113378183046446</v>
      </c>
    </row>
    <row r="4755" spans="1:4" x14ac:dyDescent="0.25">
      <c r="A4755" t="s">
        <v>35</v>
      </c>
      <c r="B4755" t="s">
        <v>12</v>
      </c>
      <c r="C4755">
        <v>15</v>
      </c>
      <c r="D4755">
        <v>0.44911740527120242</v>
      </c>
    </row>
    <row r="4756" spans="1:4" x14ac:dyDescent="0.25">
      <c r="A4756" t="s">
        <v>36</v>
      </c>
      <c r="B4756" t="s">
        <v>12</v>
      </c>
      <c r="C4756">
        <v>15</v>
      </c>
      <c r="D4756">
        <v>0.46481213280345829</v>
      </c>
    </row>
    <row r="4757" spans="1:4" x14ac:dyDescent="0.25">
      <c r="A4757" t="s">
        <v>37</v>
      </c>
      <c r="B4757" t="s">
        <v>12</v>
      </c>
      <c r="C4757">
        <v>15</v>
      </c>
      <c r="D4757">
        <v>0.41771469408996537</v>
      </c>
    </row>
    <row r="4758" spans="1:4" x14ac:dyDescent="0.25">
      <c r="A4758" t="s">
        <v>38</v>
      </c>
      <c r="B4758" t="s">
        <v>12</v>
      </c>
      <c r="C4758">
        <v>15</v>
      </c>
      <c r="D4758">
        <v>0.43183258245013767</v>
      </c>
    </row>
    <row r="4759" spans="1:4" x14ac:dyDescent="0.25">
      <c r="A4759" t="s">
        <v>39</v>
      </c>
      <c r="B4759" t="s">
        <v>12</v>
      </c>
      <c r="C4759">
        <v>15</v>
      </c>
      <c r="D4759">
        <v>0.45635782703420175</v>
      </c>
    </row>
    <row r="4760" spans="1:4" x14ac:dyDescent="0.25">
      <c r="A4760" t="s">
        <v>40</v>
      </c>
      <c r="B4760" t="s">
        <v>12</v>
      </c>
      <c r="C4760">
        <v>16</v>
      </c>
      <c r="D4760">
        <v>0.33988885588135642</v>
      </c>
    </row>
    <row r="4761" spans="1:4" x14ac:dyDescent="0.25">
      <c r="A4761" t="s">
        <v>41</v>
      </c>
      <c r="B4761" t="s">
        <v>12</v>
      </c>
      <c r="C4761">
        <v>16</v>
      </c>
      <c r="D4761">
        <v>0.32907349916021439</v>
      </c>
    </row>
    <row r="4762" spans="1:4" x14ac:dyDescent="0.25">
      <c r="A4762" t="s">
        <v>42</v>
      </c>
      <c r="B4762" t="s">
        <v>12</v>
      </c>
      <c r="C4762">
        <v>16</v>
      </c>
      <c r="D4762">
        <v>0.38292142424468817</v>
      </c>
    </row>
    <row r="4763" spans="1:4" x14ac:dyDescent="0.25">
      <c r="A4763" t="s">
        <v>43</v>
      </c>
      <c r="B4763" t="s">
        <v>12</v>
      </c>
      <c r="C4763">
        <v>16</v>
      </c>
      <c r="D4763">
        <v>0.3486696871321156</v>
      </c>
    </row>
    <row r="4764" spans="1:4" x14ac:dyDescent="0.25">
      <c r="A4764" t="s">
        <v>44</v>
      </c>
      <c r="B4764" t="s">
        <v>12</v>
      </c>
      <c r="C4764">
        <v>16</v>
      </c>
      <c r="D4764">
        <v>0.4044513703294883</v>
      </c>
    </row>
    <row r="4765" spans="1:4" x14ac:dyDescent="0.25">
      <c r="A4765" t="s">
        <v>45</v>
      </c>
      <c r="B4765" t="s">
        <v>12</v>
      </c>
      <c r="C4765">
        <v>16</v>
      </c>
      <c r="D4765">
        <v>0.23843078531785097</v>
      </c>
    </row>
    <row r="4766" spans="1:4" x14ac:dyDescent="0.25">
      <c r="A4766" t="s">
        <v>46</v>
      </c>
      <c r="B4766" t="s">
        <v>12</v>
      </c>
      <c r="C4766">
        <v>16</v>
      </c>
      <c r="D4766">
        <v>0.2482014257781596</v>
      </c>
    </row>
    <row r="4767" spans="1:4" x14ac:dyDescent="0.25">
      <c r="A4767" t="s">
        <v>47</v>
      </c>
      <c r="B4767" t="s">
        <v>12</v>
      </c>
      <c r="C4767">
        <v>16</v>
      </c>
      <c r="D4767">
        <v>0.30032222586448903</v>
      </c>
    </row>
    <row r="4768" spans="1:4" x14ac:dyDescent="0.25">
      <c r="A4768" t="s">
        <v>48</v>
      </c>
      <c r="B4768" t="s">
        <v>12</v>
      </c>
      <c r="C4768">
        <v>16</v>
      </c>
      <c r="D4768">
        <v>0.27438153666000903</v>
      </c>
    </row>
    <row r="4769" spans="1:4" x14ac:dyDescent="0.25">
      <c r="A4769" t="s">
        <v>49</v>
      </c>
      <c r="B4769" t="s">
        <v>12</v>
      </c>
      <c r="C4769">
        <v>16</v>
      </c>
      <c r="D4769">
        <v>0.25330517131616548</v>
      </c>
    </row>
    <row r="4770" spans="1:4" x14ac:dyDescent="0.25">
      <c r="A4770" t="s">
        <v>50</v>
      </c>
      <c r="B4770" t="s">
        <v>12</v>
      </c>
      <c r="C4770">
        <v>16</v>
      </c>
      <c r="D4770">
        <v>0.31161901249251889</v>
      </c>
    </row>
    <row r="4771" spans="1:4" x14ac:dyDescent="0.25">
      <c r="A4771" t="s">
        <v>51</v>
      </c>
      <c r="B4771" t="s">
        <v>12</v>
      </c>
      <c r="C4771">
        <v>16</v>
      </c>
      <c r="D4771">
        <v>0.28452616769510902</v>
      </c>
    </row>
    <row r="4772" spans="1:4" x14ac:dyDescent="0.25">
      <c r="A4772" t="s">
        <v>52</v>
      </c>
      <c r="B4772" t="s">
        <v>12</v>
      </c>
      <c r="C4772">
        <v>16</v>
      </c>
      <c r="D4772">
        <v>0.23803420262527761</v>
      </c>
    </row>
    <row r="4773" spans="1:4" x14ac:dyDescent="0.25">
      <c r="A4773" t="s">
        <v>53</v>
      </c>
      <c r="B4773" t="s">
        <v>12</v>
      </c>
      <c r="C4773">
        <v>16</v>
      </c>
      <c r="D4773">
        <v>0.34629777982238713</v>
      </c>
    </row>
    <row r="4774" spans="1:4" x14ac:dyDescent="0.25">
      <c r="A4774" t="s">
        <v>54</v>
      </c>
      <c r="B4774" t="s">
        <v>12</v>
      </c>
      <c r="C4774">
        <v>16</v>
      </c>
      <c r="D4774">
        <v>0.29426677547726171</v>
      </c>
    </row>
    <row r="4775" spans="1:4" x14ac:dyDescent="0.25">
      <c r="A4775" t="s">
        <v>55</v>
      </c>
      <c r="B4775" t="s">
        <v>12</v>
      </c>
      <c r="C4775">
        <v>16</v>
      </c>
      <c r="D4775">
        <v>0.29894082040946185</v>
      </c>
    </row>
    <row r="4776" spans="1:4" x14ac:dyDescent="0.25">
      <c r="A4776" t="s">
        <v>30</v>
      </c>
      <c r="B4776" t="s">
        <v>12</v>
      </c>
      <c r="C4776">
        <v>16</v>
      </c>
      <c r="D4776">
        <v>0.32002995673271328</v>
      </c>
    </row>
    <row r="4777" spans="1:4" x14ac:dyDescent="0.25">
      <c r="A4777" t="s">
        <v>31</v>
      </c>
      <c r="B4777" t="s">
        <v>12</v>
      </c>
      <c r="C4777">
        <v>16</v>
      </c>
      <c r="D4777">
        <v>0.40252305055337406</v>
      </c>
    </row>
    <row r="4778" spans="1:4" x14ac:dyDescent="0.25">
      <c r="A4778" t="s">
        <v>32</v>
      </c>
      <c r="B4778" t="s">
        <v>12</v>
      </c>
      <c r="C4778">
        <v>16</v>
      </c>
      <c r="D4778">
        <v>0.30513669217451084</v>
      </c>
    </row>
    <row r="4779" spans="1:4" x14ac:dyDescent="0.25">
      <c r="A4779" t="s">
        <v>33</v>
      </c>
      <c r="B4779" t="s">
        <v>12</v>
      </c>
      <c r="C4779">
        <v>16</v>
      </c>
      <c r="D4779">
        <v>0.38673773027125896</v>
      </c>
    </row>
    <row r="4780" spans="1:4" x14ac:dyDescent="0.25">
      <c r="A4780" t="s">
        <v>34</v>
      </c>
      <c r="B4780" t="s">
        <v>12</v>
      </c>
      <c r="C4780">
        <v>16</v>
      </c>
      <c r="D4780">
        <v>0.35781884680237441</v>
      </c>
    </row>
    <row r="4781" spans="1:4" x14ac:dyDescent="0.25">
      <c r="A4781" t="s">
        <v>35</v>
      </c>
      <c r="B4781" t="s">
        <v>12</v>
      </c>
      <c r="C4781">
        <v>16</v>
      </c>
      <c r="D4781">
        <v>0.33400829062890985</v>
      </c>
    </row>
    <row r="4782" spans="1:4" x14ac:dyDescent="0.25">
      <c r="A4782" t="s">
        <v>36</v>
      </c>
      <c r="B4782" t="s">
        <v>12</v>
      </c>
      <c r="C4782">
        <v>16</v>
      </c>
      <c r="D4782">
        <v>0.34568044818372506</v>
      </c>
    </row>
    <row r="4783" spans="1:4" x14ac:dyDescent="0.25">
      <c r="A4783" t="s">
        <v>37</v>
      </c>
      <c r="B4783" t="s">
        <v>12</v>
      </c>
      <c r="C4783">
        <v>16</v>
      </c>
      <c r="D4783">
        <v>0.31065411695482426</v>
      </c>
    </row>
    <row r="4784" spans="1:4" x14ac:dyDescent="0.25">
      <c r="A4784" t="s">
        <v>38</v>
      </c>
      <c r="B4784" t="s">
        <v>12</v>
      </c>
      <c r="C4784">
        <v>16</v>
      </c>
      <c r="D4784">
        <v>0.32115358035376212</v>
      </c>
    </row>
    <row r="4785" spans="1:4" x14ac:dyDescent="0.25">
      <c r="A4785" t="s">
        <v>39</v>
      </c>
      <c r="B4785" t="s">
        <v>12</v>
      </c>
      <c r="C4785">
        <v>16</v>
      </c>
      <c r="D4785">
        <v>0.33939298707600352</v>
      </c>
    </row>
    <row r="4786" spans="1:4" x14ac:dyDescent="0.25">
      <c r="A4786" t="s">
        <v>40</v>
      </c>
      <c r="B4786" t="s">
        <v>12</v>
      </c>
      <c r="C4786">
        <v>17</v>
      </c>
      <c r="D4786">
        <v>0.20986716531392849</v>
      </c>
    </row>
    <row r="4787" spans="1:4" x14ac:dyDescent="0.25">
      <c r="A4787" t="s">
        <v>41</v>
      </c>
      <c r="B4787" t="s">
        <v>12</v>
      </c>
      <c r="C4787">
        <v>17</v>
      </c>
      <c r="D4787">
        <v>0.2031891344881184</v>
      </c>
    </row>
    <row r="4788" spans="1:4" x14ac:dyDescent="0.25">
      <c r="A4788" t="s">
        <v>42</v>
      </c>
      <c r="B4788" t="s">
        <v>12</v>
      </c>
      <c r="C4788">
        <v>17</v>
      </c>
      <c r="D4788">
        <v>0.23643797804378963</v>
      </c>
    </row>
    <row r="4789" spans="1:4" x14ac:dyDescent="0.25">
      <c r="A4789" t="s">
        <v>43</v>
      </c>
      <c r="B4789" t="s">
        <v>12</v>
      </c>
      <c r="C4789">
        <v>17</v>
      </c>
      <c r="D4789">
        <v>0.21528896168003253</v>
      </c>
    </row>
    <row r="4790" spans="1:4" x14ac:dyDescent="0.25">
      <c r="A4790" t="s">
        <v>44</v>
      </c>
      <c r="B4790" t="s">
        <v>12</v>
      </c>
      <c r="C4790">
        <v>17</v>
      </c>
      <c r="D4790">
        <v>0.24973182006300529</v>
      </c>
    </row>
    <row r="4791" spans="1:4" x14ac:dyDescent="0.25">
      <c r="A4791" t="s">
        <v>45</v>
      </c>
      <c r="B4791" t="s">
        <v>12</v>
      </c>
      <c r="C4791">
        <v>17</v>
      </c>
      <c r="D4791">
        <v>9.9287278136530641E-2</v>
      </c>
    </row>
    <row r="4792" spans="1:4" x14ac:dyDescent="0.25">
      <c r="A4792" t="s">
        <v>46</v>
      </c>
      <c r="B4792" t="s">
        <v>12</v>
      </c>
      <c r="C4792">
        <v>17</v>
      </c>
      <c r="D4792">
        <v>0.10335596538956915</v>
      </c>
    </row>
    <row r="4793" spans="1:4" x14ac:dyDescent="0.25">
      <c r="A4793" t="s">
        <v>47</v>
      </c>
      <c r="B4793" t="s">
        <v>12</v>
      </c>
      <c r="C4793">
        <v>17</v>
      </c>
      <c r="D4793">
        <v>0.12506009377203126</v>
      </c>
    </row>
    <row r="4794" spans="1:4" x14ac:dyDescent="0.25">
      <c r="A4794" t="s">
        <v>48</v>
      </c>
      <c r="B4794" t="s">
        <v>12</v>
      </c>
      <c r="C4794">
        <v>17</v>
      </c>
      <c r="D4794">
        <v>0.11425787953335814</v>
      </c>
    </row>
    <row r="4795" spans="1:4" x14ac:dyDescent="0.25">
      <c r="A4795" t="s">
        <v>49</v>
      </c>
      <c r="B4795" t="s">
        <v>12</v>
      </c>
      <c r="C4795">
        <v>17</v>
      </c>
      <c r="D4795">
        <v>0.10548126561912859</v>
      </c>
    </row>
    <row r="4796" spans="1:4" x14ac:dyDescent="0.25">
      <c r="A4796" t="s">
        <v>50</v>
      </c>
      <c r="B4796" t="s">
        <v>12</v>
      </c>
      <c r="C4796">
        <v>17</v>
      </c>
      <c r="D4796">
        <v>0.12976429836746975</v>
      </c>
    </row>
    <row r="4797" spans="1:4" x14ac:dyDescent="0.25">
      <c r="A4797" t="s">
        <v>51</v>
      </c>
      <c r="B4797" t="s">
        <v>12</v>
      </c>
      <c r="C4797">
        <v>17</v>
      </c>
      <c r="D4797">
        <v>0.11848230383255975</v>
      </c>
    </row>
    <row r="4798" spans="1:4" x14ac:dyDescent="0.25">
      <c r="A4798" t="s">
        <v>52</v>
      </c>
      <c r="B4798" t="s">
        <v>12</v>
      </c>
      <c r="C4798">
        <v>17</v>
      </c>
      <c r="D4798">
        <v>9.9122133287264755E-2</v>
      </c>
    </row>
    <row r="4799" spans="1:4" x14ac:dyDescent="0.25">
      <c r="A4799" t="s">
        <v>53</v>
      </c>
      <c r="B4799" t="s">
        <v>12</v>
      </c>
      <c r="C4799">
        <v>17</v>
      </c>
      <c r="D4799">
        <v>0.19706895353104134</v>
      </c>
    </row>
    <row r="4800" spans="1:4" x14ac:dyDescent="0.25">
      <c r="A4800" t="s">
        <v>54</v>
      </c>
      <c r="B4800" t="s">
        <v>12</v>
      </c>
      <c r="C4800">
        <v>17</v>
      </c>
      <c r="D4800">
        <v>0.16745947817511517</v>
      </c>
    </row>
    <row r="4801" spans="1:4" x14ac:dyDescent="0.25">
      <c r="A4801" t="s">
        <v>55</v>
      </c>
      <c r="B4801" t="s">
        <v>12</v>
      </c>
      <c r="C4801">
        <v>17</v>
      </c>
      <c r="D4801">
        <v>0.17011935414665091</v>
      </c>
    </row>
    <row r="4802" spans="1:4" x14ac:dyDescent="0.25">
      <c r="A4802" t="s">
        <v>30</v>
      </c>
      <c r="B4802" t="s">
        <v>12</v>
      </c>
      <c r="C4802">
        <v>17</v>
      </c>
      <c r="D4802">
        <v>0.17434545933422743</v>
      </c>
    </row>
    <row r="4803" spans="1:4" x14ac:dyDescent="0.25">
      <c r="A4803" t="s">
        <v>31</v>
      </c>
      <c r="B4803" t="s">
        <v>12</v>
      </c>
      <c r="C4803">
        <v>17</v>
      </c>
      <c r="D4803">
        <v>0.21928592828562818</v>
      </c>
    </row>
    <row r="4804" spans="1:4" x14ac:dyDescent="0.25">
      <c r="A4804" t="s">
        <v>32</v>
      </c>
      <c r="B4804" t="s">
        <v>12</v>
      </c>
      <c r="C4804">
        <v>17</v>
      </c>
      <c r="D4804">
        <v>0.1662319280982919</v>
      </c>
    </row>
    <row r="4805" spans="1:4" x14ac:dyDescent="0.25">
      <c r="A4805" t="s">
        <v>33</v>
      </c>
      <c r="B4805" t="s">
        <v>12</v>
      </c>
      <c r="C4805">
        <v>17</v>
      </c>
      <c r="D4805">
        <v>0.21068642421600833</v>
      </c>
    </row>
    <row r="4806" spans="1:4" x14ac:dyDescent="0.25">
      <c r="A4806" t="s">
        <v>34</v>
      </c>
      <c r="B4806" t="s">
        <v>12</v>
      </c>
      <c r="C4806">
        <v>17</v>
      </c>
      <c r="D4806">
        <v>0.19493203649152846</v>
      </c>
    </row>
    <row r="4807" spans="1:4" x14ac:dyDescent="0.25">
      <c r="A4807" t="s">
        <v>35</v>
      </c>
      <c r="B4807" t="s">
        <v>12</v>
      </c>
      <c r="C4807">
        <v>17</v>
      </c>
      <c r="D4807">
        <v>0.1819605559606193</v>
      </c>
    </row>
    <row r="4808" spans="1:4" x14ac:dyDescent="0.25">
      <c r="A4808" t="s">
        <v>36</v>
      </c>
      <c r="B4808" t="s">
        <v>12</v>
      </c>
      <c r="C4808">
        <v>17</v>
      </c>
      <c r="D4808">
        <v>0.18831929715813578</v>
      </c>
    </row>
    <row r="4809" spans="1:4" x14ac:dyDescent="0.25">
      <c r="A4809" t="s">
        <v>37</v>
      </c>
      <c r="B4809" t="s">
        <v>12</v>
      </c>
      <c r="C4809">
        <v>17</v>
      </c>
      <c r="D4809">
        <v>0.16923770283102793</v>
      </c>
    </row>
    <row r="4810" spans="1:4" x14ac:dyDescent="0.25">
      <c r="A4810" t="s">
        <v>38</v>
      </c>
      <c r="B4810" t="s">
        <v>12</v>
      </c>
      <c r="C4810">
        <v>17</v>
      </c>
      <c r="D4810">
        <v>0.17495758539370809</v>
      </c>
    </row>
    <row r="4811" spans="1:4" x14ac:dyDescent="0.25">
      <c r="A4811" t="s">
        <v>39</v>
      </c>
      <c r="B4811" t="s">
        <v>12</v>
      </c>
      <c r="C4811">
        <v>17</v>
      </c>
      <c r="D4811">
        <v>0.18489402314296807</v>
      </c>
    </row>
    <row r="4812" spans="1:4" x14ac:dyDescent="0.25">
      <c r="A4812" t="s">
        <v>40</v>
      </c>
      <c r="B4812" t="s">
        <v>12</v>
      </c>
      <c r="C4812">
        <v>18</v>
      </c>
      <c r="D4812">
        <v>7.4419873479042331E-2</v>
      </c>
    </row>
    <row r="4813" spans="1:4" x14ac:dyDescent="0.25">
      <c r="A4813" t="s">
        <v>41</v>
      </c>
      <c r="B4813" t="s">
        <v>12</v>
      </c>
      <c r="C4813">
        <v>18</v>
      </c>
      <c r="D4813">
        <v>7.2051812670661325E-2</v>
      </c>
    </row>
    <row r="4814" spans="1:4" x14ac:dyDescent="0.25">
      <c r="A4814" t="s">
        <v>42</v>
      </c>
      <c r="B4814" t="s">
        <v>12</v>
      </c>
      <c r="C4814">
        <v>18</v>
      </c>
      <c r="D4814">
        <v>8.3842007325629117E-2</v>
      </c>
    </row>
    <row r="4815" spans="1:4" x14ac:dyDescent="0.25">
      <c r="A4815" t="s">
        <v>43</v>
      </c>
      <c r="B4815" t="s">
        <v>12</v>
      </c>
      <c r="C4815">
        <v>18</v>
      </c>
      <c r="D4815">
        <v>7.6342467701873876E-2</v>
      </c>
    </row>
    <row r="4816" spans="1:4" x14ac:dyDescent="0.25">
      <c r="A4816" t="s">
        <v>44</v>
      </c>
      <c r="B4816" t="s">
        <v>12</v>
      </c>
      <c r="C4816">
        <v>18</v>
      </c>
      <c r="D4816">
        <v>8.8556065571189016E-2</v>
      </c>
    </row>
    <row r="4817" spans="1:4" x14ac:dyDescent="0.25">
      <c r="A4817" t="s">
        <v>45</v>
      </c>
      <c r="B4817" t="s">
        <v>12</v>
      </c>
      <c r="C4817">
        <v>18</v>
      </c>
      <c r="D4817">
        <v>6.3226713858425014E-3</v>
      </c>
    </row>
    <row r="4818" spans="1:4" x14ac:dyDescent="0.25">
      <c r="A4818" t="s">
        <v>46</v>
      </c>
      <c r="B4818" t="s">
        <v>12</v>
      </c>
      <c r="C4818">
        <v>18</v>
      </c>
      <c r="D4818">
        <v>6.5817677469830914E-3</v>
      </c>
    </row>
    <row r="4819" spans="1:4" x14ac:dyDescent="0.25">
      <c r="A4819" t="s">
        <v>47</v>
      </c>
      <c r="B4819" t="s">
        <v>12</v>
      </c>
      <c r="C4819">
        <v>18</v>
      </c>
      <c r="D4819">
        <v>7.9638992149214313E-3</v>
      </c>
    </row>
    <row r="4820" spans="1:4" x14ac:dyDescent="0.25">
      <c r="A4820" t="s">
        <v>48</v>
      </c>
      <c r="B4820" t="s">
        <v>12</v>
      </c>
      <c r="C4820">
        <v>18</v>
      </c>
      <c r="D4820">
        <v>7.2760079548077165E-3</v>
      </c>
    </row>
    <row r="4821" spans="1:4" x14ac:dyDescent="0.25">
      <c r="A4821" t="s">
        <v>49</v>
      </c>
      <c r="B4821" t="s">
        <v>12</v>
      </c>
      <c r="C4821">
        <v>18</v>
      </c>
      <c r="D4821">
        <v>6.7171080967233883E-3</v>
      </c>
    </row>
    <row r="4822" spans="1:4" x14ac:dyDescent="0.25">
      <c r="A4822" t="s">
        <v>50</v>
      </c>
      <c r="B4822" t="s">
        <v>12</v>
      </c>
      <c r="C4822">
        <v>18</v>
      </c>
      <c r="D4822">
        <v>8.2634656885619689E-3</v>
      </c>
    </row>
    <row r="4823" spans="1:4" x14ac:dyDescent="0.25">
      <c r="A4823" t="s">
        <v>51</v>
      </c>
      <c r="B4823" t="s">
        <v>12</v>
      </c>
      <c r="C4823">
        <v>18</v>
      </c>
      <c r="D4823">
        <v>7.5450217412617185E-3</v>
      </c>
    </row>
    <row r="4824" spans="1:4" x14ac:dyDescent="0.25">
      <c r="A4824" t="s">
        <v>52</v>
      </c>
      <c r="B4824" t="s">
        <v>12</v>
      </c>
      <c r="C4824">
        <v>18</v>
      </c>
      <c r="D4824">
        <v>6.3121548661778477E-3</v>
      </c>
    </row>
    <row r="4825" spans="1:4" x14ac:dyDescent="0.25">
      <c r="A4825" t="s">
        <v>53</v>
      </c>
      <c r="B4825" t="s">
        <v>12</v>
      </c>
      <c r="C4825">
        <v>18</v>
      </c>
      <c r="D4825">
        <v>4.8787550834101245E-2</v>
      </c>
    </row>
    <row r="4826" spans="1:4" x14ac:dyDescent="0.25">
      <c r="A4826" t="s">
        <v>54</v>
      </c>
      <c r="B4826" t="s">
        <v>12</v>
      </c>
      <c r="C4826">
        <v>18</v>
      </c>
      <c r="D4826">
        <v>4.1457254720914778E-2</v>
      </c>
    </row>
    <row r="4827" spans="1:4" x14ac:dyDescent="0.25">
      <c r="A4827" t="s">
        <v>55</v>
      </c>
      <c r="B4827" t="s">
        <v>12</v>
      </c>
      <c r="C4827">
        <v>18</v>
      </c>
      <c r="D4827">
        <v>4.2115749282582327E-2</v>
      </c>
    </row>
    <row r="4828" spans="1:4" x14ac:dyDescent="0.25">
      <c r="A4828" t="s">
        <v>30</v>
      </c>
      <c r="B4828" t="s">
        <v>12</v>
      </c>
      <c r="C4828">
        <v>18</v>
      </c>
      <c r="D4828">
        <v>4.0086323400804716E-2</v>
      </c>
    </row>
    <row r="4829" spans="1:4" x14ac:dyDescent="0.25">
      <c r="A4829" t="s">
        <v>31</v>
      </c>
      <c r="B4829" t="s">
        <v>12</v>
      </c>
      <c r="C4829">
        <v>18</v>
      </c>
      <c r="D4829">
        <v>5.0419246202746605E-2</v>
      </c>
    </row>
    <row r="4830" spans="1:4" x14ac:dyDescent="0.25">
      <c r="A4830" t="s">
        <v>32</v>
      </c>
      <c r="B4830" t="s">
        <v>12</v>
      </c>
      <c r="C4830">
        <v>18</v>
      </c>
      <c r="D4830">
        <v>3.822082235312476E-2</v>
      </c>
    </row>
    <row r="4831" spans="1:4" x14ac:dyDescent="0.25">
      <c r="A4831" t="s">
        <v>33</v>
      </c>
      <c r="B4831" t="s">
        <v>12</v>
      </c>
      <c r="C4831">
        <v>18</v>
      </c>
      <c r="D4831">
        <v>4.8442008008315225E-2</v>
      </c>
    </row>
    <row r="4832" spans="1:4" x14ac:dyDescent="0.25">
      <c r="A4832" t="s">
        <v>34</v>
      </c>
      <c r="B4832" t="s">
        <v>12</v>
      </c>
      <c r="C4832">
        <v>18</v>
      </c>
      <c r="D4832">
        <v>4.4819685501512864E-2</v>
      </c>
    </row>
    <row r="4833" spans="1:4" x14ac:dyDescent="0.25">
      <c r="A4833" t="s">
        <v>35</v>
      </c>
      <c r="B4833" t="s">
        <v>12</v>
      </c>
      <c r="C4833">
        <v>18</v>
      </c>
      <c r="D4833">
        <v>4.1837222031945544E-2</v>
      </c>
    </row>
    <row r="4834" spans="1:4" x14ac:dyDescent="0.25">
      <c r="A4834" t="s">
        <v>36</v>
      </c>
      <c r="B4834" t="s">
        <v>12</v>
      </c>
      <c r="C4834">
        <v>18</v>
      </c>
      <c r="D4834">
        <v>4.3299253547071016E-2</v>
      </c>
    </row>
    <row r="4835" spans="1:4" x14ac:dyDescent="0.25">
      <c r="A4835" t="s">
        <v>37</v>
      </c>
      <c r="B4835" t="s">
        <v>12</v>
      </c>
      <c r="C4835">
        <v>18</v>
      </c>
      <c r="D4835">
        <v>3.8911924137286745E-2</v>
      </c>
    </row>
    <row r="4836" spans="1:4" x14ac:dyDescent="0.25">
      <c r="A4836" t="s">
        <v>38</v>
      </c>
      <c r="B4836" t="s">
        <v>12</v>
      </c>
      <c r="C4836">
        <v>18</v>
      </c>
      <c r="D4836">
        <v>4.0227066287233208E-2</v>
      </c>
    </row>
    <row r="4837" spans="1:4" x14ac:dyDescent="0.25">
      <c r="A4837" t="s">
        <v>39</v>
      </c>
      <c r="B4837" t="s">
        <v>12</v>
      </c>
      <c r="C4837">
        <v>18</v>
      </c>
      <c r="D4837">
        <v>4.2511698525949639E-2</v>
      </c>
    </row>
    <row r="4838" spans="1:4" x14ac:dyDescent="0.25">
      <c r="A4838" t="s">
        <v>40</v>
      </c>
      <c r="B4838" t="s">
        <v>12</v>
      </c>
      <c r="C4838">
        <v>19</v>
      </c>
      <c r="D4838">
        <v>6.9822936433834963E-3</v>
      </c>
    </row>
    <row r="4839" spans="1:4" x14ac:dyDescent="0.25">
      <c r="A4839" t="s">
        <v>41</v>
      </c>
      <c r="B4839" t="s">
        <v>12</v>
      </c>
      <c r="C4839">
        <v>19</v>
      </c>
      <c r="D4839">
        <v>6.7601151424463686E-3</v>
      </c>
    </row>
    <row r="4840" spans="1:4" x14ac:dyDescent="0.25">
      <c r="A4840" t="s">
        <v>42</v>
      </c>
      <c r="B4840" t="s">
        <v>12</v>
      </c>
      <c r="C4840">
        <v>19</v>
      </c>
      <c r="D4840">
        <v>7.8663062355663928E-3</v>
      </c>
    </row>
    <row r="4841" spans="1:4" x14ac:dyDescent="0.25">
      <c r="A4841" t="s">
        <v>43</v>
      </c>
      <c r="B4841" t="s">
        <v>12</v>
      </c>
      <c r="C4841">
        <v>19</v>
      </c>
      <c r="D4841">
        <v>7.1626771457105054E-3</v>
      </c>
    </row>
    <row r="4842" spans="1:4" x14ac:dyDescent="0.25">
      <c r="A4842" t="s">
        <v>44</v>
      </c>
      <c r="B4842" t="s">
        <v>12</v>
      </c>
      <c r="C4842">
        <v>19</v>
      </c>
      <c r="D4842">
        <v>8.3085931864005907E-3</v>
      </c>
    </row>
    <row r="4843" spans="1:4" x14ac:dyDescent="0.25">
      <c r="A4843" t="s">
        <v>45</v>
      </c>
      <c r="B4843" t="s">
        <v>12</v>
      </c>
      <c r="C4843">
        <v>19</v>
      </c>
      <c r="D4843">
        <v>0</v>
      </c>
    </row>
    <row r="4844" spans="1:4" x14ac:dyDescent="0.25">
      <c r="A4844" t="s">
        <v>46</v>
      </c>
      <c r="B4844" t="s">
        <v>12</v>
      </c>
      <c r="C4844">
        <v>19</v>
      </c>
      <c r="D4844">
        <v>0</v>
      </c>
    </row>
    <row r="4845" spans="1:4" x14ac:dyDescent="0.25">
      <c r="A4845" t="s">
        <v>47</v>
      </c>
      <c r="B4845" t="s">
        <v>12</v>
      </c>
      <c r="C4845">
        <v>19</v>
      </c>
      <c r="D4845">
        <v>0</v>
      </c>
    </row>
    <row r="4846" spans="1:4" x14ac:dyDescent="0.25">
      <c r="A4846" t="s">
        <v>48</v>
      </c>
      <c r="B4846" t="s">
        <v>12</v>
      </c>
      <c r="C4846">
        <v>19</v>
      </c>
      <c r="D4846">
        <v>0</v>
      </c>
    </row>
    <row r="4847" spans="1:4" x14ac:dyDescent="0.25">
      <c r="A4847" t="s">
        <v>49</v>
      </c>
      <c r="B4847" t="s">
        <v>12</v>
      </c>
      <c r="C4847">
        <v>19</v>
      </c>
      <c r="D4847">
        <v>0</v>
      </c>
    </row>
    <row r="4848" spans="1:4" x14ac:dyDescent="0.25">
      <c r="A4848" t="s">
        <v>50</v>
      </c>
      <c r="B4848" t="s">
        <v>12</v>
      </c>
      <c r="C4848">
        <v>19</v>
      </c>
      <c r="D4848">
        <v>0</v>
      </c>
    </row>
    <row r="4849" spans="1:4" x14ac:dyDescent="0.25">
      <c r="A4849" t="s">
        <v>51</v>
      </c>
      <c r="B4849" t="s">
        <v>12</v>
      </c>
      <c r="C4849">
        <v>19</v>
      </c>
      <c r="D4849">
        <v>0</v>
      </c>
    </row>
    <row r="4850" spans="1:4" x14ac:dyDescent="0.25">
      <c r="A4850" t="s">
        <v>52</v>
      </c>
      <c r="B4850" t="s">
        <v>12</v>
      </c>
      <c r="C4850">
        <v>19</v>
      </c>
      <c r="D4850">
        <v>0</v>
      </c>
    </row>
    <row r="4851" spans="1:4" x14ac:dyDescent="0.25">
      <c r="A4851" t="s">
        <v>53</v>
      </c>
      <c r="B4851" t="s">
        <v>12</v>
      </c>
      <c r="C4851">
        <v>19</v>
      </c>
      <c r="D4851">
        <v>0</v>
      </c>
    </row>
    <row r="4852" spans="1:4" x14ac:dyDescent="0.25">
      <c r="A4852" t="s">
        <v>54</v>
      </c>
      <c r="B4852" t="s">
        <v>12</v>
      </c>
      <c r="C4852">
        <v>19</v>
      </c>
      <c r="D4852">
        <v>0</v>
      </c>
    </row>
    <row r="4853" spans="1:4" x14ac:dyDescent="0.25">
      <c r="A4853" t="s">
        <v>55</v>
      </c>
      <c r="B4853" t="s">
        <v>12</v>
      </c>
      <c r="C4853">
        <v>19</v>
      </c>
      <c r="D4853">
        <v>0</v>
      </c>
    </row>
    <row r="4854" spans="1:4" x14ac:dyDescent="0.25">
      <c r="A4854" t="s">
        <v>30</v>
      </c>
      <c r="B4854" t="s">
        <v>12</v>
      </c>
      <c r="C4854">
        <v>19</v>
      </c>
      <c r="D4854">
        <v>1.0188510529559403E-3</v>
      </c>
    </row>
    <row r="4855" spans="1:4" x14ac:dyDescent="0.25">
      <c r="A4855" t="s">
        <v>31</v>
      </c>
      <c r="B4855" t="s">
        <v>12</v>
      </c>
      <c r="C4855">
        <v>19</v>
      </c>
      <c r="D4855">
        <v>1.2814770157215754E-3</v>
      </c>
    </row>
    <row r="4856" spans="1:4" x14ac:dyDescent="0.25">
      <c r="A4856" t="s">
        <v>32</v>
      </c>
      <c r="B4856" t="s">
        <v>12</v>
      </c>
      <c r="C4856">
        <v>19</v>
      </c>
      <c r="D4856">
        <v>9.7143668452620861E-4</v>
      </c>
    </row>
    <row r="4857" spans="1:4" x14ac:dyDescent="0.25">
      <c r="A4857" t="s">
        <v>33</v>
      </c>
      <c r="B4857" t="s">
        <v>12</v>
      </c>
      <c r="C4857">
        <v>19</v>
      </c>
      <c r="D4857">
        <v>1.2312226884239844E-3</v>
      </c>
    </row>
    <row r="4858" spans="1:4" x14ac:dyDescent="0.25">
      <c r="A4858" t="s">
        <v>34</v>
      </c>
      <c r="B4858" t="s">
        <v>12</v>
      </c>
      <c r="C4858">
        <v>19</v>
      </c>
      <c r="D4858">
        <v>1.1391561982322823E-3</v>
      </c>
    </row>
    <row r="4859" spans="1:4" x14ac:dyDescent="0.25">
      <c r="A4859" t="s">
        <v>35</v>
      </c>
      <c r="B4859" t="s">
        <v>12</v>
      </c>
      <c r="C4859">
        <v>19</v>
      </c>
      <c r="D4859">
        <v>1.0633526376016686E-3</v>
      </c>
    </row>
    <row r="4860" spans="1:4" x14ac:dyDescent="0.25">
      <c r="A4860" t="s">
        <v>36</v>
      </c>
      <c r="B4860" t="s">
        <v>12</v>
      </c>
      <c r="C4860">
        <v>19</v>
      </c>
      <c r="D4860">
        <v>1.1005122527089611E-3</v>
      </c>
    </row>
    <row r="4861" spans="1:4" x14ac:dyDescent="0.25">
      <c r="A4861" t="s">
        <v>37</v>
      </c>
      <c r="B4861" t="s">
        <v>12</v>
      </c>
      <c r="C4861">
        <v>19</v>
      </c>
      <c r="D4861">
        <v>9.8900202154783784E-4</v>
      </c>
    </row>
    <row r="4862" spans="1:4" x14ac:dyDescent="0.25">
      <c r="A4862" t="s">
        <v>38</v>
      </c>
      <c r="B4862" t="s">
        <v>12</v>
      </c>
      <c r="C4862">
        <v>19</v>
      </c>
      <c r="D4862">
        <v>1.022428234045859E-3</v>
      </c>
    </row>
    <row r="4863" spans="1:4" x14ac:dyDescent="0.25">
      <c r="A4863" t="s">
        <v>39</v>
      </c>
      <c r="B4863" t="s">
        <v>12</v>
      </c>
      <c r="C4863">
        <v>19</v>
      </c>
      <c r="D4863">
        <v>1.0804954191743058E-3</v>
      </c>
    </row>
    <row r="4864" spans="1:4" x14ac:dyDescent="0.25">
      <c r="A4864" t="s">
        <v>40</v>
      </c>
      <c r="B4864" t="s">
        <v>12</v>
      </c>
      <c r="C4864">
        <v>20</v>
      </c>
      <c r="D4864">
        <v>0</v>
      </c>
    </row>
    <row r="4865" spans="1:4" x14ac:dyDescent="0.25">
      <c r="A4865" t="s">
        <v>41</v>
      </c>
      <c r="B4865" t="s">
        <v>12</v>
      </c>
      <c r="C4865">
        <v>20</v>
      </c>
      <c r="D4865">
        <v>0</v>
      </c>
    </row>
    <row r="4866" spans="1:4" x14ac:dyDescent="0.25">
      <c r="A4866" t="s">
        <v>42</v>
      </c>
      <c r="B4866" t="s">
        <v>12</v>
      </c>
      <c r="C4866">
        <v>20</v>
      </c>
      <c r="D4866">
        <v>0</v>
      </c>
    </row>
    <row r="4867" spans="1:4" x14ac:dyDescent="0.25">
      <c r="A4867" t="s">
        <v>43</v>
      </c>
      <c r="B4867" t="s">
        <v>12</v>
      </c>
      <c r="C4867">
        <v>20</v>
      </c>
      <c r="D4867">
        <v>0</v>
      </c>
    </row>
    <row r="4868" spans="1:4" x14ac:dyDescent="0.25">
      <c r="A4868" t="s">
        <v>44</v>
      </c>
      <c r="B4868" t="s">
        <v>12</v>
      </c>
      <c r="C4868">
        <v>20</v>
      </c>
      <c r="D4868">
        <v>0</v>
      </c>
    </row>
    <row r="4869" spans="1:4" x14ac:dyDescent="0.25">
      <c r="A4869" t="s">
        <v>45</v>
      </c>
      <c r="B4869" t="s">
        <v>12</v>
      </c>
      <c r="C4869">
        <v>20</v>
      </c>
      <c r="D4869">
        <v>0</v>
      </c>
    </row>
    <row r="4870" spans="1:4" x14ac:dyDescent="0.25">
      <c r="A4870" t="s">
        <v>46</v>
      </c>
      <c r="B4870" t="s">
        <v>12</v>
      </c>
      <c r="C4870">
        <v>20</v>
      </c>
      <c r="D4870">
        <v>0</v>
      </c>
    </row>
    <row r="4871" spans="1:4" x14ac:dyDescent="0.25">
      <c r="A4871" t="s">
        <v>47</v>
      </c>
      <c r="B4871" t="s">
        <v>12</v>
      </c>
      <c r="C4871">
        <v>20</v>
      </c>
      <c r="D4871">
        <v>0</v>
      </c>
    </row>
    <row r="4872" spans="1:4" x14ac:dyDescent="0.25">
      <c r="A4872" t="s">
        <v>48</v>
      </c>
      <c r="B4872" t="s">
        <v>12</v>
      </c>
      <c r="C4872">
        <v>20</v>
      </c>
      <c r="D4872">
        <v>0</v>
      </c>
    </row>
    <row r="4873" spans="1:4" x14ac:dyDescent="0.25">
      <c r="A4873" t="s">
        <v>49</v>
      </c>
      <c r="B4873" t="s">
        <v>12</v>
      </c>
      <c r="C4873">
        <v>20</v>
      </c>
      <c r="D4873">
        <v>0</v>
      </c>
    </row>
    <row r="4874" spans="1:4" x14ac:dyDescent="0.25">
      <c r="A4874" t="s">
        <v>50</v>
      </c>
      <c r="B4874" t="s">
        <v>12</v>
      </c>
      <c r="C4874">
        <v>20</v>
      </c>
      <c r="D4874">
        <v>0</v>
      </c>
    </row>
    <row r="4875" spans="1:4" x14ac:dyDescent="0.25">
      <c r="A4875" t="s">
        <v>51</v>
      </c>
      <c r="B4875" t="s">
        <v>12</v>
      </c>
      <c r="C4875">
        <v>20</v>
      </c>
      <c r="D4875">
        <v>0</v>
      </c>
    </row>
    <row r="4876" spans="1:4" x14ac:dyDescent="0.25">
      <c r="A4876" t="s">
        <v>52</v>
      </c>
      <c r="B4876" t="s">
        <v>12</v>
      </c>
      <c r="C4876">
        <v>20</v>
      </c>
      <c r="D4876">
        <v>0</v>
      </c>
    </row>
    <row r="4877" spans="1:4" x14ac:dyDescent="0.25">
      <c r="A4877" t="s">
        <v>53</v>
      </c>
      <c r="B4877" t="s">
        <v>12</v>
      </c>
      <c r="C4877">
        <v>20</v>
      </c>
      <c r="D4877">
        <v>0</v>
      </c>
    </row>
    <row r="4878" spans="1:4" x14ac:dyDescent="0.25">
      <c r="A4878" t="s">
        <v>54</v>
      </c>
      <c r="B4878" t="s">
        <v>12</v>
      </c>
      <c r="C4878">
        <v>20</v>
      </c>
      <c r="D4878">
        <v>0</v>
      </c>
    </row>
    <row r="4879" spans="1:4" x14ac:dyDescent="0.25">
      <c r="A4879" t="s">
        <v>55</v>
      </c>
      <c r="B4879" t="s">
        <v>12</v>
      </c>
      <c r="C4879">
        <v>20</v>
      </c>
      <c r="D4879">
        <v>0</v>
      </c>
    </row>
    <row r="4880" spans="1:4" x14ac:dyDescent="0.25">
      <c r="A4880" t="s">
        <v>30</v>
      </c>
      <c r="B4880" t="s">
        <v>12</v>
      </c>
      <c r="C4880">
        <v>20</v>
      </c>
      <c r="D4880">
        <v>0</v>
      </c>
    </row>
    <row r="4881" spans="1:4" x14ac:dyDescent="0.25">
      <c r="A4881" t="s">
        <v>31</v>
      </c>
      <c r="B4881" t="s">
        <v>12</v>
      </c>
      <c r="C4881">
        <v>20</v>
      </c>
      <c r="D4881">
        <v>0</v>
      </c>
    </row>
    <row r="4882" spans="1:4" x14ac:dyDescent="0.25">
      <c r="A4882" t="s">
        <v>32</v>
      </c>
      <c r="B4882" t="s">
        <v>12</v>
      </c>
      <c r="C4882">
        <v>20</v>
      </c>
      <c r="D4882">
        <v>0</v>
      </c>
    </row>
    <row r="4883" spans="1:4" x14ac:dyDescent="0.25">
      <c r="A4883" t="s">
        <v>33</v>
      </c>
      <c r="B4883" t="s">
        <v>12</v>
      </c>
      <c r="C4883">
        <v>20</v>
      </c>
      <c r="D4883">
        <v>0</v>
      </c>
    </row>
    <row r="4884" spans="1:4" x14ac:dyDescent="0.25">
      <c r="A4884" t="s">
        <v>34</v>
      </c>
      <c r="B4884" t="s">
        <v>12</v>
      </c>
      <c r="C4884">
        <v>20</v>
      </c>
      <c r="D4884">
        <v>0</v>
      </c>
    </row>
    <row r="4885" spans="1:4" x14ac:dyDescent="0.25">
      <c r="A4885" t="s">
        <v>35</v>
      </c>
      <c r="B4885" t="s">
        <v>12</v>
      </c>
      <c r="C4885">
        <v>20</v>
      </c>
      <c r="D4885">
        <v>0</v>
      </c>
    </row>
    <row r="4886" spans="1:4" x14ac:dyDescent="0.25">
      <c r="A4886" t="s">
        <v>36</v>
      </c>
      <c r="B4886" t="s">
        <v>12</v>
      </c>
      <c r="C4886">
        <v>20</v>
      </c>
      <c r="D4886">
        <v>0</v>
      </c>
    </row>
    <row r="4887" spans="1:4" x14ac:dyDescent="0.25">
      <c r="A4887" t="s">
        <v>37</v>
      </c>
      <c r="B4887" t="s">
        <v>12</v>
      </c>
      <c r="C4887">
        <v>20</v>
      </c>
      <c r="D4887">
        <v>0</v>
      </c>
    </row>
    <row r="4888" spans="1:4" x14ac:dyDescent="0.25">
      <c r="A4888" t="s">
        <v>38</v>
      </c>
      <c r="B4888" t="s">
        <v>12</v>
      </c>
      <c r="C4888">
        <v>20</v>
      </c>
      <c r="D4888">
        <v>0</v>
      </c>
    </row>
    <row r="4889" spans="1:4" x14ac:dyDescent="0.25">
      <c r="A4889" t="s">
        <v>39</v>
      </c>
      <c r="B4889" t="s">
        <v>12</v>
      </c>
      <c r="C4889">
        <v>20</v>
      </c>
      <c r="D4889">
        <v>0</v>
      </c>
    </row>
    <row r="4890" spans="1:4" x14ac:dyDescent="0.25">
      <c r="A4890" t="s">
        <v>40</v>
      </c>
      <c r="B4890" t="s">
        <v>12</v>
      </c>
      <c r="C4890">
        <v>21</v>
      </c>
      <c r="D4890">
        <v>0</v>
      </c>
    </row>
    <row r="4891" spans="1:4" x14ac:dyDescent="0.25">
      <c r="A4891" t="s">
        <v>41</v>
      </c>
      <c r="B4891" t="s">
        <v>12</v>
      </c>
      <c r="C4891">
        <v>21</v>
      </c>
      <c r="D4891">
        <v>0</v>
      </c>
    </row>
    <row r="4892" spans="1:4" x14ac:dyDescent="0.25">
      <c r="A4892" t="s">
        <v>42</v>
      </c>
      <c r="B4892" t="s">
        <v>12</v>
      </c>
      <c r="C4892">
        <v>21</v>
      </c>
      <c r="D4892">
        <v>0</v>
      </c>
    </row>
    <row r="4893" spans="1:4" x14ac:dyDescent="0.25">
      <c r="A4893" t="s">
        <v>43</v>
      </c>
      <c r="B4893" t="s">
        <v>12</v>
      </c>
      <c r="C4893">
        <v>21</v>
      </c>
      <c r="D4893">
        <v>0</v>
      </c>
    </row>
    <row r="4894" spans="1:4" x14ac:dyDescent="0.25">
      <c r="A4894" t="s">
        <v>44</v>
      </c>
      <c r="B4894" t="s">
        <v>12</v>
      </c>
      <c r="C4894">
        <v>21</v>
      </c>
      <c r="D4894">
        <v>0</v>
      </c>
    </row>
    <row r="4895" spans="1:4" x14ac:dyDescent="0.25">
      <c r="A4895" t="s">
        <v>45</v>
      </c>
      <c r="B4895" t="s">
        <v>12</v>
      </c>
      <c r="C4895">
        <v>21</v>
      </c>
      <c r="D4895">
        <v>0</v>
      </c>
    </row>
    <row r="4896" spans="1:4" x14ac:dyDescent="0.25">
      <c r="A4896" t="s">
        <v>46</v>
      </c>
      <c r="B4896" t="s">
        <v>12</v>
      </c>
      <c r="C4896">
        <v>21</v>
      </c>
      <c r="D4896">
        <v>0</v>
      </c>
    </row>
    <row r="4897" spans="1:4" x14ac:dyDescent="0.25">
      <c r="A4897" t="s">
        <v>47</v>
      </c>
      <c r="B4897" t="s">
        <v>12</v>
      </c>
      <c r="C4897">
        <v>21</v>
      </c>
      <c r="D4897">
        <v>0</v>
      </c>
    </row>
    <row r="4898" spans="1:4" x14ac:dyDescent="0.25">
      <c r="A4898" t="s">
        <v>48</v>
      </c>
      <c r="B4898" t="s">
        <v>12</v>
      </c>
      <c r="C4898">
        <v>21</v>
      </c>
      <c r="D4898">
        <v>0</v>
      </c>
    </row>
    <row r="4899" spans="1:4" x14ac:dyDescent="0.25">
      <c r="A4899" t="s">
        <v>49</v>
      </c>
      <c r="B4899" t="s">
        <v>12</v>
      </c>
      <c r="C4899">
        <v>21</v>
      </c>
      <c r="D4899">
        <v>0</v>
      </c>
    </row>
    <row r="4900" spans="1:4" x14ac:dyDescent="0.25">
      <c r="A4900" t="s">
        <v>50</v>
      </c>
      <c r="B4900" t="s">
        <v>12</v>
      </c>
      <c r="C4900">
        <v>21</v>
      </c>
      <c r="D4900">
        <v>0</v>
      </c>
    </row>
    <row r="4901" spans="1:4" x14ac:dyDescent="0.25">
      <c r="A4901" t="s">
        <v>51</v>
      </c>
      <c r="B4901" t="s">
        <v>12</v>
      </c>
      <c r="C4901">
        <v>21</v>
      </c>
      <c r="D4901">
        <v>0</v>
      </c>
    </row>
    <row r="4902" spans="1:4" x14ac:dyDescent="0.25">
      <c r="A4902" t="s">
        <v>52</v>
      </c>
      <c r="B4902" t="s">
        <v>12</v>
      </c>
      <c r="C4902">
        <v>21</v>
      </c>
      <c r="D4902">
        <v>0</v>
      </c>
    </row>
    <row r="4903" spans="1:4" x14ac:dyDescent="0.25">
      <c r="A4903" t="s">
        <v>53</v>
      </c>
      <c r="B4903" t="s">
        <v>12</v>
      </c>
      <c r="C4903">
        <v>21</v>
      </c>
      <c r="D4903">
        <v>0</v>
      </c>
    </row>
    <row r="4904" spans="1:4" x14ac:dyDescent="0.25">
      <c r="A4904" t="s">
        <v>54</v>
      </c>
      <c r="B4904" t="s">
        <v>12</v>
      </c>
      <c r="C4904">
        <v>21</v>
      </c>
      <c r="D4904">
        <v>0</v>
      </c>
    </row>
    <row r="4905" spans="1:4" x14ac:dyDescent="0.25">
      <c r="A4905" t="s">
        <v>55</v>
      </c>
      <c r="B4905" t="s">
        <v>12</v>
      </c>
      <c r="C4905">
        <v>21</v>
      </c>
      <c r="D4905">
        <v>0</v>
      </c>
    </row>
    <row r="4906" spans="1:4" x14ac:dyDescent="0.25">
      <c r="A4906" t="s">
        <v>30</v>
      </c>
      <c r="B4906" t="s">
        <v>12</v>
      </c>
      <c r="C4906">
        <v>21</v>
      </c>
      <c r="D4906">
        <v>0</v>
      </c>
    </row>
    <row r="4907" spans="1:4" x14ac:dyDescent="0.25">
      <c r="A4907" t="s">
        <v>31</v>
      </c>
      <c r="B4907" t="s">
        <v>12</v>
      </c>
      <c r="C4907">
        <v>21</v>
      </c>
      <c r="D4907">
        <v>0</v>
      </c>
    </row>
    <row r="4908" spans="1:4" x14ac:dyDescent="0.25">
      <c r="A4908" t="s">
        <v>32</v>
      </c>
      <c r="B4908" t="s">
        <v>12</v>
      </c>
      <c r="C4908">
        <v>21</v>
      </c>
      <c r="D4908">
        <v>0</v>
      </c>
    </row>
    <row r="4909" spans="1:4" x14ac:dyDescent="0.25">
      <c r="A4909" t="s">
        <v>33</v>
      </c>
      <c r="B4909" t="s">
        <v>12</v>
      </c>
      <c r="C4909">
        <v>21</v>
      </c>
      <c r="D4909">
        <v>0</v>
      </c>
    </row>
    <row r="4910" spans="1:4" x14ac:dyDescent="0.25">
      <c r="A4910" t="s">
        <v>34</v>
      </c>
      <c r="B4910" t="s">
        <v>12</v>
      </c>
      <c r="C4910">
        <v>21</v>
      </c>
      <c r="D4910">
        <v>0</v>
      </c>
    </row>
    <row r="4911" spans="1:4" x14ac:dyDescent="0.25">
      <c r="A4911" t="s">
        <v>35</v>
      </c>
      <c r="B4911" t="s">
        <v>12</v>
      </c>
      <c r="C4911">
        <v>21</v>
      </c>
      <c r="D4911">
        <v>0</v>
      </c>
    </row>
    <row r="4912" spans="1:4" x14ac:dyDescent="0.25">
      <c r="A4912" t="s">
        <v>36</v>
      </c>
      <c r="B4912" t="s">
        <v>12</v>
      </c>
      <c r="C4912">
        <v>21</v>
      </c>
      <c r="D4912">
        <v>0</v>
      </c>
    </row>
    <row r="4913" spans="1:4" x14ac:dyDescent="0.25">
      <c r="A4913" t="s">
        <v>37</v>
      </c>
      <c r="B4913" t="s">
        <v>12</v>
      </c>
      <c r="C4913">
        <v>21</v>
      </c>
      <c r="D4913">
        <v>0</v>
      </c>
    </row>
    <row r="4914" spans="1:4" x14ac:dyDescent="0.25">
      <c r="A4914" t="s">
        <v>38</v>
      </c>
      <c r="B4914" t="s">
        <v>12</v>
      </c>
      <c r="C4914">
        <v>21</v>
      </c>
      <c r="D4914">
        <v>0</v>
      </c>
    </row>
    <row r="4915" spans="1:4" x14ac:dyDescent="0.25">
      <c r="A4915" t="s">
        <v>39</v>
      </c>
      <c r="B4915" t="s">
        <v>12</v>
      </c>
      <c r="C4915">
        <v>21</v>
      </c>
      <c r="D4915">
        <v>0</v>
      </c>
    </row>
    <row r="4916" spans="1:4" x14ac:dyDescent="0.25">
      <c r="A4916" t="s">
        <v>40</v>
      </c>
      <c r="B4916" t="s">
        <v>12</v>
      </c>
      <c r="C4916">
        <v>22</v>
      </c>
      <c r="D4916">
        <v>0</v>
      </c>
    </row>
    <row r="4917" spans="1:4" x14ac:dyDescent="0.25">
      <c r="A4917" t="s">
        <v>41</v>
      </c>
      <c r="B4917" t="s">
        <v>12</v>
      </c>
      <c r="C4917">
        <v>22</v>
      </c>
      <c r="D4917">
        <v>0</v>
      </c>
    </row>
    <row r="4918" spans="1:4" x14ac:dyDescent="0.25">
      <c r="A4918" t="s">
        <v>42</v>
      </c>
      <c r="B4918" t="s">
        <v>12</v>
      </c>
      <c r="C4918">
        <v>22</v>
      </c>
      <c r="D4918">
        <v>0</v>
      </c>
    </row>
    <row r="4919" spans="1:4" x14ac:dyDescent="0.25">
      <c r="A4919" t="s">
        <v>43</v>
      </c>
      <c r="B4919" t="s">
        <v>12</v>
      </c>
      <c r="C4919">
        <v>22</v>
      </c>
      <c r="D4919">
        <v>0</v>
      </c>
    </row>
    <row r="4920" spans="1:4" x14ac:dyDescent="0.25">
      <c r="A4920" t="s">
        <v>44</v>
      </c>
      <c r="B4920" t="s">
        <v>12</v>
      </c>
      <c r="C4920">
        <v>22</v>
      </c>
      <c r="D4920">
        <v>0</v>
      </c>
    </row>
    <row r="4921" spans="1:4" x14ac:dyDescent="0.25">
      <c r="A4921" t="s">
        <v>45</v>
      </c>
      <c r="B4921" t="s">
        <v>12</v>
      </c>
      <c r="C4921">
        <v>22</v>
      </c>
      <c r="D4921">
        <v>0</v>
      </c>
    </row>
    <row r="4922" spans="1:4" x14ac:dyDescent="0.25">
      <c r="A4922" t="s">
        <v>46</v>
      </c>
      <c r="B4922" t="s">
        <v>12</v>
      </c>
      <c r="C4922">
        <v>22</v>
      </c>
      <c r="D4922">
        <v>0</v>
      </c>
    </row>
    <row r="4923" spans="1:4" x14ac:dyDescent="0.25">
      <c r="A4923" t="s">
        <v>47</v>
      </c>
      <c r="B4923" t="s">
        <v>12</v>
      </c>
      <c r="C4923">
        <v>22</v>
      </c>
      <c r="D4923">
        <v>0</v>
      </c>
    </row>
    <row r="4924" spans="1:4" x14ac:dyDescent="0.25">
      <c r="A4924" t="s">
        <v>48</v>
      </c>
      <c r="B4924" t="s">
        <v>12</v>
      </c>
      <c r="C4924">
        <v>22</v>
      </c>
      <c r="D4924">
        <v>0</v>
      </c>
    </row>
    <row r="4925" spans="1:4" x14ac:dyDescent="0.25">
      <c r="A4925" t="s">
        <v>49</v>
      </c>
      <c r="B4925" t="s">
        <v>12</v>
      </c>
      <c r="C4925">
        <v>22</v>
      </c>
      <c r="D4925">
        <v>0</v>
      </c>
    </row>
    <row r="4926" spans="1:4" x14ac:dyDescent="0.25">
      <c r="A4926" t="s">
        <v>50</v>
      </c>
      <c r="B4926" t="s">
        <v>12</v>
      </c>
      <c r="C4926">
        <v>22</v>
      </c>
      <c r="D4926">
        <v>0</v>
      </c>
    </row>
    <row r="4927" spans="1:4" x14ac:dyDescent="0.25">
      <c r="A4927" t="s">
        <v>51</v>
      </c>
      <c r="B4927" t="s">
        <v>12</v>
      </c>
      <c r="C4927">
        <v>22</v>
      </c>
      <c r="D4927">
        <v>0</v>
      </c>
    </row>
    <row r="4928" spans="1:4" x14ac:dyDescent="0.25">
      <c r="A4928" t="s">
        <v>52</v>
      </c>
      <c r="B4928" t="s">
        <v>12</v>
      </c>
      <c r="C4928">
        <v>22</v>
      </c>
      <c r="D4928">
        <v>0</v>
      </c>
    </row>
    <row r="4929" spans="1:4" x14ac:dyDescent="0.25">
      <c r="A4929" t="s">
        <v>53</v>
      </c>
      <c r="B4929" t="s">
        <v>12</v>
      </c>
      <c r="C4929">
        <v>22</v>
      </c>
      <c r="D4929">
        <v>0</v>
      </c>
    </row>
    <row r="4930" spans="1:4" x14ac:dyDescent="0.25">
      <c r="A4930" t="s">
        <v>54</v>
      </c>
      <c r="B4930" t="s">
        <v>12</v>
      </c>
      <c r="C4930">
        <v>22</v>
      </c>
      <c r="D4930">
        <v>0</v>
      </c>
    </row>
    <row r="4931" spans="1:4" x14ac:dyDescent="0.25">
      <c r="A4931" t="s">
        <v>55</v>
      </c>
      <c r="B4931" t="s">
        <v>12</v>
      </c>
      <c r="C4931">
        <v>22</v>
      </c>
      <c r="D4931">
        <v>0</v>
      </c>
    </row>
    <row r="4932" spans="1:4" x14ac:dyDescent="0.25">
      <c r="A4932" t="s">
        <v>30</v>
      </c>
      <c r="B4932" t="s">
        <v>12</v>
      </c>
      <c r="C4932">
        <v>22</v>
      </c>
      <c r="D4932">
        <v>0</v>
      </c>
    </row>
    <row r="4933" spans="1:4" x14ac:dyDescent="0.25">
      <c r="A4933" t="s">
        <v>31</v>
      </c>
      <c r="B4933" t="s">
        <v>12</v>
      </c>
      <c r="C4933">
        <v>22</v>
      </c>
      <c r="D4933">
        <v>0</v>
      </c>
    </row>
    <row r="4934" spans="1:4" x14ac:dyDescent="0.25">
      <c r="A4934" t="s">
        <v>32</v>
      </c>
      <c r="B4934" t="s">
        <v>12</v>
      </c>
      <c r="C4934">
        <v>22</v>
      </c>
      <c r="D4934">
        <v>0</v>
      </c>
    </row>
    <row r="4935" spans="1:4" x14ac:dyDescent="0.25">
      <c r="A4935" t="s">
        <v>33</v>
      </c>
      <c r="B4935" t="s">
        <v>12</v>
      </c>
      <c r="C4935">
        <v>22</v>
      </c>
      <c r="D4935">
        <v>0</v>
      </c>
    </row>
    <row r="4936" spans="1:4" x14ac:dyDescent="0.25">
      <c r="A4936" t="s">
        <v>34</v>
      </c>
      <c r="B4936" t="s">
        <v>12</v>
      </c>
      <c r="C4936">
        <v>22</v>
      </c>
      <c r="D4936">
        <v>0</v>
      </c>
    </row>
    <row r="4937" spans="1:4" x14ac:dyDescent="0.25">
      <c r="A4937" t="s">
        <v>35</v>
      </c>
      <c r="B4937" t="s">
        <v>12</v>
      </c>
      <c r="C4937">
        <v>22</v>
      </c>
      <c r="D4937">
        <v>0</v>
      </c>
    </row>
    <row r="4938" spans="1:4" x14ac:dyDescent="0.25">
      <c r="A4938" t="s">
        <v>36</v>
      </c>
      <c r="B4938" t="s">
        <v>12</v>
      </c>
      <c r="C4938">
        <v>22</v>
      </c>
      <c r="D4938">
        <v>0</v>
      </c>
    </row>
    <row r="4939" spans="1:4" x14ac:dyDescent="0.25">
      <c r="A4939" t="s">
        <v>37</v>
      </c>
      <c r="B4939" t="s">
        <v>12</v>
      </c>
      <c r="C4939">
        <v>22</v>
      </c>
      <c r="D4939">
        <v>0</v>
      </c>
    </row>
    <row r="4940" spans="1:4" x14ac:dyDescent="0.25">
      <c r="A4940" t="s">
        <v>38</v>
      </c>
      <c r="B4940" t="s">
        <v>12</v>
      </c>
      <c r="C4940">
        <v>22</v>
      </c>
      <c r="D4940">
        <v>0</v>
      </c>
    </row>
    <row r="4941" spans="1:4" x14ac:dyDescent="0.25">
      <c r="A4941" t="s">
        <v>39</v>
      </c>
      <c r="B4941" t="s">
        <v>12</v>
      </c>
      <c r="C4941">
        <v>22</v>
      </c>
      <c r="D4941">
        <v>0</v>
      </c>
    </row>
    <row r="4942" spans="1:4" x14ac:dyDescent="0.25">
      <c r="A4942" t="s">
        <v>40</v>
      </c>
      <c r="B4942" t="s">
        <v>12</v>
      </c>
      <c r="C4942">
        <v>23</v>
      </c>
      <c r="D4942">
        <v>0</v>
      </c>
    </row>
    <row r="4943" spans="1:4" x14ac:dyDescent="0.25">
      <c r="A4943" t="s">
        <v>41</v>
      </c>
      <c r="B4943" t="s">
        <v>12</v>
      </c>
      <c r="C4943">
        <v>23</v>
      </c>
      <c r="D4943">
        <v>0</v>
      </c>
    </row>
    <row r="4944" spans="1:4" x14ac:dyDescent="0.25">
      <c r="A4944" t="s">
        <v>42</v>
      </c>
      <c r="B4944" t="s">
        <v>12</v>
      </c>
      <c r="C4944">
        <v>23</v>
      </c>
      <c r="D4944">
        <v>0</v>
      </c>
    </row>
    <row r="4945" spans="1:4" x14ac:dyDescent="0.25">
      <c r="A4945" t="s">
        <v>43</v>
      </c>
      <c r="B4945" t="s">
        <v>12</v>
      </c>
      <c r="C4945">
        <v>23</v>
      </c>
      <c r="D4945">
        <v>0</v>
      </c>
    </row>
    <row r="4946" spans="1:4" x14ac:dyDescent="0.25">
      <c r="A4946" t="s">
        <v>44</v>
      </c>
      <c r="B4946" t="s">
        <v>12</v>
      </c>
      <c r="C4946">
        <v>23</v>
      </c>
      <c r="D4946">
        <v>0</v>
      </c>
    </row>
    <row r="4947" spans="1:4" x14ac:dyDescent="0.25">
      <c r="A4947" t="s">
        <v>45</v>
      </c>
      <c r="B4947" t="s">
        <v>12</v>
      </c>
      <c r="C4947">
        <v>23</v>
      </c>
      <c r="D4947">
        <v>0</v>
      </c>
    </row>
    <row r="4948" spans="1:4" x14ac:dyDescent="0.25">
      <c r="A4948" t="s">
        <v>46</v>
      </c>
      <c r="B4948" t="s">
        <v>12</v>
      </c>
      <c r="C4948">
        <v>23</v>
      </c>
      <c r="D4948">
        <v>0</v>
      </c>
    </row>
    <row r="4949" spans="1:4" x14ac:dyDescent="0.25">
      <c r="A4949" t="s">
        <v>47</v>
      </c>
      <c r="B4949" t="s">
        <v>12</v>
      </c>
      <c r="C4949">
        <v>23</v>
      </c>
      <c r="D4949">
        <v>0</v>
      </c>
    </row>
    <row r="4950" spans="1:4" x14ac:dyDescent="0.25">
      <c r="A4950" t="s">
        <v>48</v>
      </c>
      <c r="B4950" t="s">
        <v>12</v>
      </c>
      <c r="C4950">
        <v>23</v>
      </c>
      <c r="D4950">
        <v>0</v>
      </c>
    </row>
    <row r="4951" spans="1:4" x14ac:dyDescent="0.25">
      <c r="A4951" t="s">
        <v>49</v>
      </c>
      <c r="B4951" t="s">
        <v>12</v>
      </c>
      <c r="C4951">
        <v>23</v>
      </c>
      <c r="D4951">
        <v>0</v>
      </c>
    </row>
    <row r="4952" spans="1:4" x14ac:dyDescent="0.25">
      <c r="A4952" t="s">
        <v>50</v>
      </c>
      <c r="B4952" t="s">
        <v>12</v>
      </c>
      <c r="C4952">
        <v>23</v>
      </c>
      <c r="D4952">
        <v>0</v>
      </c>
    </row>
    <row r="4953" spans="1:4" x14ac:dyDescent="0.25">
      <c r="A4953" t="s">
        <v>51</v>
      </c>
      <c r="B4953" t="s">
        <v>12</v>
      </c>
      <c r="C4953">
        <v>23</v>
      </c>
      <c r="D4953">
        <v>0</v>
      </c>
    </row>
    <row r="4954" spans="1:4" x14ac:dyDescent="0.25">
      <c r="A4954" t="s">
        <v>52</v>
      </c>
      <c r="B4954" t="s">
        <v>12</v>
      </c>
      <c r="C4954">
        <v>23</v>
      </c>
      <c r="D4954">
        <v>0</v>
      </c>
    </row>
    <row r="4955" spans="1:4" x14ac:dyDescent="0.25">
      <c r="A4955" t="s">
        <v>53</v>
      </c>
      <c r="B4955" t="s">
        <v>12</v>
      </c>
      <c r="C4955">
        <v>23</v>
      </c>
      <c r="D4955">
        <v>0</v>
      </c>
    </row>
    <row r="4956" spans="1:4" x14ac:dyDescent="0.25">
      <c r="A4956" t="s">
        <v>54</v>
      </c>
      <c r="B4956" t="s">
        <v>12</v>
      </c>
      <c r="C4956">
        <v>23</v>
      </c>
      <c r="D4956">
        <v>0</v>
      </c>
    </row>
    <row r="4957" spans="1:4" x14ac:dyDescent="0.25">
      <c r="A4957" t="s">
        <v>55</v>
      </c>
      <c r="B4957" t="s">
        <v>12</v>
      </c>
      <c r="C4957">
        <v>23</v>
      </c>
      <c r="D4957">
        <v>0</v>
      </c>
    </row>
    <row r="4958" spans="1:4" x14ac:dyDescent="0.25">
      <c r="A4958" t="s">
        <v>30</v>
      </c>
      <c r="B4958" t="s">
        <v>12</v>
      </c>
      <c r="C4958">
        <v>23</v>
      </c>
      <c r="D4958">
        <v>0</v>
      </c>
    </row>
    <row r="4959" spans="1:4" x14ac:dyDescent="0.25">
      <c r="A4959" t="s">
        <v>31</v>
      </c>
      <c r="B4959" t="s">
        <v>12</v>
      </c>
      <c r="C4959">
        <v>23</v>
      </c>
      <c r="D4959">
        <v>0</v>
      </c>
    </row>
    <row r="4960" spans="1:4" x14ac:dyDescent="0.25">
      <c r="A4960" t="s">
        <v>32</v>
      </c>
      <c r="B4960" t="s">
        <v>12</v>
      </c>
      <c r="C4960">
        <v>23</v>
      </c>
      <c r="D4960">
        <v>0</v>
      </c>
    </row>
    <row r="4961" spans="1:4" x14ac:dyDescent="0.25">
      <c r="A4961" t="s">
        <v>33</v>
      </c>
      <c r="B4961" t="s">
        <v>12</v>
      </c>
      <c r="C4961">
        <v>23</v>
      </c>
      <c r="D4961">
        <v>0</v>
      </c>
    </row>
    <row r="4962" spans="1:4" x14ac:dyDescent="0.25">
      <c r="A4962" t="s">
        <v>34</v>
      </c>
      <c r="B4962" t="s">
        <v>12</v>
      </c>
      <c r="C4962">
        <v>23</v>
      </c>
      <c r="D4962">
        <v>0</v>
      </c>
    </row>
    <row r="4963" spans="1:4" x14ac:dyDescent="0.25">
      <c r="A4963" t="s">
        <v>35</v>
      </c>
      <c r="B4963" t="s">
        <v>12</v>
      </c>
      <c r="C4963">
        <v>23</v>
      </c>
      <c r="D4963">
        <v>0</v>
      </c>
    </row>
    <row r="4964" spans="1:4" x14ac:dyDescent="0.25">
      <c r="A4964" t="s">
        <v>36</v>
      </c>
      <c r="B4964" t="s">
        <v>12</v>
      </c>
      <c r="C4964">
        <v>23</v>
      </c>
      <c r="D4964">
        <v>0</v>
      </c>
    </row>
    <row r="4965" spans="1:4" x14ac:dyDescent="0.25">
      <c r="A4965" t="s">
        <v>37</v>
      </c>
      <c r="B4965" t="s">
        <v>12</v>
      </c>
      <c r="C4965">
        <v>23</v>
      </c>
      <c r="D4965">
        <v>0</v>
      </c>
    </row>
    <row r="4966" spans="1:4" x14ac:dyDescent="0.25">
      <c r="A4966" t="s">
        <v>38</v>
      </c>
      <c r="B4966" t="s">
        <v>12</v>
      </c>
      <c r="C4966">
        <v>23</v>
      </c>
      <c r="D4966">
        <v>0</v>
      </c>
    </row>
    <row r="4967" spans="1:4" x14ac:dyDescent="0.25">
      <c r="A4967" t="s">
        <v>39</v>
      </c>
      <c r="B4967" t="s">
        <v>12</v>
      </c>
      <c r="C4967">
        <v>23</v>
      </c>
      <c r="D4967">
        <v>0</v>
      </c>
    </row>
    <row r="4968" spans="1:4" x14ac:dyDescent="0.25">
      <c r="A4968" t="s">
        <v>40</v>
      </c>
      <c r="B4968" t="s">
        <v>12</v>
      </c>
      <c r="C4968">
        <v>24</v>
      </c>
      <c r="D4968">
        <v>0</v>
      </c>
    </row>
    <row r="4969" spans="1:4" x14ac:dyDescent="0.25">
      <c r="A4969" t="s">
        <v>41</v>
      </c>
      <c r="B4969" t="s">
        <v>12</v>
      </c>
      <c r="C4969">
        <v>24</v>
      </c>
      <c r="D4969">
        <v>0</v>
      </c>
    </row>
    <row r="4970" spans="1:4" x14ac:dyDescent="0.25">
      <c r="A4970" t="s">
        <v>42</v>
      </c>
      <c r="B4970" t="s">
        <v>12</v>
      </c>
      <c r="C4970">
        <v>24</v>
      </c>
      <c r="D4970">
        <v>0</v>
      </c>
    </row>
    <row r="4971" spans="1:4" x14ac:dyDescent="0.25">
      <c r="A4971" t="s">
        <v>43</v>
      </c>
      <c r="B4971" t="s">
        <v>12</v>
      </c>
      <c r="C4971">
        <v>24</v>
      </c>
      <c r="D4971">
        <v>0</v>
      </c>
    </row>
    <row r="4972" spans="1:4" x14ac:dyDescent="0.25">
      <c r="A4972" t="s">
        <v>44</v>
      </c>
      <c r="B4972" t="s">
        <v>12</v>
      </c>
      <c r="C4972">
        <v>24</v>
      </c>
      <c r="D4972">
        <v>0</v>
      </c>
    </row>
    <row r="4973" spans="1:4" x14ac:dyDescent="0.25">
      <c r="A4973" t="s">
        <v>45</v>
      </c>
      <c r="B4973" t="s">
        <v>12</v>
      </c>
      <c r="C4973">
        <v>24</v>
      </c>
      <c r="D4973">
        <v>0</v>
      </c>
    </row>
    <row r="4974" spans="1:4" x14ac:dyDescent="0.25">
      <c r="A4974" t="s">
        <v>46</v>
      </c>
      <c r="B4974" t="s">
        <v>12</v>
      </c>
      <c r="C4974">
        <v>24</v>
      </c>
      <c r="D4974">
        <v>0</v>
      </c>
    </row>
    <row r="4975" spans="1:4" x14ac:dyDescent="0.25">
      <c r="A4975" t="s">
        <v>47</v>
      </c>
      <c r="B4975" t="s">
        <v>12</v>
      </c>
      <c r="C4975">
        <v>24</v>
      </c>
      <c r="D4975">
        <v>0</v>
      </c>
    </row>
    <row r="4976" spans="1:4" x14ac:dyDescent="0.25">
      <c r="A4976" t="s">
        <v>48</v>
      </c>
      <c r="B4976" t="s">
        <v>12</v>
      </c>
      <c r="C4976">
        <v>24</v>
      </c>
      <c r="D4976">
        <v>0</v>
      </c>
    </row>
    <row r="4977" spans="1:4" x14ac:dyDescent="0.25">
      <c r="A4977" t="s">
        <v>49</v>
      </c>
      <c r="B4977" t="s">
        <v>12</v>
      </c>
      <c r="C4977">
        <v>24</v>
      </c>
      <c r="D4977">
        <v>0</v>
      </c>
    </row>
    <row r="4978" spans="1:4" x14ac:dyDescent="0.25">
      <c r="A4978" t="s">
        <v>50</v>
      </c>
      <c r="B4978" t="s">
        <v>12</v>
      </c>
      <c r="C4978">
        <v>24</v>
      </c>
      <c r="D4978">
        <v>0</v>
      </c>
    </row>
    <row r="4979" spans="1:4" x14ac:dyDescent="0.25">
      <c r="A4979" t="s">
        <v>51</v>
      </c>
      <c r="B4979" t="s">
        <v>12</v>
      </c>
      <c r="C4979">
        <v>24</v>
      </c>
      <c r="D4979">
        <v>0</v>
      </c>
    </row>
    <row r="4980" spans="1:4" x14ac:dyDescent="0.25">
      <c r="A4980" t="s">
        <v>52</v>
      </c>
      <c r="B4980" t="s">
        <v>12</v>
      </c>
      <c r="C4980">
        <v>24</v>
      </c>
      <c r="D4980">
        <v>0</v>
      </c>
    </row>
    <row r="4981" spans="1:4" x14ac:dyDescent="0.25">
      <c r="A4981" t="s">
        <v>53</v>
      </c>
      <c r="B4981" t="s">
        <v>12</v>
      </c>
      <c r="C4981">
        <v>24</v>
      </c>
      <c r="D4981">
        <v>0</v>
      </c>
    </row>
    <row r="4982" spans="1:4" x14ac:dyDescent="0.25">
      <c r="A4982" t="s">
        <v>54</v>
      </c>
      <c r="B4982" t="s">
        <v>12</v>
      </c>
      <c r="C4982">
        <v>24</v>
      </c>
      <c r="D4982">
        <v>0</v>
      </c>
    </row>
    <row r="4983" spans="1:4" x14ac:dyDescent="0.25">
      <c r="A4983" t="s">
        <v>55</v>
      </c>
      <c r="B4983" t="s">
        <v>12</v>
      </c>
      <c r="C4983">
        <v>24</v>
      </c>
      <c r="D4983">
        <v>0</v>
      </c>
    </row>
    <row r="4984" spans="1:4" x14ac:dyDescent="0.25">
      <c r="A4984" t="s">
        <v>30</v>
      </c>
      <c r="B4984" t="s">
        <v>12</v>
      </c>
      <c r="C4984">
        <v>24</v>
      </c>
      <c r="D4984">
        <v>0</v>
      </c>
    </row>
    <row r="4985" spans="1:4" x14ac:dyDescent="0.25">
      <c r="A4985" t="s">
        <v>31</v>
      </c>
      <c r="B4985" t="s">
        <v>12</v>
      </c>
      <c r="C4985">
        <v>24</v>
      </c>
      <c r="D4985">
        <v>0</v>
      </c>
    </row>
    <row r="4986" spans="1:4" x14ac:dyDescent="0.25">
      <c r="A4986" t="s">
        <v>32</v>
      </c>
      <c r="B4986" t="s">
        <v>12</v>
      </c>
      <c r="C4986">
        <v>24</v>
      </c>
      <c r="D4986">
        <v>0</v>
      </c>
    </row>
    <row r="4987" spans="1:4" x14ac:dyDescent="0.25">
      <c r="A4987" t="s">
        <v>33</v>
      </c>
      <c r="B4987" t="s">
        <v>12</v>
      </c>
      <c r="C4987">
        <v>24</v>
      </c>
      <c r="D4987">
        <v>0</v>
      </c>
    </row>
    <row r="4988" spans="1:4" x14ac:dyDescent="0.25">
      <c r="A4988" t="s">
        <v>34</v>
      </c>
      <c r="B4988" t="s">
        <v>12</v>
      </c>
      <c r="C4988">
        <v>24</v>
      </c>
      <c r="D4988">
        <v>0</v>
      </c>
    </row>
    <row r="4989" spans="1:4" x14ac:dyDescent="0.25">
      <c r="A4989" t="s">
        <v>35</v>
      </c>
      <c r="B4989" t="s">
        <v>12</v>
      </c>
      <c r="C4989">
        <v>24</v>
      </c>
      <c r="D4989">
        <v>0</v>
      </c>
    </row>
    <row r="4990" spans="1:4" x14ac:dyDescent="0.25">
      <c r="A4990" t="s">
        <v>36</v>
      </c>
      <c r="B4990" t="s">
        <v>12</v>
      </c>
      <c r="C4990">
        <v>24</v>
      </c>
      <c r="D4990">
        <v>0</v>
      </c>
    </row>
    <row r="4991" spans="1:4" x14ac:dyDescent="0.25">
      <c r="A4991" t="s">
        <v>37</v>
      </c>
      <c r="B4991" t="s">
        <v>12</v>
      </c>
      <c r="C4991">
        <v>24</v>
      </c>
      <c r="D4991">
        <v>0</v>
      </c>
    </row>
    <row r="4992" spans="1:4" x14ac:dyDescent="0.25">
      <c r="A4992" t="s">
        <v>38</v>
      </c>
      <c r="B4992" t="s">
        <v>12</v>
      </c>
      <c r="C4992">
        <v>24</v>
      </c>
      <c r="D4992">
        <v>0</v>
      </c>
    </row>
    <row r="4993" spans="1:4" x14ac:dyDescent="0.25">
      <c r="A4993" t="s">
        <v>39</v>
      </c>
      <c r="B4993" t="s">
        <v>12</v>
      </c>
      <c r="C4993">
        <v>24</v>
      </c>
      <c r="D4993">
        <v>0</v>
      </c>
    </row>
    <row r="4994" spans="1:4" x14ac:dyDescent="0.25">
      <c r="A4994" t="s">
        <v>40</v>
      </c>
      <c r="B4994" t="s">
        <v>13</v>
      </c>
      <c r="C4994">
        <v>1</v>
      </c>
      <c r="D4994">
        <v>0</v>
      </c>
    </row>
    <row r="4995" spans="1:4" x14ac:dyDescent="0.25">
      <c r="A4995" t="s">
        <v>41</v>
      </c>
      <c r="B4995" t="s">
        <v>13</v>
      </c>
      <c r="C4995">
        <v>1</v>
      </c>
      <c r="D4995">
        <v>0</v>
      </c>
    </row>
    <row r="4996" spans="1:4" x14ac:dyDescent="0.25">
      <c r="A4996" t="s">
        <v>42</v>
      </c>
      <c r="B4996" t="s">
        <v>13</v>
      </c>
      <c r="C4996">
        <v>1</v>
      </c>
      <c r="D4996">
        <v>0</v>
      </c>
    </row>
    <row r="4997" spans="1:4" x14ac:dyDescent="0.25">
      <c r="A4997" t="s">
        <v>43</v>
      </c>
      <c r="B4997" t="s">
        <v>13</v>
      </c>
      <c r="C4997">
        <v>1</v>
      </c>
      <c r="D4997">
        <v>0</v>
      </c>
    </row>
    <row r="4998" spans="1:4" x14ac:dyDescent="0.25">
      <c r="A4998" t="s">
        <v>44</v>
      </c>
      <c r="B4998" t="s">
        <v>13</v>
      </c>
      <c r="C4998">
        <v>1</v>
      </c>
      <c r="D4998">
        <v>0</v>
      </c>
    </row>
    <row r="4999" spans="1:4" x14ac:dyDescent="0.25">
      <c r="A4999" t="s">
        <v>45</v>
      </c>
      <c r="B4999" t="s">
        <v>13</v>
      </c>
      <c r="C4999">
        <v>1</v>
      </c>
      <c r="D4999">
        <v>0</v>
      </c>
    </row>
    <row r="5000" spans="1:4" x14ac:dyDescent="0.25">
      <c r="A5000" t="s">
        <v>46</v>
      </c>
      <c r="B5000" t="s">
        <v>13</v>
      </c>
      <c r="C5000">
        <v>1</v>
      </c>
      <c r="D5000">
        <v>0</v>
      </c>
    </row>
    <row r="5001" spans="1:4" x14ac:dyDescent="0.25">
      <c r="A5001" t="s">
        <v>47</v>
      </c>
      <c r="B5001" t="s">
        <v>13</v>
      </c>
      <c r="C5001">
        <v>1</v>
      </c>
      <c r="D5001">
        <v>0</v>
      </c>
    </row>
    <row r="5002" spans="1:4" x14ac:dyDescent="0.25">
      <c r="A5002" t="s">
        <v>48</v>
      </c>
      <c r="B5002" t="s">
        <v>13</v>
      </c>
      <c r="C5002">
        <v>1</v>
      </c>
      <c r="D5002">
        <v>0</v>
      </c>
    </row>
    <row r="5003" spans="1:4" x14ac:dyDescent="0.25">
      <c r="A5003" t="s">
        <v>49</v>
      </c>
      <c r="B5003" t="s">
        <v>13</v>
      </c>
      <c r="C5003">
        <v>1</v>
      </c>
      <c r="D5003">
        <v>0</v>
      </c>
    </row>
    <row r="5004" spans="1:4" x14ac:dyDescent="0.25">
      <c r="A5004" t="s">
        <v>50</v>
      </c>
      <c r="B5004" t="s">
        <v>13</v>
      </c>
      <c r="C5004">
        <v>1</v>
      </c>
      <c r="D5004">
        <v>0</v>
      </c>
    </row>
    <row r="5005" spans="1:4" x14ac:dyDescent="0.25">
      <c r="A5005" t="s">
        <v>51</v>
      </c>
      <c r="B5005" t="s">
        <v>13</v>
      </c>
      <c r="C5005">
        <v>1</v>
      </c>
      <c r="D5005">
        <v>0</v>
      </c>
    </row>
    <row r="5006" spans="1:4" x14ac:dyDescent="0.25">
      <c r="A5006" t="s">
        <v>52</v>
      </c>
      <c r="B5006" t="s">
        <v>13</v>
      </c>
      <c r="C5006">
        <v>1</v>
      </c>
      <c r="D5006">
        <v>0</v>
      </c>
    </row>
    <row r="5007" spans="1:4" x14ac:dyDescent="0.25">
      <c r="A5007" t="s">
        <v>53</v>
      </c>
      <c r="B5007" t="s">
        <v>13</v>
      </c>
      <c r="C5007">
        <v>1</v>
      </c>
      <c r="D5007">
        <v>0</v>
      </c>
    </row>
    <row r="5008" spans="1:4" x14ac:dyDescent="0.25">
      <c r="A5008" t="s">
        <v>54</v>
      </c>
      <c r="B5008" t="s">
        <v>13</v>
      </c>
      <c r="C5008">
        <v>1</v>
      </c>
      <c r="D5008">
        <v>0</v>
      </c>
    </row>
    <row r="5009" spans="1:4" x14ac:dyDescent="0.25">
      <c r="A5009" t="s">
        <v>55</v>
      </c>
      <c r="B5009" t="s">
        <v>13</v>
      </c>
      <c r="C5009">
        <v>1</v>
      </c>
      <c r="D5009">
        <v>0</v>
      </c>
    </row>
    <row r="5010" spans="1:4" x14ac:dyDescent="0.25">
      <c r="A5010" t="s">
        <v>30</v>
      </c>
      <c r="B5010" t="s">
        <v>13</v>
      </c>
      <c r="C5010">
        <v>1</v>
      </c>
      <c r="D5010">
        <v>0</v>
      </c>
    </row>
    <row r="5011" spans="1:4" x14ac:dyDescent="0.25">
      <c r="A5011" t="s">
        <v>31</v>
      </c>
      <c r="B5011" t="s">
        <v>13</v>
      </c>
      <c r="C5011">
        <v>1</v>
      </c>
      <c r="D5011">
        <v>0</v>
      </c>
    </row>
    <row r="5012" spans="1:4" x14ac:dyDescent="0.25">
      <c r="A5012" t="s">
        <v>32</v>
      </c>
      <c r="B5012" t="s">
        <v>13</v>
      </c>
      <c r="C5012">
        <v>1</v>
      </c>
      <c r="D5012">
        <v>0</v>
      </c>
    </row>
    <row r="5013" spans="1:4" x14ac:dyDescent="0.25">
      <c r="A5013" t="s">
        <v>33</v>
      </c>
      <c r="B5013" t="s">
        <v>13</v>
      </c>
      <c r="C5013">
        <v>1</v>
      </c>
      <c r="D5013">
        <v>0</v>
      </c>
    </row>
    <row r="5014" spans="1:4" x14ac:dyDescent="0.25">
      <c r="A5014" t="s">
        <v>34</v>
      </c>
      <c r="B5014" t="s">
        <v>13</v>
      </c>
      <c r="C5014">
        <v>1</v>
      </c>
      <c r="D5014">
        <v>0</v>
      </c>
    </row>
    <row r="5015" spans="1:4" x14ac:dyDescent="0.25">
      <c r="A5015" t="s">
        <v>35</v>
      </c>
      <c r="B5015" t="s">
        <v>13</v>
      </c>
      <c r="C5015">
        <v>1</v>
      </c>
      <c r="D5015">
        <v>0</v>
      </c>
    </row>
    <row r="5016" spans="1:4" x14ac:dyDescent="0.25">
      <c r="A5016" t="s">
        <v>36</v>
      </c>
      <c r="B5016" t="s">
        <v>13</v>
      </c>
      <c r="C5016">
        <v>1</v>
      </c>
      <c r="D5016">
        <v>0</v>
      </c>
    </row>
    <row r="5017" spans="1:4" x14ac:dyDescent="0.25">
      <c r="A5017" t="s">
        <v>37</v>
      </c>
      <c r="B5017" t="s">
        <v>13</v>
      </c>
      <c r="C5017">
        <v>1</v>
      </c>
      <c r="D5017">
        <v>0</v>
      </c>
    </row>
    <row r="5018" spans="1:4" x14ac:dyDescent="0.25">
      <c r="A5018" t="s">
        <v>38</v>
      </c>
      <c r="B5018" t="s">
        <v>13</v>
      </c>
      <c r="C5018">
        <v>1</v>
      </c>
      <c r="D5018">
        <v>0</v>
      </c>
    </row>
    <row r="5019" spans="1:4" x14ac:dyDescent="0.25">
      <c r="A5019" t="s">
        <v>39</v>
      </c>
      <c r="B5019" t="s">
        <v>13</v>
      </c>
      <c r="C5019">
        <v>1</v>
      </c>
      <c r="D5019">
        <v>0</v>
      </c>
    </row>
    <row r="5020" spans="1:4" x14ac:dyDescent="0.25">
      <c r="A5020" t="s">
        <v>40</v>
      </c>
      <c r="B5020" t="s">
        <v>13</v>
      </c>
      <c r="C5020">
        <v>2</v>
      </c>
      <c r="D5020">
        <v>0</v>
      </c>
    </row>
    <row r="5021" spans="1:4" x14ac:dyDescent="0.25">
      <c r="A5021" t="s">
        <v>41</v>
      </c>
      <c r="B5021" t="s">
        <v>13</v>
      </c>
      <c r="C5021">
        <v>2</v>
      </c>
      <c r="D5021">
        <v>0</v>
      </c>
    </row>
    <row r="5022" spans="1:4" x14ac:dyDescent="0.25">
      <c r="A5022" t="s">
        <v>42</v>
      </c>
      <c r="B5022" t="s">
        <v>13</v>
      </c>
      <c r="C5022">
        <v>2</v>
      </c>
      <c r="D5022">
        <v>0</v>
      </c>
    </row>
    <row r="5023" spans="1:4" x14ac:dyDescent="0.25">
      <c r="A5023" t="s">
        <v>43</v>
      </c>
      <c r="B5023" t="s">
        <v>13</v>
      </c>
      <c r="C5023">
        <v>2</v>
      </c>
      <c r="D5023">
        <v>0</v>
      </c>
    </row>
    <row r="5024" spans="1:4" x14ac:dyDescent="0.25">
      <c r="A5024" t="s">
        <v>44</v>
      </c>
      <c r="B5024" t="s">
        <v>13</v>
      </c>
      <c r="C5024">
        <v>2</v>
      </c>
      <c r="D5024">
        <v>0</v>
      </c>
    </row>
    <row r="5025" spans="1:4" x14ac:dyDescent="0.25">
      <c r="A5025" t="s">
        <v>45</v>
      </c>
      <c r="B5025" t="s">
        <v>13</v>
      </c>
      <c r="C5025">
        <v>2</v>
      </c>
      <c r="D5025">
        <v>0</v>
      </c>
    </row>
    <row r="5026" spans="1:4" x14ac:dyDescent="0.25">
      <c r="A5026" t="s">
        <v>46</v>
      </c>
      <c r="B5026" t="s">
        <v>13</v>
      </c>
      <c r="C5026">
        <v>2</v>
      </c>
      <c r="D5026">
        <v>0</v>
      </c>
    </row>
    <row r="5027" spans="1:4" x14ac:dyDescent="0.25">
      <c r="A5027" t="s">
        <v>47</v>
      </c>
      <c r="B5027" t="s">
        <v>13</v>
      </c>
      <c r="C5027">
        <v>2</v>
      </c>
      <c r="D5027">
        <v>0</v>
      </c>
    </row>
    <row r="5028" spans="1:4" x14ac:dyDescent="0.25">
      <c r="A5028" t="s">
        <v>48</v>
      </c>
      <c r="B5028" t="s">
        <v>13</v>
      </c>
      <c r="C5028">
        <v>2</v>
      </c>
      <c r="D5028">
        <v>0</v>
      </c>
    </row>
    <row r="5029" spans="1:4" x14ac:dyDescent="0.25">
      <c r="A5029" t="s">
        <v>49</v>
      </c>
      <c r="B5029" t="s">
        <v>13</v>
      </c>
      <c r="C5029">
        <v>2</v>
      </c>
      <c r="D5029">
        <v>0</v>
      </c>
    </row>
    <row r="5030" spans="1:4" x14ac:dyDescent="0.25">
      <c r="A5030" t="s">
        <v>50</v>
      </c>
      <c r="B5030" t="s">
        <v>13</v>
      </c>
      <c r="C5030">
        <v>2</v>
      </c>
      <c r="D5030">
        <v>0</v>
      </c>
    </row>
    <row r="5031" spans="1:4" x14ac:dyDescent="0.25">
      <c r="A5031" t="s">
        <v>51</v>
      </c>
      <c r="B5031" t="s">
        <v>13</v>
      </c>
      <c r="C5031">
        <v>2</v>
      </c>
      <c r="D5031">
        <v>0</v>
      </c>
    </row>
    <row r="5032" spans="1:4" x14ac:dyDescent="0.25">
      <c r="A5032" t="s">
        <v>52</v>
      </c>
      <c r="B5032" t="s">
        <v>13</v>
      </c>
      <c r="C5032">
        <v>2</v>
      </c>
      <c r="D5032">
        <v>0</v>
      </c>
    </row>
    <row r="5033" spans="1:4" x14ac:dyDescent="0.25">
      <c r="A5033" t="s">
        <v>53</v>
      </c>
      <c r="B5033" t="s">
        <v>13</v>
      </c>
      <c r="C5033">
        <v>2</v>
      </c>
      <c r="D5033">
        <v>0</v>
      </c>
    </row>
    <row r="5034" spans="1:4" x14ac:dyDescent="0.25">
      <c r="A5034" t="s">
        <v>54</v>
      </c>
      <c r="B5034" t="s">
        <v>13</v>
      </c>
      <c r="C5034">
        <v>2</v>
      </c>
      <c r="D5034">
        <v>0</v>
      </c>
    </row>
    <row r="5035" spans="1:4" x14ac:dyDescent="0.25">
      <c r="A5035" t="s">
        <v>55</v>
      </c>
      <c r="B5035" t="s">
        <v>13</v>
      </c>
      <c r="C5035">
        <v>2</v>
      </c>
      <c r="D5035">
        <v>0</v>
      </c>
    </row>
    <row r="5036" spans="1:4" x14ac:dyDescent="0.25">
      <c r="A5036" t="s">
        <v>30</v>
      </c>
      <c r="B5036" t="s">
        <v>13</v>
      </c>
      <c r="C5036">
        <v>2</v>
      </c>
      <c r="D5036">
        <v>0</v>
      </c>
    </row>
    <row r="5037" spans="1:4" x14ac:dyDescent="0.25">
      <c r="A5037" t="s">
        <v>31</v>
      </c>
      <c r="B5037" t="s">
        <v>13</v>
      </c>
      <c r="C5037">
        <v>2</v>
      </c>
      <c r="D5037">
        <v>0</v>
      </c>
    </row>
    <row r="5038" spans="1:4" x14ac:dyDescent="0.25">
      <c r="A5038" t="s">
        <v>32</v>
      </c>
      <c r="B5038" t="s">
        <v>13</v>
      </c>
      <c r="C5038">
        <v>2</v>
      </c>
      <c r="D5038">
        <v>0</v>
      </c>
    </row>
    <row r="5039" spans="1:4" x14ac:dyDescent="0.25">
      <c r="A5039" t="s">
        <v>33</v>
      </c>
      <c r="B5039" t="s">
        <v>13</v>
      </c>
      <c r="C5039">
        <v>2</v>
      </c>
      <c r="D5039">
        <v>0</v>
      </c>
    </row>
    <row r="5040" spans="1:4" x14ac:dyDescent="0.25">
      <c r="A5040" t="s">
        <v>34</v>
      </c>
      <c r="B5040" t="s">
        <v>13</v>
      </c>
      <c r="C5040">
        <v>2</v>
      </c>
      <c r="D5040">
        <v>0</v>
      </c>
    </row>
    <row r="5041" spans="1:4" x14ac:dyDescent="0.25">
      <c r="A5041" t="s">
        <v>35</v>
      </c>
      <c r="B5041" t="s">
        <v>13</v>
      </c>
      <c r="C5041">
        <v>2</v>
      </c>
      <c r="D5041">
        <v>0</v>
      </c>
    </row>
    <row r="5042" spans="1:4" x14ac:dyDescent="0.25">
      <c r="A5042" t="s">
        <v>36</v>
      </c>
      <c r="B5042" t="s">
        <v>13</v>
      </c>
      <c r="C5042">
        <v>2</v>
      </c>
      <c r="D5042">
        <v>0</v>
      </c>
    </row>
    <row r="5043" spans="1:4" x14ac:dyDescent="0.25">
      <c r="A5043" t="s">
        <v>37</v>
      </c>
      <c r="B5043" t="s">
        <v>13</v>
      </c>
      <c r="C5043">
        <v>2</v>
      </c>
      <c r="D5043">
        <v>0</v>
      </c>
    </row>
    <row r="5044" spans="1:4" x14ac:dyDescent="0.25">
      <c r="A5044" t="s">
        <v>38</v>
      </c>
      <c r="B5044" t="s">
        <v>13</v>
      </c>
      <c r="C5044">
        <v>2</v>
      </c>
      <c r="D5044">
        <v>0</v>
      </c>
    </row>
    <row r="5045" spans="1:4" x14ac:dyDescent="0.25">
      <c r="A5045" t="s">
        <v>39</v>
      </c>
      <c r="B5045" t="s">
        <v>13</v>
      </c>
      <c r="C5045">
        <v>2</v>
      </c>
      <c r="D5045">
        <v>0</v>
      </c>
    </row>
    <row r="5046" spans="1:4" x14ac:dyDescent="0.25">
      <c r="A5046" t="s">
        <v>40</v>
      </c>
      <c r="B5046" t="s">
        <v>13</v>
      </c>
      <c r="C5046">
        <v>3</v>
      </c>
      <c r="D5046">
        <v>0</v>
      </c>
    </row>
    <row r="5047" spans="1:4" x14ac:dyDescent="0.25">
      <c r="A5047" t="s">
        <v>41</v>
      </c>
      <c r="B5047" t="s">
        <v>13</v>
      </c>
      <c r="C5047">
        <v>3</v>
      </c>
      <c r="D5047">
        <v>0</v>
      </c>
    </row>
    <row r="5048" spans="1:4" x14ac:dyDescent="0.25">
      <c r="A5048" t="s">
        <v>42</v>
      </c>
      <c r="B5048" t="s">
        <v>13</v>
      </c>
      <c r="C5048">
        <v>3</v>
      </c>
      <c r="D5048">
        <v>0</v>
      </c>
    </row>
    <row r="5049" spans="1:4" x14ac:dyDescent="0.25">
      <c r="A5049" t="s">
        <v>43</v>
      </c>
      <c r="B5049" t="s">
        <v>13</v>
      </c>
      <c r="C5049">
        <v>3</v>
      </c>
      <c r="D5049">
        <v>0</v>
      </c>
    </row>
    <row r="5050" spans="1:4" x14ac:dyDescent="0.25">
      <c r="A5050" t="s">
        <v>44</v>
      </c>
      <c r="B5050" t="s">
        <v>13</v>
      </c>
      <c r="C5050">
        <v>3</v>
      </c>
      <c r="D5050">
        <v>0</v>
      </c>
    </row>
    <row r="5051" spans="1:4" x14ac:dyDescent="0.25">
      <c r="A5051" t="s">
        <v>45</v>
      </c>
      <c r="B5051" t="s">
        <v>13</v>
      </c>
      <c r="C5051">
        <v>3</v>
      </c>
      <c r="D5051">
        <v>0</v>
      </c>
    </row>
    <row r="5052" spans="1:4" x14ac:dyDescent="0.25">
      <c r="A5052" t="s">
        <v>46</v>
      </c>
      <c r="B5052" t="s">
        <v>13</v>
      </c>
      <c r="C5052">
        <v>3</v>
      </c>
      <c r="D5052">
        <v>0</v>
      </c>
    </row>
    <row r="5053" spans="1:4" x14ac:dyDescent="0.25">
      <c r="A5053" t="s">
        <v>47</v>
      </c>
      <c r="B5053" t="s">
        <v>13</v>
      </c>
      <c r="C5053">
        <v>3</v>
      </c>
      <c r="D5053">
        <v>0</v>
      </c>
    </row>
    <row r="5054" spans="1:4" x14ac:dyDescent="0.25">
      <c r="A5054" t="s">
        <v>48</v>
      </c>
      <c r="B5054" t="s">
        <v>13</v>
      </c>
      <c r="C5054">
        <v>3</v>
      </c>
      <c r="D5054">
        <v>0</v>
      </c>
    </row>
    <row r="5055" spans="1:4" x14ac:dyDescent="0.25">
      <c r="A5055" t="s">
        <v>49</v>
      </c>
      <c r="B5055" t="s">
        <v>13</v>
      </c>
      <c r="C5055">
        <v>3</v>
      </c>
      <c r="D5055">
        <v>0</v>
      </c>
    </row>
    <row r="5056" spans="1:4" x14ac:dyDescent="0.25">
      <c r="A5056" t="s">
        <v>50</v>
      </c>
      <c r="B5056" t="s">
        <v>13</v>
      </c>
      <c r="C5056">
        <v>3</v>
      </c>
      <c r="D5056">
        <v>0</v>
      </c>
    </row>
    <row r="5057" spans="1:4" x14ac:dyDescent="0.25">
      <c r="A5057" t="s">
        <v>51</v>
      </c>
      <c r="B5057" t="s">
        <v>13</v>
      </c>
      <c r="C5057">
        <v>3</v>
      </c>
      <c r="D5057">
        <v>0</v>
      </c>
    </row>
    <row r="5058" spans="1:4" x14ac:dyDescent="0.25">
      <c r="A5058" t="s">
        <v>52</v>
      </c>
      <c r="B5058" t="s">
        <v>13</v>
      </c>
      <c r="C5058">
        <v>3</v>
      </c>
      <c r="D5058">
        <v>0</v>
      </c>
    </row>
    <row r="5059" spans="1:4" x14ac:dyDescent="0.25">
      <c r="A5059" t="s">
        <v>53</v>
      </c>
      <c r="B5059" t="s">
        <v>13</v>
      </c>
      <c r="C5059">
        <v>3</v>
      </c>
      <c r="D5059">
        <v>0</v>
      </c>
    </row>
    <row r="5060" spans="1:4" x14ac:dyDescent="0.25">
      <c r="A5060" t="s">
        <v>54</v>
      </c>
      <c r="B5060" t="s">
        <v>13</v>
      </c>
      <c r="C5060">
        <v>3</v>
      </c>
      <c r="D5060">
        <v>0</v>
      </c>
    </row>
    <row r="5061" spans="1:4" x14ac:dyDescent="0.25">
      <c r="A5061" t="s">
        <v>55</v>
      </c>
      <c r="B5061" t="s">
        <v>13</v>
      </c>
      <c r="C5061">
        <v>3</v>
      </c>
      <c r="D5061">
        <v>0</v>
      </c>
    </row>
    <row r="5062" spans="1:4" x14ac:dyDescent="0.25">
      <c r="A5062" t="s">
        <v>30</v>
      </c>
      <c r="B5062" t="s">
        <v>13</v>
      </c>
      <c r="C5062">
        <v>3</v>
      </c>
      <c r="D5062">
        <v>0</v>
      </c>
    </row>
    <row r="5063" spans="1:4" x14ac:dyDescent="0.25">
      <c r="A5063" t="s">
        <v>31</v>
      </c>
      <c r="B5063" t="s">
        <v>13</v>
      </c>
      <c r="C5063">
        <v>3</v>
      </c>
      <c r="D5063">
        <v>0</v>
      </c>
    </row>
    <row r="5064" spans="1:4" x14ac:dyDescent="0.25">
      <c r="A5064" t="s">
        <v>32</v>
      </c>
      <c r="B5064" t="s">
        <v>13</v>
      </c>
      <c r="C5064">
        <v>3</v>
      </c>
      <c r="D5064">
        <v>0</v>
      </c>
    </row>
    <row r="5065" spans="1:4" x14ac:dyDescent="0.25">
      <c r="A5065" t="s">
        <v>33</v>
      </c>
      <c r="B5065" t="s">
        <v>13</v>
      </c>
      <c r="C5065">
        <v>3</v>
      </c>
      <c r="D5065">
        <v>0</v>
      </c>
    </row>
    <row r="5066" spans="1:4" x14ac:dyDescent="0.25">
      <c r="A5066" t="s">
        <v>34</v>
      </c>
      <c r="B5066" t="s">
        <v>13</v>
      </c>
      <c r="C5066">
        <v>3</v>
      </c>
      <c r="D5066">
        <v>0</v>
      </c>
    </row>
    <row r="5067" spans="1:4" x14ac:dyDescent="0.25">
      <c r="A5067" t="s">
        <v>35</v>
      </c>
      <c r="B5067" t="s">
        <v>13</v>
      </c>
      <c r="C5067">
        <v>3</v>
      </c>
      <c r="D5067">
        <v>0</v>
      </c>
    </row>
    <row r="5068" spans="1:4" x14ac:dyDescent="0.25">
      <c r="A5068" t="s">
        <v>36</v>
      </c>
      <c r="B5068" t="s">
        <v>13</v>
      </c>
      <c r="C5068">
        <v>3</v>
      </c>
      <c r="D5068">
        <v>0</v>
      </c>
    </row>
    <row r="5069" spans="1:4" x14ac:dyDescent="0.25">
      <c r="A5069" t="s">
        <v>37</v>
      </c>
      <c r="B5069" t="s">
        <v>13</v>
      </c>
      <c r="C5069">
        <v>3</v>
      </c>
      <c r="D5069">
        <v>0</v>
      </c>
    </row>
    <row r="5070" spans="1:4" x14ac:dyDescent="0.25">
      <c r="A5070" t="s">
        <v>38</v>
      </c>
      <c r="B5070" t="s">
        <v>13</v>
      </c>
      <c r="C5070">
        <v>3</v>
      </c>
      <c r="D5070">
        <v>0</v>
      </c>
    </row>
    <row r="5071" spans="1:4" x14ac:dyDescent="0.25">
      <c r="A5071" t="s">
        <v>39</v>
      </c>
      <c r="B5071" t="s">
        <v>13</v>
      </c>
      <c r="C5071">
        <v>3</v>
      </c>
      <c r="D5071">
        <v>0</v>
      </c>
    </row>
    <row r="5072" spans="1:4" x14ac:dyDescent="0.25">
      <c r="A5072" t="s">
        <v>40</v>
      </c>
      <c r="B5072" t="s">
        <v>13</v>
      </c>
      <c r="C5072">
        <v>4</v>
      </c>
      <c r="D5072">
        <v>0</v>
      </c>
    </row>
    <row r="5073" spans="1:4" x14ac:dyDescent="0.25">
      <c r="A5073" t="s">
        <v>41</v>
      </c>
      <c r="B5073" t="s">
        <v>13</v>
      </c>
      <c r="C5073">
        <v>4</v>
      </c>
      <c r="D5073">
        <v>0</v>
      </c>
    </row>
    <row r="5074" spans="1:4" x14ac:dyDescent="0.25">
      <c r="A5074" t="s">
        <v>42</v>
      </c>
      <c r="B5074" t="s">
        <v>13</v>
      </c>
      <c r="C5074">
        <v>4</v>
      </c>
      <c r="D5074">
        <v>0</v>
      </c>
    </row>
    <row r="5075" spans="1:4" x14ac:dyDescent="0.25">
      <c r="A5075" t="s">
        <v>43</v>
      </c>
      <c r="B5075" t="s">
        <v>13</v>
      </c>
      <c r="C5075">
        <v>4</v>
      </c>
      <c r="D5075">
        <v>0</v>
      </c>
    </row>
    <row r="5076" spans="1:4" x14ac:dyDescent="0.25">
      <c r="A5076" t="s">
        <v>44</v>
      </c>
      <c r="B5076" t="s">
        <v>13</v>
      </c>
      <c r="C5076">
        <v>4</v>
      </c>
      <c r="D5076">
        <v>0</v>
      </c>
    </row>
    <row r="5077" spans="1:4" x14ac:dyDescent="0.25">
      <c r="A5077" t="s">
        <v>45</v>
      </c>
      <c r="B5077" t="s">
        <v>13</v>
      </c>
      <c r="C5077">
        <v>4</v>
      </c>
      <c r="D5077">
        <v>0</v>
      </c>
    </row>
    <row r="5078" spans="1:4" x14ac:dyDescent="0.25">
      <c r="A5078" t="s">
        <v>46</v>
      </c>
      <c r="B5078" t="s">
        <v>13</v>
      </c>
      <c r="C5078">
        <v>4</v>
      </c>
      <c r="D5078">
        <v>0</v>
      </c>
    </row>
    <row r="5079" spans="1:4" x14ac:dyDescent="0.25">
      <c r="A5079" t="s">
        <v>47</v>
      </c>
      <c r="B5079" t="s">
        <v>13</v>
      </c>
      <c r="C5079">
        <v>4</v>
      </c>
      <c r="D5079">
        <v>0</v>
      </c>
    </row>
    <row r="5080" spans="1:4" x14ac:dyDescent="0.25">
      <c r="A5080" t="s">
        <v>48</v>
      </c>
      <c r="B5080" t="s">
        <v>13</v>
      </c>
      <c r="C5080">
        <v>4</v>
      </c>
      <c r="D5080">
        <v>0</v>
      </c>
    </row>
    <row r="5081" spans="1:4" x14ac:dyDescent="0.25">
      <c r="A5081" t="s">
        <v>49</v>
      </c>
      <c r="B5081" t="s">
        <v>13</v>
      </c>
      <c r="C5081">
        <v>4</v>
      </c>
      <c r="D5081">
        <v>0</v>
      </c>
    </row>
    <row r="5082" spans="1:4" x14ac:dyDescent="0.25">
      <c r="A5082" t="s">
        <v>50</v>
      </c>
      <c r="B5082" t="s">
        <v>13</v>
      </c>
      <c r="C5082">
        <v>4</v>
      </c>
      <c r="D5082">
        <v>0</v>
      </c>
    </row>
    <row r="5083" spans="1:4" x14ac:dyDescent="0.25">
      <c r="A5083" t="s">
        <v>51</v>
      </c>
      <c r="B5083" t="s">
        <v>13</v>
      </c>
      <c r="C5083">
        <v>4</v>
      </c>
      <c r="D5083">
        <v>0</v>
      </c>
    </row>
    <row r="5084" spans="1:4" x14ac:dyDescent="0.25">
      <c r="A5084" t="s">
        <v>52</v>
      </c>
      <c r="B5084" t="s">
        <v>13</v>
      </c>
      <c r="C5084">
        <v>4</v>
      </c>
      <c r="D5084">
        <v>0</v>
      </c>
    </row>
    <row r="5085" spans="1:4" x14ac:dyDescent="0.25">
      <c r="A5085" t="s">
        <v>53</v>
      </c>
      <c r="B5085" t="s">
        <v>13</v>
      </c>
      <c r="C5085">
        <v>4</v>
      </c>
      <c r="D5085">
        <v>0</v>
      </c>
    </row>
    <row r="5086" spans="1:4" x14ac:dyDescent="0.25">
      <c r="A5086" t="s">
        <v>54</v>
      </c>
      <c r="B5086" t="s">
        <v>13</v>
      </c>
      <c r="C5086">
        <v>4</v>
      </c>
      <c r="D5086">
        <v>0</v>
      </c>
    </row>
    <row r="5087" spans="1:4" x14ac:dyDescent="0.25">
      <c r="A5087" t="s">
        <v>55</v>
      </c>
      <c r="B5087" t="s">
        <v>13</v>
      </c>
      <c r="C5087">
        <v>4</v>
      </c>
      <c r="D5087">
        <v>0</v>
      </c>
    </row>
    <row r="5088" spans="1:4" x14ac:dyDescent="0.25">
      <c r="A5088" t="s">
        <v>30</v>
      </c>
      <c r="B5088" t="s">
        <v>13</v>
      </c>
      <c r="C5088">
        <v>4</v>
      </c>
      <c r="D5088">
        <v>0</v>
      </c>
    </row>
    <row r="5089" spans="1:4" x14ac:dyDescent="0.25">
      <c r="A5089" t="s">
        <v>31</v>
      </c>
      <c r="B5089" t="s">
        <v>13</v>
      </c>
      <c r="C5089">
        <v>4</v>
      </c>
      <c r="D5089">
        <v>0</v>
      </c>
    </row>
    <row r="5090" spans="1:4" x14ac:dyDescent="0.25">
      <c r="A5090" t="s">
        <v>32</v>
      </c>
      <c r="B5090" t="s">
        <v>13</v>
      </c>
      <c r="C5090">
        <v>4</v>
      </c>
      <c r="D5090">
        <v>0</v>
      </c>
    </row>
    <row r="5091" spans="1:4" x14ac:dyDescent="0.25">
      <c r="A5091" t="s">
        <v>33</v>
      </c>
      <c r="B5091" t="s">
        <v>13</v>
      </c>
      <c r="C5091">
        <v>4</v>
      </c>
      <c r="D5091">
        <v>0</v>
      </c>
    </row>
    <row r="5092" spans="1:4" x14ac:dyDescent="0.25">
      <c r="A5092" t="s">
        <v>34</v>
      </c>
      <c r="B5092" t="s">
        <v>13</v>
      </c>
      <c r="C5092">
        <v>4</v>
      </c>
      <c r="D5092">
        <v>0</v>
      </c>
    </row>
    <row r="5093" spans="1:4" x14ac:dyDescent="0.25">
      <c r="A5093" t="s">
        <v>35</v>
      </c>
      <c r="B5093" t="s">
        <v>13</v>
      </c>
      <c r="C5093">
        <v>4</v>
      </c>
      <c r="D5093">
        <v>0</v>
      </c>
    </row>
    <row r="5094" spans="1:4" x14ac:dyDescent="0.25">
      <c r="A5094" t="s">
        <v>36</v>
      </c>
      <c r="B5094" t="s">
        <v>13</v>
      </c>
      <c r="C5094">
        <v>4</v>
      </c>
      <c r="D5094">
        <v>0</v>
      </c>
    </row>
    <row r="5095" spans="1:4" x14ac:dyDescent="0.25">
      <c r="A5095" t="s">
        <v>37</v>
      </c>
      <c r="B5095" t="s">
        <v>13</v>
      </c>
      <c r="C5095">
        <v>4</v>
      </c>
      <c r="D5095">
        <v>0</v>
      </c>
    </row>
    <row r="5096" spans="1:4" x14ac:dyDescent="0.25">
      <c r="A5096" t="s">
        <v>38</v>
      </c>
      <c r="B5096" t="s">
        <v>13</v>
      </c>
      <c r="C5096">
        <v>4</v>
      </c>
      <c r="D5096">
        <v>0</v>
      </c>
    </row>
    <row r="5097" spans="1:4" x14ac:dyDescent="0.25">
      <c r="A5097" t="s">
        <v>39</v>
      </c>
      <c r="B5097" t="s">
        <v>13</v>
      </c>
      <c r="C5097">
        <v>4</v>
      </c>
      <c r="D5097">
        <v>0</v>
      </c>
    </row>
    <row r="5098" spans="1:4" x14ac:dyDescent="0.25">
      <c r="A5098" t="s">
        <v>40</v>
      </c>
      <c r="B5098" t="s">
        <v>13</v>
      </c>
      <c r="C5098">
        <v>5</v>
      </c>
      <c r="D5098">
        <v>0</v>
      </c>
    </row>
    <row r="5099" spans="1:4" x14ac:dyDescent="0.25">
      <c r="A5099" t="s">
        <v>41</v>
      </c>
      <c r="B5099" t="s">
        <v>13</v>
      </c>
      <c r="C5099">
        <v>5</v>
      </c>
      <c r="D5099">
        <v>0</v>
      </c>
    </row>
    <row r="5100" spans="1:4" x14ac:dyDescent="0.25">
      <c r="A5100" t="s">
        <v>42</v>
      </c>
      <c r="B5100" t="s">
        <v>13</v>
      </c>
      <c r="C5100">
        <v>5</v>
      </c>
      <c r="D5100">
        <v>0</v>
      </c>
    </row>
    <row r="5101" spans="1:4" x14ac:dyDescent="0.25">
      <c r="A5101" t="s">
        <v>43</v>
      </c>
      <c r="B5101" t="s">
        <v>13</v>
      </c>
      <c r="C5101">
        <v>5</v>
      </c>
      <c r="D5101">
        <v>0</v>
      </c>
    </row>
    <row r="5102" spans="1:4" x14ac:dyDescent="0.25">
      <c r="A5102" t="s">
        <v>44</v>
      </c>
      <c r="B5102" t="s">
        <v>13</v>
      </c>
      <c r="C5102">
        <v>5</v>
      </c>
      <c r="D5102">
        <v>0</v>
      </c>
    </row>
    <row r="5103" spans="1:4" x14ac:dyDescent="0.25">
      <c r="A5103" t="s">
        <v>45</v>
      </c>
      <c r="B5103" t="s">
        <v>13</v>
      </c>
      <c r="C5103">
        <v>5</v>
      </c>
      <c r="D5103">
        <v>0</v>
      </c>
    </row>
    <row r="5104" spans="1:4" x14ac:dyDescent="0.25">
      <c r="A5104" t="s">
        <v>46</v>
      </c>
      <c r="B5104" t="s">
        <v>13</v>
      </c>
      <c r="C5104">
        <v>5</v>
      </c>
      <c r="D5104">
        <v>0</v>
      </c>
    </row>
    <row r="5105" spans="1:4" x14ac:dyDescent="0.25">
      <c r="A5105" t="s">
        <v>47</v>
      </c>
      <c r="B5105" t="s">
        <v>13</v>
      </c>
      <c r="C5105">
        <v>5</v>
      </c>
      <c r="D5105">
        <v>0</v>
      </c>
    </row>
    <row r="5106" spans="1:4" x14ac:dyDescent="0.25">
      <c r="A5106" t="s">
        <v>48</v>
      </c>
      <c r="B5106" t="s">
        <v>13</v>
      </c>
      <c r="C5106">
        <v>5</v>
      </c>
      <c r="D5106">
        <v>0</v>
      </c>
    </row>
    <row r="5107" spans="1:4" x14ac:dyDescent="0.25">
      <c r="A5107" t="s">
        <v>49</v>
      </c>
      <c r="B5107" t="s">
        <v>13</v>
      </c>
      <c r="C5107">
        <v>5</v>
      </c>
      <c r="D5107">
        <v>0</v>
      </c>
    </row>
    <row r="5108" spans="1:4" x14ac:dyDescent="0.25">
      <c r="A5108" t="s">
        <v>50</v>
      </c>
      <c r="B5108" t="s">
        <v>13</v>
      </c>
      <c r="C5108">
        <v>5</v>
      </c>
      <c r="D5108">
        <v>0</v>
      </c>
    </row>
    <row r="5109" spans="1:4" x14ac:dyDescent="0.25">
      <c r="A5109" t="s">
        <v>51</v>
      </c>
      <c r="B5109" t="s">
        <v>13</v>
      </c>
      <c r="C5109">
        <v>5</v>
      </c>
      <c r="D5109">
        <v>0</v>
      </c>
    </row>
    <row r="5110" spans="1:4" x14ac:dyDescent="0.25">
      <c r="A5110" t="s">
        <v>52</v>
      </c>
      <c r="B5110" t="s">
        <v>13</v>
      </c>
      <c r="C5110">
        <v>5</v>
      </c>
      <c r="D5110">
        <v>0</v>
      </c>
    </row>
    <row r="5111" spans="1:4" x14ac:dyDescent="0.25">
      <c r="A5111" t="s">
        <v>53</v>
      </c>
      <c r="B5111" t="s">
        <v>13</v>
      </c>
      <c r="C5111">
        <v>5</v>
      </c>
      <c r="D5111">
        <v>0</v>
      </c>
    </row>
    <row r="5112" spans="1:4" x14ac:dyDescent="0.25">
      <c r="A5112" t="s">
        <v>54</v>
      </c>
      <c r="B5112" t="s">
        <v>13</v>
      </c>
      <c r="C5112">
        <v>5</v>
      </c>
      <c r="D5112">
        <v>0</v>
      </c>
    </row>
    <row r="5113" spans="1:4" x14ac:dyDescent="0.25">
      <c r="A5113" t="s">
        <v>55</v>
      </c>
      <c r="B5113" t="s">
        <v>13</v>
      </c>
      <c r="C5113">
        <v>5</v>
      </c>
      <c r="D5113">
        <v>0</v>
      </c>
    </row>
    <row r="5114" spans="1:4" x14ac:dyDescent="0.25">
      <c r="A5114" t="s">
        <v>30</v>
      </c>
      <c r="B5114" t="s">
        <v>13</v>
      </c>
      <c r="C5114">
        <v>5</v>
      </c>
      <c r="D5114">
        <v>0</v>
      </c>
    </row>
    <row r="5115" spans="1:4" x14ac:dyDescent="0.25">
      <c r="A5115" t="s">
        <v>31</v>
      </c>
      <c r="B5115" t="s">
        <v>13</v>
      </c>
      <c r="C5115">
        <v>5</v>
      </c>
      <c r="D5115">
        <v>0</v>
      </c>
    </row>
    <row r="5116" spans="1:4" x14ac:dyDescent="0.25">
      <c r="A5116" t="s">
        <v>32</v>
      </c>
      <c r="B5116" t="s">
        <v>13</v>
      </c>
      <c r="C5116">
        <v>5</v>
      </c>
      <c r="D5116">
        <v>0</v>
      </c>
    </row>
    <row r="5117" spans="1:4" x14ac:dyDescent="0.25">
      <c r="A5117" t="s">
        <v>33</v>
      </c>
      <c r="B5117" t="s">
        <v>13</v>
      </c>
      <c r="C5117">
        <v>5</v>
      </c>
      <c r="D5117">
        <v>0</v>
      </c>
    </row>
    <row r="5118" spans="1:4" x14ac:dyDescent="0.25">
      <c r="A5118" t="s">
        <v>34</v>
      </c>
      <c r="B5118" t="s">
        <v>13</v>
      </c>
      <c r="C5118">
        <v>5</v>
      </c>
      <c r="D5118">
        <v>0</v>
      </c>
    </row>
    <row r="5119" spans="1:4" x14ac:dyDescent="0.25">
      <c r="A5119" t="s">
        <v>35</v>
      </c>
      <c r="B5119" t="s">
        <v>13</v>
      </c>
      <c r="C5119">
        <v>5</v>
      </c>
      <c r="D5119">
        <v>0</v>
      </c>
    </row>
    <row r="5120" spans="1:4" x14ac:dyDescent="0.25">
      <c r="A5120" t="s">
        <v>36</v>
      </c>
      <c r="B5120" t="s">
        <v>13</v>
      </c>
      <c r="C5120">
        <v>5</v>
      </c>
      <c r="D5120">
        <v>0</v>
      </c>
    </row>
    <row r="5121" spans="1:4" x14ac:dyDescent="0.25">
      <c r="A5121" t="s">
        <v>37</v>
      </c>
      <c r="B5121" t="s">
        <v>13</v>
      </c>
      <c r="C5121">
        <v>5</v>
      </c>
      <c r="D5121">
        <v>0</v>
      </c>
    </row>
    <row r="5122" spans="1:4" x14ac:dyDescent="0.25">
      <c r="A5122" t="s">
        <v>38</v>
      </c>
      <c r="B5122" t="s">
        <v>13</v>
      </c>
      <c r="C5122">
        <v>5</v>
      </c>
      <c r="D5122">
        <v>0</v>
      </c>
    </row>
    <row r="5123" spans="1:4" x14ac:dyDescent="0.25">
      <c r="A5123" t="s">
        <v>39</v>
      </c>
      <c r="B5123" t="s">
        <v>13</v>
      </c>
      <c r="C5123">
        <v>5</v>
      </c>
      <c r="D5123">
        <v>0</v>
      </c>
    </row>
    <row r="5124" spans="1:4" x14ac:dyDescent="0.25">
      <c r="A5124" t="s">
        <v>40</v>
      </c>
      <c r="B5124" t="s">
        <v>13</v>
      </c>
      <c r="C5124">
        <v>6</v>
      </c>
      <c r="D5124">
        <v>0</v>
      </c>
    </row>
    <row r="5125" spans="1:4" x14ac:dyDescent="0.25">
      <c r="A5125" t="s">
        <v>41</v>
      </c>
      <c r="B5125" t="s">
        <v>13</v>
      </c>
      <c r="C5125">
        <v>6</v>
      </c>
      <c r="D5125">
        <v>0</v>
      </c>
    </row>
    <row r="5126" spans="1:4" x14ac:dyDescent="0.25">
      <c r="A5126" t="s">
        <v>42</v>
      </c>
      <c r="B5126" t="s">
        <v>13</v>
      </c>
      <c r="C5126">
        <v>6</v>
      </c>
      <c r="D5126">
        <v>0</v>
      </c>
    </row>
    <row r="5127" spans="1:4" x14ac:dyDescent="0.25">
      <c r="A5127" t="s">
        <v>43</v>
      </c>
      <c r="B5127" t="s">
        <v>13</v>
      </c>
      <c r="C5127">
        <v>6</v>
      </c>
      <c r="D5127">
        <v>0</v>
      </c>
    </row>
    <row r="5128" spans="1:4" x14ac:dyDescent="0.25">
      <c r="A5128" t="s">
        <v>44</v>
      </c>
      <c r="B5128" t="s">
        <v>13</v>
      </c>
      <c r="C5128">
        <v>6</v>
      </c>
      <c r="D5128">
        <v>0</v>
      </c>
    </row>
    <row r="5129" spans="1:4" x14ac:dyDescent="0.25">
      <c r="A5129" t="s">
        <v>45</v>
      </c>
      <c r="B5129" t="s">
        <v>13</v>
      </c>
      <c r="C5129">
        <v>6</v>
      </c>
      <c r="D5129">
        <v>6.5300846871419113E-3</v>
      </c>
    </row>
    <row r="5130" spans="1:4" x14ac:dyDescent="0.25">
      <c r="A5130" t="s">
        <v>46</v>
      </c>
      <c r="B5130" t="s">
        <v>13</v>
      </c>
      <c r="C5130">
        <v>6</v>
      </c>
      <c r="D5130">
        <v>6.5994331005348808E-3</v>
      </c>
    </row>
    <row r="5131" spans="1:4" x14ac:dyDescent="0.25">
      <c r="A5131" t="s">
        <v>47</v>
      </c>
      <c r="B5131" t="s">
        <v>13</v>
      </c>
      <c r="C5131">
        <v>6</v>
      </c>
      <c r="D5131">
        <v>7.5791625183999076E-3</v>
      </c>
    </row>
    <row r="5132" spans="1:4" x14ac:dyDescent="0.25">
      <c r="A5132" t="s">
        <v>48</v>
      </c>
      <c r="B5132" t="s">
        <v>13</v>
      </c>
      <c r="C5132">
        <v>6</v>
      </c>
      <c r="D5132">
        <v>7.1238105248705328E-3</v>
      </c>
    </row>
    <row r="5133" spans="1:4" x14ac:dyDescent="0.25">
      <c r="A5133" t="s">
        <v>49</v>
      </c>
      <c r="B5133" t="s">
        <v>13</v>
      </c>
      <c r="C5133">
        <v>6</v>
      </c>
      <c r="D5133">
        <v>6.818381695367433E-3</v>
      </c>
    </row>
    <row r="5134" spans="1:4" x14ac:dyDescent="0.25">
      <c r="A5134" t="s">
        <v>50</v>
      </c>
      <c r="B5134" t="s">
        <v>13</v>
      </c>
      <c r="C5134">
        <v>6</v>
      </c>
      <c r="D5134">
        <v>7.7669271844312063E-3</v>
      </c>
    </row>
    <row r="5135" spans="1:4" x14ac:dyDescent="0.25">
      <c r="A5135" t="s">
        <v>51</v>
      </c>
      <c r="B5135" t="s">
        <v>13</v>
      </c>
      <c r="C5135">
        <v>6</v>
      </c>
      <c r="D5135">
        <v>7.2414847004807431E-3</v>
      </c>
    </row>
    <row r="5136" spans="1:4" x14ac:dyDescent="0.25">
      <c r="A5136" t="s">
        <v>52</v>
      </c>
      <c r="B5136" t="s">
        <v>13</v>
      </c>
      <c r="C5136">
        <v>6</v>
      </c>
      <c r="D5136">
        <v>6.4572896963203527E-3</v>
      </c>
    </row>
    <row r="5137" spans="1:4" x14ac:dyDescent="0.25">
      <c r="A5137" t="s">
        <v>53</v>
      </c>
      <c r="B5137" t="s">
        <v>13</v>
      </c>
      <c r="C5137">
        <v>6</v>
      </c>
      <c r="D5137">
        <v>0</v>
      </c>
    </row>
    <row r="5138" spans="1:4" x14ac:dyDescent="0.25">
      <c r="A5138" t="s">
        <v>54</v>
      </c>
      <c r="B5138" t="s">
        <v>13</v>
      </c>
      <c r="C5138">
        <v>6</v>
      </c>
      <c r="D5138">
        <v>0</v>
      </c>
    </row>
    <row r="5139" spans="1:4" x14ac:dyDescent="0.25">
      <c r="A5139" t="s">
        <v>55</v>
      </c>
      <c r="B5139" t="s">
        <v>13</v>
      </c>
      <c r="C5139">
        <v>6</v>
      </c>
      <c r="D5139">
        <v>0</v>
      </c>
    </row>
    <row r="5140" spans="1:4" x14ac:dyDescent="0.25">
      <c r="A5140" t="s">
        <v>30</v>
      </c>
      <c r="B5140" t="s">
        <v>13</v>
      </c>
      <c r="C5140">
        <v>6</v>
      </c>
      <c r="D5140">
        <v>0</v>
      </c>
    </row>
    <row r="5141" spans="1:4" x14ac:dyDescent="0.25">
      <c r="A5141" t="s">
        <v>31</v>
      </c>
      <c r="B5141" t="s">
        <v>13</v>
      </c>
      <c r="C5141">
        <v>6</v>
      </c>
      <c r="D5141">
        <v>0</v>
      </c>
    </row>
    <row r="5142" spans="1:4" x14ac:dyDescent="0.25">
      <c r="A5142" t="s">
        <v>32</v>
      </c>
      <c r="B5142" t="s">
        <v>13</v>
      </c>
      <c r="C5142">
        <v>6</v>
      </c>
      <c r="D5142">
        <v>0</v>
      </c>
    </row>
    <row r="5143" spans="1:4" x14ac:dyDescent="0.25">
      <c r="A5143" t="s">
        <v>33</v>
      </c>
      <c r="B5143" t="s">
        <v>13</v>
      </c>
      <c r="C5143">
        <v>6</v>
      </c>
      <c r="D5143">
        <v>0</v>
      </c>
    </row>
    <row r="5144" spans="1:4" x14ac:dyDescent="0.25">
      <c r="A5144" t="s">
        <v>34</v>
      </c>
      <c r="B5144" t="s">
        <v>13</v>
      </c>
      <c r="C5144">
        <v>6</v>
      </c>
      <c r="D5144">
        <v>0</v>
      </c>
    </row>
    <row r="5145" spans="1:4" x14ac:dyDescent="0.25">
      <c r="A5145" t="s">
        <v>35</v>
      </c>
      <c r="B5145" t="s">
        <v>13</v>
      </c>
      <c r="C5145">
        <v>6</v>
      </c>
      <c r="D5145">
        <v>0</v>
      </c>
    </row>
    <row r="5146" spans="1:4" x14ac:dyDescent="0.25">
      <c r="A5146" t="s">
        <v>36</v>
      </c>
      <c r="B5146" t="s">
        <v>13</v>
      </c>
      <c r="C5146">
        <v>6</v>
      </c>
      <c r="D5146">
        <v>0</v>
      </c>
    </row>
    <row r="5147" spans="1:4" x14ac:dyDescent="0.25">
      <c r="A5147" t="s">
        <v>37</v>
      </c>
      <c r="B5147" t="s">
        <v>13</v>
      </c>
      <c r="C5147">
        <v>6</v>
      </c>
      <c r="D5147">
        <v>0</v>
      </c>
    </row>
    <row r="5148" spans="1:4" x14ac:dyDescent="0.25">
      <c r="A5148" t="s">
        <v>38</v>
      </c>
      <c r="B5148" t="s">
        <v>13</v>
      </c>
      <c r="C5148">
        <v>6</v>
      </c>
      <c r="D5148">
        <v>0</v>
      </c>
    </row>
    <row r="5149" spans="1:4" x14ac:dyDescent="0.25">
      <c r="A5149" t="s">
        <v>39</v>
      </c>
      <c r="B5149" t="s">
        <v>13</v>
      </c>
      <c r="C5149">
        <v>6</v>
      </c>
      <c r="D5149">
        <v>0</v>
      </c>
    </row>
    <row r="5150" spans="1:4" x14ac:dyDescent="0.25">
      <c r="A5150" t="s">
        <v>40</v>
      </c>
      <c r="B5150" t="s">
        <v>13</v>
      </c>
      <c r="C5150">
        <v>7</v>
      </c>
      <c r="D5150">
        <v>2.5266768999852918E-2</v>
      </c>
    </row>
    <row r="5151" spans="1:4" x14ac:dyDescent="0.25">
      <c r="A5151" t="s">
        <v>41</v>
      </c>
      <c r="B5151" t="s">
        <v>13</v>
      </c>
      <c r="C5151">
        <v>7</v>
      </c>
      <c r="D5151">
        <v>2.3567787885227742E-2</v>
      </c>
    </row>
    <row r="5152" spans="1:4" x14ac:dyDescent="0.25">
      <c r="A5152" t="s">
        <v>42</v>
      </c>
      <c r="B5152" t="s">
        <v>13</v>
      </c>
      <c r="C5152">
        <v>7</v>
      </c>
      <c r="D5152">
        <v>2.814016412949601E-2</v>
      </c>
    </row>
    <row r="5153" spans="1:4" x14ac:dyDescent="0.25">
      <c r="A5153" t="s">
        <v>43</v>
      </c>
      <c r="B5153" t="s">
        <v>13</v>
      </c>
      <c r="C5153">
        <v>7</v>
      </c>
      <c r="D5153">
        <v>2.4737177470020893E-2</v>
      </c>
    </row>
    <row r="5154" spans="1:4" x14ac:dyDescent="0.25">
      <c r="A5154" t="s">
        <v>44</v>
      </c>
      <c r="B5154" t="s">
        <v>13</v>
      </c>
      <c r="C5154">
        <v>7</v>
      </c>
      <c r="D5154">
        <v>2.7315288706613632E-2</v>
      </c>
    </row>
    <row r="5155" spans="1:4" x14ac:dyDescent="0.25">
      <c r="A5155" t="s">
        <v>45</v>
      </c>
      <c r="B5155" t="s">
        <v>13</v>
      </c>
      <c r="C5155">
        <v>7</v>
      </c>
      <c r="D5155">
        <v>0.10412724145938711</v>
      </c>
    </row>
    <row r="5156" spans="1:4" x14ac:dyDescent="0.25">
      <c r="A5156" t="s">
        <v>46</v>
      </c>
      <c r="B5156" t="s">
        <v>13</v>
      </c>
      <c r="C5156">
        <v>7</v>
      </c>
      <c r="D5156">
        <v>0.10523305544682497</v>
      </c>
    </row>
    <row r="5157" spans="1:4" x14ac:dyDescent="0.25">
      <c r="A5157" t="s">
        <v>47</v>
      </c>
      <c r="B5157" t="s">
        <v>13</v>
      </c>
      <c r="C5157">
        <v>7</v>
      </c>
      <c r="D5157">
        <v>0.12085559735041962</v>
      </c>
    </row>
    <row r="5158" spans="1:4" x14ac:dyDescent="0.25">
      <c r="A5158" t="s">
        <v>48</v>
      </c>
      <c r="B5158" t="s">
        <v>13</v>
      </c>
      <c r="C5158">
        <v>7</v>
      </c>
      <c r="D5158">
        <v>0.11359465828900005</v>
      </c>
    </row>
    <row r="5159" spans="1:4" x14ac:dyDescent="0.25">
      <c r="A5159" t="s">
        <v>49</v>
      </c>
      <c r="B5159" t="s">
        <v>13</v>
      </c>
      <c r="C5159">
        <v>7</v>
      </c>
      <c r="D5159">
        <v>0.1087243598163095</v>
      </c>
    </row>
    <row r="5160" spans="1:4" x14ac:dyDescent="0.25">
      <c r="A5160" t="s">
        <v>50</v>
      </c>
      <c r="B5160" t="s">
        <v>13</v>
      </c>
      <c r="C5160">
        <v>7</v>
      </c>
      <c r="D5160">
        <v>0.12384964990166449</v>
      </c>
    </row>
    <row r="5161" spans="1:4" x14ac:dyDescent="0.25">
      <c r="A5161" t="s">
        <v>51</v>
      </c>
      <c r="B5161" t="s">
        <v>13</v>
      </c>
      <c r="C5161">
        <v>7</v>
      </c>
      <c r="D5161">
        <v>0.1154710638617219</v>
      </c>
    </row>
    <row r="5162" spans="1:4" x14ac:dyDescent="0.25">
      <c r="A5162" t="s">
        <v>52</v>
      </c>
      <c r="B5162" t="s">
        <v>13</v>
      </c>
      <c r="C5162">
        <v>7</v>
      </c>
      <c r="D5162">
        <v>0.10296646913414674</v>
      </c>
    </row>
    <row r="5163" spans="1:4" x14ac:dyDescent="0.25">
      <c r="A5163" t="s">
        <v>53</v>
      </c>
      <c r="B5163" t="s">
        <v>13</v>
      </c>
      <c r="C5163">
        <v>7</v>
      </c>
      <c r="D5163">
        <v>4.6134203531006512E-3</v>
      </c>
    </row>
    <row r="5164" spans="1:4" x14ac:dyDescent="0.25">
      <c r="A5164" t="s">
        <v>54</v>
      </c>
      <c r="B5164" t="s">
        <v>13</v>
      </c>
      <c r="C5164">
        <v>7</v>
      </c>
      <c r="D5164">
        <v>4.0437851479101054E-3</v>
      </c>
    </row>
    <row r="5165" spans="1:4" x14ac:dyDescent="0.25">
      <c r="A5165" t="s">
        <v>55</v>
      </c>
      <c r="B5165" t="s">
        <v>13</v>
      </c>
      <c r="C5165">
        <v>7</v>
      </c>
      <c r="D5165">
        <v>3.9440243296631327E-3</v>
      </c>
    </row>
    <row r="5166" spans="1:4" x14ac:dyDescent="0.25">
      <c r="A5166" t="s">
        <v>30</v>
      </c>
      <c r="B5166" t="s">
        <v>13</v>
      </c>
      <c r="C5166">
        <v>7</v>
      </c>
      <c r="D5166">
        <v>2.8744443681286314E-2</v>
      </c>
    </row>
    <row r="5167" spans="1:4" x14ac:dyDescent="0.25">
      <c r="A5167" t="s">
        <v>31</v>
      </c>
      <c r="B5167" t="s">
        <v>13</v>
      </c>
      <c r="C5167">
        <v>7</v>
      </c>
      <c r="D5167">
        <v>3.2959951998942104E-2</v>
      </c>
    </row>
    <row r="5168" spans="1:4" x14ac:dyDescent="0.25">
      <c r="A5168" t="s">
        <v>32</v>
      </c>
      <c r="B5168" t="s">
        <v>13</v>
      </c>
      <c r="C5168">
        <v>7</v>
      </c>
      <c r="D5168">
        <v>2.8182627127015331E-2</v>
      </c>
    </row>
    <row r="5169" spans="1:4" x14ac:dyDescent="0.25">
      <c r="A5169" t="s">
        <v>33</v>
      </c>
      <c r="B5169" t="s">
        <v>13</v>
      </c>
      <c r="C5169">
        <v>7</v>
      </c>
      <c r="D5169">
        <v>3.1936478506635703E-2</v>
      </c>
    </row>
    <row r="5170" spans="1:4" x14ac:dyDescent="0.25">
      <c r="A5170" t="s">
        <v>34</v>
      </c>
      <c r="B5170" t="s">
        <v>13</v>
      </c>
      <c r="C5170">
        <v>7</v>
      </c>
      <c r="D5170">
        <v>2.9428279507983168E-2</v>
      </c>
    </row>
    <row r="5171" spans="1:4" x14ac:dyDescent="0.25">
      <c r="A5171" t="s">
        <v>35</v>
      </c>
      <c r="B5171" t="s">
        <v>13</v>
      </c>
      <c r="C5171">
        <v>7</v>
      </c>
      <c r="D5171">
        <v>2.8643085527327514E-2</v>
      </c>
    </row>
    <row r="5172" spans="1:4" x14ac:dyDescent="0.25">
      <c r="A5172" t="s">
        <v>36</v>
      </c>
      <c r="B5172" t="s">
        <v>13</v>
      </c>
      <c r="C5172">
        <v>7</v>
      </c>
      <c r="D5172">
        <v>3.0516694167626621E-2</v>
      </c>
    </row>
    <row r="5173" spans="1:4" x14ac:dyDescent="0.25">
      <c r="A5173" t="s">
        <v>37</v>
      </c>
      <c r="B5173" t="s">
        <v>13</v>
      </c>
      <c r="C5173">
        <v>7</v>
      </c>
      <c r="D5173">
        <v>2.7068250981536174E-2</v>
      </c>
    </row>
    <row r="5174" spans="1:4" x14ac:dyDescent="0.25">
      <c r="A5174" t="s">
        <v>38</v>
      </c>
      <c r="B5174" t="s">
        <v>13</v>
      </c>
      <c r="C5174">
        <v>7</v>
      </c>
      <c r="D5174">
        <v>2.7766544893402762E-2</v>
      </c>
    </row>
    <row r="5175" spans="1:4" x14ac:dyDescent="0.25">
      <c r="A5175" t="s">
        <v>39</v>
      </c>
      <c r="B5175" t="s">
        <v>13</v>
      </c>
      <c r="C5175">
        <v>7</v>
      </c>
      <c r="D5175">
        <v>2.8366900776472099E-2</v>
      </c>
    </row>
    <row r="5176" spans="1:4" x14ac:dyDescent="0.25">
      <c r="A5176" t="s">
        <v>40</v>
      </c>
      <c r="B5176" t="s">
        <v>13</v>
      </c>
      <c r="C5176">
        <v>8</v>
      </c>
      <c r="D5176">
        <v>0.1396679072928112</v>
      </c>
    </row>
    <row r="5177" spans="1:4" x14ac:dyDescent="0.25">
      <c r="A5177" t="s">
        <v>41</v>
      </c>
      <c r="B5177" t="s">
        <v>13</v>
      </c>
      <c r="C5177">
        <v>8</v>
      </c>
      <c r="D5177">
        <v>0.1302763963793625</v>
      </c>
    </row>
    <row r="5178" spans="1:4" x14ac:dyDescent="0.25">
      <c r="A5178" t="s">
        <v>42</v>
      </c>
      <c r="B5178" t="s">
        <v>13</v>
      </c>
      <c r="C5178">
        <v>8</v>
      </c>
      <c r="D5178">
        <v>0.15555126319735696</v>
      </c>
    </row>
    <row r="5179" spans="1:4" x14ac:dyDescent="0.25">
      <c r="A5179" t="s">
        <v>43</v>
      </c>
      <c r="B5179" t="s">
        <v>13</v>
      </c>
      <c r="C5179">
        <v>8</v>
      </c>
      <c r="D5179">
        <v>0.13674046767074999</v>
      </c>
    </row>
    <row r="5180" spans="1:4" x14ac:dyDescent="0.25">
      <c r="A5180" t="s">
        <v>44</v>
      </c>
      <c r="B5180" t="s">
        <v>13</v>
      </c>
      <c r="C5180">
        <v>8</v>
      </c>
      <c r="D5180">
        <v>0.15099157358718454</v>
      </c>
    </row>
    <row r="5181" spans="1:4" x14ac:dyDescent="0.25">
      <c r="A5181" t="s">
        <v>45</v>
      </c>
      <c r="B5181" t="s">
        <v>13</v>
      </c>
      <c r="C5181">
        <v>8</v>
      </c>
      <c r="D5181">
        <v>0.25881326019159234</v>
      </c>
    </row>
    <row r="5182" spans="1:4" x14ac:dyDescent="0.25">
      <c r="A5182" t="s">
        <v>46</v>
      </c>
      <c r="B5182" t="s">
        <v>13</v>
      </c>
      <c r="C5182">
        <v>8</v>
      </c>
      <c r="D5182">
        <v>0.26156181397293765</v>
      </c>
    </row>
    <row r="5183" spans="1:4" x14ac:dyDescent="0.25">
      <c r="A5183" t="s">
        <v>47</v>
      </c>
      <c r="B5183" t="s">
        <v>13</v>
      </c>
      <c r="C5183">
        <v>8</v>
      </c>
      <c r="D5183">
        <v>0.30039239227195197</v>
      </c>
    </row>
    <row r="5184" spans="1:4" x14ac:dyDescent="0.25">
      <c r="A5184" t="s">
        <v>48</v>
      </c>
      <c r="B5184" t="s">
        <v>13</v>
      </c>
      <c r="C5184">
        <v>8</v>
      </c>
      <c r="D5184">
        <v>0.28234497947007303</v>
      </c>
    </row>
    <row r="5185" spans="1:4" x14ac:dyDescent="0.25">
      <c r="A5185" t="s">
        <v>49</v>
      </c>
      <c r="B5185" t="s">
        <v>13</v>
      </c>
      <c r="C5185">
        <v>8</v>
      </c>
      <c r="D5185">
        <v>0.27023961868113089</v>
      </c>
    </row>
    <row r="5186" spans="1:4" x14ac:dyDescent="0.25">
      <c r="A5186" t="s">
        <v>50</v>
      </c>
      <c r="B5186" t="s">
        <v>13</v>
      </c>
      <c r="C5186">
        <v>8</v>
      </c>
      <c r="D5186">
        <v>0.30783425370141154</v>
      </c>
    </row>
    <row r="5187" spans="1:4" x14ac:dyDescent="0.25">
      <c r="A5187" t="s">
        <v>51</v>
      </c>
      <c r="B5187" t="s">
        <v>13</v>
      </c>
      <c r="C5187">
        <v>8</v>
      </c>
      <c r="D5187">
        <v>0.28700887565047101</v>
      </c>
    </row>
    <row r="5188" spans="1:4" x14ac:dyDescent="0.25">
      <c r="A5188" t="s">
        <v>52</v>
      </c>
      <c r="B5188" t="s">
        <v>13</v>
      </c>
      <c r="C5188">
        <v>8</v>
      </c>
      <c r="D5188">
        <v>0.25592810482182476</v>
      </c>
    </row>
    <row r="5189" spans="1:4" x14ac:dyDescent="0.25">
      <c r="A5189" t="s">
        <v>53</v>
      </c>
      <c r="B5189" t="s">
        <v>13</v>
      </c>
      <c r="C5189">
        <v>8</v>
      </c>
      <c r="D5189">
        <v>8.5862195595878668E-2</v>
      </c>
    </row>
    <row r="5190" spans="1:4" x14ac:dyDescent="0.25">
      <c r="A5190" t="s">
        <v>54</v>
      </c>
      <c r="B5190" t="s">
        <v>13</v>
      </c>
      <c r="C5190">
        <v>8</v>
      </c>
      <c r="D5190">
        <v>7.5260488909104098E-2</v>
      </c>
    </row>
    <row r="5191" spans="1:4" x14ac:dyDescent="0.25">
      <c r="A5191" t="s">
        <v>55</v>
      </c>
      <c r="B5191" t="s">
        <v>13</v>
      </c>
      <c r="C5191">
        <v>8</v>
      </c>
      <c r="D5191">
        <v>7.3403800761584759E-2</v>
      </c>
    </row>
    <row r="5192" spans="1:4" x14ac:dyDescent="0.25">
      <c r="A5192" t="s">
        <v>30</v>
      </c>
      <c r="B5192" t="s">
        <v>13</v>
      </c>
      <c r="C5192">
        <v>8</v>
      </c>
      <c r="D5192">
        <v>0.14850340029592074</v>
      </c>
    </row>
    <row r="5193" spans="1:4" x14ac:dyDescent="0.25">
      <c r="A5193" t="s">
        <v>31</v>
      </c>
      <c r="B5193" t="s">
        <v>13</v>
      </c>
      <c r="C5193">
        <v>8</v>
      </c>
      <c r="D5193">
        <v>0.17028212477181592</v>
      </c>
    </row>
    <row r="5194" spans="1:4" x14ac:dyDescent="0.25">
      <c r="A5194" t="s">
        <v>32</v>
      </c>
      <c r="B5194" t="s">
        <v>13</v>
      </c>
      <c r="C5194">
        <v>8</v>
      </c>
      <c r="D5194">
        <v>0.14560086825957816</v>
      </c>
    </row>
    <row r="5195" spans="1:4" x14ac:dyDescent="0.25">
      <c r="A5195" t="s">
        <v>33</v>
      </c>
      <c r="B5195" t="s">
        <v>13</v>
      </c>
      <c r="C5195">
        <v>8</v>
      </c>
      <c r="D5195">
        <v>0.16499451874243948</v>
      </c>
    </row>
    <row r="5196" spans="1:4" x14ac:dyDescent="0.25">
      <c r="A5196" t="s">
        <v>34</v>
      </c>
      <c r="B5196" t="s">
        <v>13</v>
      </c>
      <c r="C5196">
        <v>8</v>
      </c>
      <c r="D5196">
        <v>0.15203632466330966</v>
      </c>
    </row>
    <row r="5197" spans="1:4" x14ac:dyDescent="0.25">
      <c r="A5197" t="s">
        <v>35</v>
      </c>
      <c r="B5197" t="s">
        <v>13</v>
      </c>
      <c r="C5197">
        <v>8</v>
      </c>
      <c r="D5197">
        <v>0.14797975020627235</v>
      </c>
    </row>
    <row r="5198" spans="1:4" x14ac:dyDescent="0.25">
      <c r="A5198" t="s">
        <v>36</v>
      </c>
      <c r="B5198" t="s">
        <v>13</v>
      </c>
      <c r="C5198">
        <v>8</v>
      </c>
      <c r="D5198">
        <v>0.15765943846161948</v>
      </c>
    </row>
    <row r="5199" spans="1:4" x14ac:dyDescent="0.25">
      <c r="A5199" t="s">
        <v>37</v>
      </c>
      <c r="B5199" t="s">
        <v>13</v>
      </c>
      <c r="C5199">
        <v>8</v>
      </c>
      <c r="D5199">
        <v>0.13984362875105863</v>
      </c>
    </row>
    <row r="5200" spans="1:4" x14ac:dyDescent="0.25">
      <c r="A5200" t="s">
        <v>38</v>
      </c>
      <c r="B5200" t="s">
        <v>13</v>
      </c>
      <c r="C5200">
        <v>8</v>
      </c>
      <c r="D5200">
        <v>0.14345124841724269</v>
      </c>
    </row>
    <row r="5201" spans="1:4" x14ac:dyDescent="0.25">
      <c r="A5201" t="s">
        <v>39</v>
      </c>
      <c r="B5201" t="s">
        <v>13</v>
      </c>
      <c r="C5201">
        <v>8</v>
      </c>
      <c r="D5201">
        <v>0.14655288750311232</v>
      </c>
    </row>
    <row r="5202" spans="1:4" x14ac:dyDescent="0.25">
      <c r="A5202" t="s">
        <v>40</v>
      </c>
      <c r="B5202" t="s">
        <v>13</v>
      </c>
      <c r="C5202">
        <v>9</v>
      </c>
      <c r="D5202">
        <v>0.29127894520299014</v>
      </c>
    </row>
    <row r="5203" spans="1:4" x14ac:dyDescent="0.25">
      <c r="A5203" t="s">
        <v>41</v>
      </c>
      <c r="B5203" t="s">
        <v>13</v>
      </c>
      <c r="C5203">
        <v>9</v>
      </c>
      <c r="D5203">
        <v>0.27169284668003685</v>
      </c>
    </row>
    <row r="5204" spans="1:4" x14ac:dyDescent="0.25">
      <c r="A5204" t="s">
        <v>42</v>
      </c>
      <c r="B5204" t="s">
        <v>13</v>
      </c>
      <c r="C5204">
        <v>9</v>
      </c>
      <c r="D5204">
        <v>0.32440385731655413</v>
      </c>
    </row>
    <row r="5205" spans="1:4" x14ac:dyDescent="0.25">
      <c r="A5205" t="s">
        <v>43</v>
      </c>
      <c r="B5205" t="s">
        <v>13</v>
      </c>
      <c r="C5205">
        <v>9</v>
      </c>
      <c r="D5205">
        <v>0.28517373791673967</v>
      </c>
    </row>
    <row r="5206" spans="1:4" x14ac:dyDescent="0.25">
      <c r="A5206" t="s">
        <v>44</v>
      </c>
      <c r="B5206" t="s">
        <v>13</v>
      </c>
      <c r="C5206">
        <v>9</v>
      </c>
      <c r="D5206">
        <v>0.31489457486328715</v>
      </c>
    </row>
    <row r="5207" spans="1:4" x14ac:dyDescent="0.25">
      <c r="A5207" t="s">
        <v>45</v>
      </c>
      <c r="B5207" t="s">
        <v>13</v>
      </c>
      <c r="C5207">
        <v>9</v>
      </c>
      <c r="D5207">
        <v>0.3951749130301177</v>
      </c>
    </row>
    <row r="5208" spans="1:4" x14ac:dyDescent="0.25">
      <c r="A5208" t="s">
        <v>46</v>
      </c>
      <c r="B5208" t="s">
        <v>13</v>
      </c>
      <c r="C5208">
        <v>9</v>
      </c>
      <c r="D5208">
        <v>0.39937160488700968</v>
      </c>
    </row>
    <row r="5209" spans="1:4" x14ac:dyDescent="0.25">
      <c r="A5209" t="s">
        <v>47</v>
      </c>
      <c r="B5209" t="s">
        <v>13</v>
      </c>
      <c r="C5209">
        <v>9</v>
      </c>
      <c r="D5209">
        <v>0.45866095656421035</v>
      </c>
    </row>
    <row r="5210" spans="1:4" x14ac:dyDescent="0.25">
      <c r="A5210" t="s">
        <v>48</v>
      </c>
      <c r="B5210" t="s">
        <v>13</v>
      </c>
      <c r="C5210">
        <v>9</v>
      </c>
      <c r="D5210">
        <v>0.43110485383932834</v>
      </c>
    </row>
    <row r="5211" spans="1:4" x14ac:dyDescent="0.25">
      <c r="A5211" t="s">
        <v>49</v>
      </c>
      <c r="B5211" t="s">
        <v>13</v>
      </c>
      <c r="C5211">
        <v>9</v>
      </c>
      <c r="D5211">
        <v>0.41262150838234851</v>
      </c>
    </row>
    <row r="5212" spans="1:4" x14ac:dyDescent="0.25">
      <c r="A5212" t="s">
        <v>50</v>
      </c>
      <c r="B5212" t="s">
        <v>13</v>
      </c>
      <c r="C5212">
        <v>9</v>
      </c>
      <c r="D5212">
        <v>0.47002373195288966</v>
      </c>
    </row>
    <row r="5213" spans="1:4" x14ac:dyDescent="0.25">
      <c r="A5213" t="s">
        <v>51</v>
      </c>
      <c r="B5213" t="s">
        <v>13</v>
      </c>
      <c r="C5213">
        <v>9</v>
      </c>
      <c r="D5213">
        <v>0.43822602980266928</v>
      </c>
    </row>
    <row r="5214" spans="1:4" x14ac:dyDescent="0.25">
      <c r="A5214" t="s">
        <v>52</v>
      </c>
      <c r="B5214" t="s">
        <v>13</v>
      </c>
      <c r="C5214">
        <v>9</v>
      </c>
      <c r="D5214">
        <v>0.39076964793094043</v>
      </c>
    </row>
    <row r="5215" spans="1:4" x14ac:dyDescent="0.25">
      <c r="A5215" t="s">
        <v>53</v>
      </c>
      <c r="B5215" t="s">
        <v>13</v>
      </c>
      <c r="C5215">
        <v>9</v>
      </c>
      <c r="D5215">
        <v>0.22608279303339343</v>
      </c>
    </row>
    <row r="5216" spans="1:4" x14ac:dyDescent="0.25">
      <c r="A5216" t="s">
        <v>54</v>
      </c>
      <c r="B5216" t="s">
        <v>13</v>
      </c>
      <c r="C5216">
        <v>9</v>
      </c>
      <c r="D5216">
        <v>0.19816755697365021</v>
      </c>
    </row>
    <row r="5217" spans="1:4" x14ac:dyDescent="0.25">
      <c r="A5217" t="s">
        <v>55</v>
      </c>
      <c r="B5217" t="s">
        <v>13</v>
      </c>
      <c r="C5217">
        <v>9</v>
      </c>
      <c r="D5217">
        <v>0.19327873204586885</v>
      </c>
    </row>
    <row r="5218" spans="1:4" x14ac:dyDescent="0.25">
      <c r="A5218" t="s">
        <v>30</v>
      </c>
      <c r="B5218" t="s">
        <v>13</v>
      </c>
      <c r="C5218">
        <v>9</v>
      </c>
      <c r="D5218">
        <v>0.29672394360344312</v>
      </c>
    </row>
    <row r="5219" spans="1:4" x14ac:dyDescent="0.25">
      <c r="A5219" t="s">
        <v>31</v>
      </c>
      <c r="B5219" t="s">
        <v>13</v>
      </c>
      <c r="C5219">
        <v>9</v>
      </c>
      <c r="D5219">
        <v>0.3402399102430162</v>
      </c>
    </row>
    <row r="5220" spans="1:4" x14ac:dyDescent="0.25">
      <c r="A5220" t="s">
        <v>32</v>
      </c>
      <c r="B5220" t="s">
        <v>13</v>
      </c>
      <c r="C5220">
        <v>9</v>
      </c>
      <c r="D5220">
        <v>0.29092440803359959</v>
      </c>
    </row>
    <row r="5221" spans="1:4" x14ac:dyDescent="0.25">
      <c r="A5221" t="s">
        <v>33</v>
      </c>
      <c r="B5221" t="s">
        <v>13</v>
      </c>
      <c r="C5221">
        <v>9</v>
      </c>
      <c r="D5221">
        <v>0.32967476957868469</v>
      </c>
    </row>
    <row r="5222" spans="1:4" x14ac:dyDescent="0.25">
      <c r="A5222" t="s">
        <v>34</v>
      </c>
      <c r="B5222" t="s">
        <v>13</v>
      </c>
      <c r="C5222">
        <v>9</v>
      </c>
      <c r="D5222">
        <v>0.30378306311623132</v>
      </c>
    </row>
    <row r="5223" spans="1:4" x14ac:dyDescent="0.25">
      <c r="A5223" t="s">
        <v>35</v>
      </c>
      <c r="B5223" t="s">
        <v>13</v>
      </c>
      <c r="C5223">
        <v>9</v>
      </c>
      <c r="D5223">
        <v>0.29567764082950559</v>
      </c>
    </row>
    <row r="5224" spans="1:4" x14ac:dyDescent="0.25">
      <c r="A5224" t="s">
        <v>36</v>
      </c>
      <c r="B5224" t="s">
        <v>13</v>
      </c>
      <c r="C5224">
        <v>9</v>
      </c>
      <c r="D5224">
        <v>0.31501858027099411</v>
      </c>
    </row>
    <row r="5225" spans="1:4" x14ac:dyDescent="0.25">
      <c r="A5225" t="s">
        <v>37</v>
      </c>
      <c r="B5225" t="s">
        <v>13</v>
      </c>
      <c r="C5225">
        <v>9</v>
      </c>
      <c r="D5225">
        <v>0.27942089492997141</v>
      </c>
    </row>
    <row r="5226" spans="1:4" x14ac:dyDescent="0.25">
      <c r="A5226" t="s">
        <v>38</v>
      </c>
      <c r="B5226" t="s">
        <v>13</v>
      </c>
      <c r="C5226">
        <v>9</v>
      </c>
      <c r="D5226">
        <v>0.28662926276692574</v>
      </c>
    </row>
    <row r="5227" spans="1:4" x14ac:dyDescent="0.25">
      <c r="A5227" t="s">
        <v>39</v>
      </c>
      <c r="B5227" t="s">
        <v>13</v>
      </c>
      <c r="C5227">
        <v>9</v>
      </c>
      <c r="D5227">
        <v>0.2928266331931913</v>
      </c>
    </row>
    <row r="5228" spans="1:4" x14ac:dyDescent="0.25">
      <c r="A5228" t="s">
        <v>40</v>
      </c>
      <c r="B5228" t="s">
        <v>13</v>
      </c>
      <c r="C5228">
        <v>10</v>
      </c>
      <c r="D5228">
        <v>0.41972954742062257</v>
      </c>
    </row>
    <row r="5229" spans="1:4" x14ac:dyDescent="0.25">
      <c r="A5229" t="s">
        <v>41</v>
      </c>
      <c r="B5229" t="s">
        <v>13</v>
      </c>
      <c r="C5229">
        <v>10</v>
      </c>
      <c r="D5229">
        <v>0.39150620891929061</v>
      </c>
    </row>
    <row r="5230" spans="1:4" x14ac:dyDescent="0.25">
      <c r="A5230" t="s">
        <v>42</v>
      </c>
      <c r="B5230" t="s">
        <v>13</v>
      </c>
      <c r="C5230">
        <v>10</v>
      </c>
      <c r="D5230">
        <v>0.46746215768562083</v>
      </c>
    </row>
    <row r="5231" spans="1:4" x14ac:dyDescent="0.25">
      <c r="A5231" t="s">
        <v>43</v>
      </c>
      <c r="B5231" t="s">
        <v>13</v>
      </c>
      <c r="C5231">
        <v>10</v>
      </c>
      <c r="D5231">
        <v>0.4109320152495925</v>
      </c>
    </row>
    <row r="5232" spans="1:4" x14ac:dyDescent="0.25">
      <c r="A5232" t="s">
        <v>44</v>
      </c>
      <c r="B5232" t="s">
        <v>13</v>
      </c>
      <c r="C5232">
        <v>10</v>
      </c>
      <c r="D5232">
        <v>0.45375939308098007</v>
      </c>
    </row>
    <row r="5233" spans="1:4" x14ac:dyDescent="0.25">
      <c r="A5233" t="s">
        <v>45</v>
      </c>
      <c r="B5233" t="s">
        <v>13</v>
      </c>
      <c r="C5233">
        <v>10</v>
      </c>
      <c r="D5233">
        <v>0.48847129113716498</v>
      </c>
    </row>
    <row r="5234" spans="1:4" x14ac:dyDescent="0.25">
      <c r="A5234" t="s">
        <v>46</v>
      </c>
      <c r="B5234" t="s">
        <v>13</v>
      </c>
      <c r="C5234">
        <v>10</v>
      </c>
      <c r="D5234">
        <v>0.49365877501391769</v>
      </c>
    </row>
    <row r="5235" spans="1:4" x14ac:dyDescent="0.25">
      <c r="A5235" t="s">
        <v>47</v>
      </c>
      <c r="B5235" t="s">
        <v>13</v>
      </c>
      <c r="C5235">
        <v>10</v>
      </c>
      <c r="D5235">
        <v>0.56694567964655163</v>
      </c>
    </row>
    <row r="5236" spans="1:4" x14ac:dyDescent="0.25">
      <c r="A5236" t="s">
        <v>48</v>
      </c>
      <c r="B5236" t="s">
        <v>13</v>
      </c>
      <c r="C5236">
        <v>10</v>
      </c>
      <c r="D5236">
        <v>0.53288388920160601</v>
      </c>
    </row>
    <row r="5237" spans="1:4" x14ac:dyDescent="0.25">
      <c r="A5237" t="s">
        <v>49</v>
      </c>
      <c r="B5237" t="s">
        <v>13</v>
      </c>
      <c r="C5237">
        <v>10</v>
      </c>
      <c r="D5237">
        <v>0.51003683256363297</v>
      </c>
    </row>
    <row r="5238" spans="1:4" x14ac:dyDescent="0.25">
      <c r="A5238" t="s">
        <v>50</v>
      </c>
      <c r="B5238" t="s">
        <v>13</v>
      </c>
      <c r="C5238">
        <v>10</v>
      </c>
      <c r="D5238">
        <v>0.58099107924555593</v>
      </c>
    </row>
    <row r="5239" spans="1:4" x14ac:dyDescent="0.25">
      <c r="A5239" t="s">
        <v>51</v>
      </c>
      <c r="B5239" t="s">
        <v>13</v>
      </c>
      <c r="C5239">
        <v>10</v>
      </c>
      <c r="D5239">
        <v>0.54168629518065914</v>
      </c>
    </row>
    <row r="5240" spans="1:4" x14ac:dyDescent="0.25">
      <c r="A5240" t="s">
        <v>52</v>
      </c>
      <c r="B5240" t="s">
        <v>13</v>
      </c>
      <c r="C5240">
        <v>10</v>
      </c>
      <c r="D5240">
        <v>0.48302599220789683</v>
      </c>
    </row>
    <row r="5241" spans="1:4" x14ac:dyDescent="0.25">
      <c r="A5241" t="s">
        <v>53</v>
      </c>
      <c r="B5241" t="s">
        <v>13</v>
      </c>
      <c r="C5241">
        <v>10</v>
      </c>
      <c r="D5241">
        <v>0.35632407497457441</v>
      </c>
    </row>
    <row r="5242" spans="1:4" x14ac:dyDescent="0.25">
      <c r="A5242" t="s">
        <v>54</v>
      </c>
      <c r="B5242" t="s">
        <v>13</v>
      </c>
      <c r="C5242">
        <v>10</v>
      </c>
      <c r="D5242">
        <v>0.31232749065594523</v>
      </c>
    </row>
    <row r="5243" spans="1:4" x14ac:dyDescent="0.25">
      <c r="A5243" t="s">
        <v>55</v>
      </c>
      <c r="B5243" t="s">
        <v>13</v>
      </c>
      <c r="C5243">
        <v>10</v>
      </c>
      <c r="D5243">
        <v>0.30462232213457507</v>
      </c>
    </row>
    <row r="5244" spans="1:4" x14ac:dyDescent="0.25">
      <c r="A5244" t="s">
        <v>30</v>
      </c>
      <c r="B5244" t="s">
        <v>13</v>
      </c>
      <c r="C5244">
        <v>10</v>
      </c>
      <c r="D5244">
        <v>0.41488646753746666</v>
      </c>
    </row>
    <row r="5245" spans="1:4" x14ac:dyDescent="0.25">
      <c r="A5245" t="s">
        <v>31</v>
      </c>
      <c r="B5245" t="s">
        <v>13</v>
      </c>
      <c r="C5245">
        <v>10</v>
      </c>
      <c r="D5245">
        <v>0.47573152594872586</v>
      </c>
    </row>
    <row r="5246" spans="1:4" x14ac:dyDescent="0.25">
      <c r="A5246" t="s">
        <v>32</v>
      </c>
      <c r="B5246" t="s">
        <v>13</v>
      </c>
      <c r="C5246">
        <v>10</v>
      </c>
      <c r="D5246">
        <v>0.40677741911788251</v>
      </c>
    </row>
    <row r="5247" spans="1:4" x14ac:dyDescent="0.25">
      <c r="A5247" t="s">
        <v>33</v>
      </c>
      <c r="B5247" t="s">
        <v>13</v>
      </c>
      <c r="C5247">
        <v>10</v>
      </c>
      <c r="D5247">
        <v>0.46095909526440265</v>
      </c>
    </row>
    <row r="5248" spans="1:4" x14ac:dyDescent="0.25">
      <c r="A5248" t="s">
        <v>34</v>
      </c>
      <c r="B5248" t="s">
        <v>13</v>
      </c>
      <c r="C5248">
        <v>10</v>
      </c>
      <c r="D5248">
        <v>0.42475669615137185</v>
      </c>
    </row>
    <row r="5249" spans="1:4" x14ac:dyDescent="0.25">
      <c r="A5249" t="s">
        <v>35</v>
      </c>
      <c r="B5249" t="s">
        <v>13</v>
      </c>
      <c r="C5249">
        <v>10</v>
      </c>
      <c r="D5249">
        <v>0.41342350214080242</v>
      </c>
    </row>
    <row r="5250" spans="1:4" x14ac:dyDescent="0.25">
      <c r="A5250" t="s">
        <v>36</v>
      </c>
      <c r="B5250" t="s">
        <v>13</v>
      </c>
      <c r="C5250">
        <v>10</v>
      </c>
      <c r="D5250">
        <v>0.44046646317147448</v>
      </c>
    </row>
    <row r="5251" spans="1:4" x14ac:dyDescent="0.25">
      <c r="A5251" t="s">
        <v>37</v>
      </c>
      <c r="B5251" t="s">
        <v>13</v>
      </c>
      <c r="C5251">
        <v>10</v>
      </c>
      <c r="D5251">
        <v>0.39069293379500719</v>
      </c>
    </row>
    <row r="5252" spans="1:4" x14ac:dyDescent="0.25">
      <c r="A5252" t="s">
        <v>38</v>
      </c>
      <c r="B5252" t="s">
        <v>13</v>
      </c>
      <c r="C5252">
        <v>10</v>
      </c>
      <c r="D5252">
        <v>0.40077184496161516</v>
      </c>
    </row>
    <row r="5253" spans="1:4" x14ac:dyDescent="0.25">
      <c r="A5253" t="s">
        <v>39</v>
      </c>
      <c r="B5253" t="s">
        <v>13</v>
      </c>
      <c r="C5253">
        <v>10</v>
      </c>
      <c r="D5253">
        <v>0.40943715552924081</v>
      </c>
    </row>
    <row r="5254" spans="1:4" x14ac:dyDescent="0.25">
      <c r="A5254" t="s">
        <v>40</v>
      </c>
      <c r="B5254" t="s">
        <v>13</v>
      </c>
      <c r="C5254">
        <v>11</v>
      </c>
      <c r="D5254">
        <v>0.50653847780368189</v>
      </c>
    </row>
    <row r="5255" spans="1:4" x14ac:dyDescent="0.25">
      <c r="A5255" t="s">
        <v>41</v>
      </c>
      <c r="B5255" t="s">
        <v>13</v>
      </c>
      <c r="C5255">
        <v>11</v>
      </c>
      <c r="D5255">
        <v>0.47247795714017915</v>
      </c>
    </row>
    <row r="5256" spans="1:4" x14ac:dyDescent="0.25">
      <c r="A5256" t="s">
        <v>42</v>
      </c>
      <c r="B5256" t="s">
        <v>13</v>
      </c>
      <c r="C5256">
        <v>11</v>
      </c>
      <c r="D5256">
        <v>0.5641431994484003</v>
      </c>
    </row>
    <row r="5257" spans="1:4" x14ac:dyDescent="0.25">
      <c r="A5257" t="s">
        <v>43</v>
      </c>
      <c r="B5257" t="s">
        <v>13</v>
      </c>
      <c r="C5257">
        <v>11</v>
      </c>
      <c r="D5257">
        <v>0.49592143027455776</v>
      </c>
    </row>
    <row r="5258" spans="1:4" x14ac:dyDescent="0.25">
      <c r="A5258" t="s">
        <v>44</v>
      </c>
      <c r="B5258" t="s">
        <v>13</v>
      </c>
      <c r="C5258">
        <v>11</v>
      </c>
      <c r="D5258">
        <v>0.54760641387494824</v>
      </c>
    </row>
    <row r="5259" spans="1:4" x14ac:dyDescent="0.25">
      <c r="A5259" t="s">
        <v>45</v>
      </c>
      <c r="B5259" t="s">
        <v>13</v>
      </c>
      <c r="C5259">
        <v>11</v>
      </c>
      <c r="D5259">
        <v>0.54078826925576262</v>
      </c>
    </row>
    <row r="5260" spans="1:4" x14ac:dyDescent="0.25">
      <c r="A5260" t="s">
        <v>46</v>
      </c>
      <c r="B5260" t="s">
        <v>13</v>
      </c>
      <c r="C5260">
        <v>11</v>
      </c>
      <c r="D5260">
        <v>0.54653135073956982</v>
      </c>
    </row>
    <row r="5261" spans="1:4" x14ac:dyDescent="0.25">
      <c r="A5261" t="s">
        <v>47</v>
      </c>
      <c r="B5261" t="s">
        <v>13</v>
      </c>
      <c r="C5261">
        <v>11</v>
      </c>
      <c r="D5261">
        <v>0.62766753834054234</v>
      </c>
    </row>
    <row r="5262" spans="1:4" x14ac:dyDescent="0.25">
      <c r="A5262" t="s">
        <v>48</v>
      </c>
      <c r="B5262" t="s">
        <v>13</v>
      </c>
      <c r="C5262">
        <v>11</v>
      </c>
      <c r="D5262">
        <v>0.58995761139766667</v>
      </c>
    </row>
    <row r="5263" spans="1:4" x14ac:dyDescent="0.25">
      <c r="A5263" t="s">
        <v>49</v>
      </c>
      <c r="B5263" t="s">
        <v>13</v>
      </c>
      <c r="C5263">
        <v>11</v>
      </c>
      <c r="D5263">
        <v>0.56466355534766977</v>
      </c>
    </row>
    <row r="5264" spans="1:4" x14ac:dyDescent="0.25">
      <c r="A5264" t="s">
        <v>50</v>
      </c>
      <c r="B5264" t="s">
        <v>13</v>
      </c>
      <c r="C5264">
        <v>11</v>
      </c>
      <c r="D5264">
        <v>0.64321724919963608</v>
      </c>
    </row>
    <row r="5265" spans="1:4" x14ac:dyDescent="0.25">
      <c r="A5265" t="s">
        <v>51</v>
      </c>
      <c r="B5265" t="s">
        <v>13</v>
      </c>
      <c r="C5265">
        <v>11</v>
      </c>
      <c r="D5265">
        <v>0.59970278574274816</v>
      </c>
    </row>
    <row r="5266" spans="1:4" x14ac:dyDescent="0.25">
      <c r="A5266" t="s">
        <v>52</v>
      </c>
      <c r="B5266" t="s">
        <v>13</v>
      </c>
      <c r="C5266">
        <v>11</v>
      </c>
      <c r="D5266">
        <v>0.53475975982855806</v>
      </c>
    </row>
    <row r="5267" spans="1:4" x14ac:dyDescent="0.25">
      <c r="A5267" t="s">
        <v>53</v>
      </c>
      <c r="B5267" t="s">
        <v>13</v>
      </c>
      <c r="C5267">
        <v>11</v>
      </c>
      <c r="D5267">
        <v>0.44738113598766821</v>
      </c>
    </row>
    <row r="5268" spans="1:4" x14ac:dyDescent="0.25">
      <c r="A5268" t="s">
        <v>54</v>
      </c>
      <c r="B5268" t="s">
        <v>13</v>
      </c>
      <c r="C5268">
        <v>11</v>
      </c>
      <c r="D5268">
        <v>0.39214141671399844</v>
      </c>
    </row>
    <row r="5269" spans="1:4" x14ac:dyDescent="0.25">
      <c r="A5269" t="s">
        <v>55</v>
      </c>
      <c r="B5269" t="s">
        <v>13</v>
      </c>
      <c r="C5269">
        <v>11</v>
      </c>
      <c r="D5269">
        <v>0.3824672260315054</v>
      </c>
    </row>
    <row r="5270" spans="1:4" x14ac:dyDescent="0.25">
      <c r="A5270" t="s">
        <v>30</v>
      </c>
      <c r="B5270" t="s">
        <v>13</v>
      </c>
      <c r="C5270">
        <v>11</v>
      </c>
      <c r="D5270">
        <v>0.49189102904852938</v>
      </c>
    </row>
    <row r="5271" spans="1:4" x14ac:dyDescent="0.25">
      <c r="A5271" t="s">
        <v>31</v>
      </c>
      <c r="B5271" t="s">
        <v>13</v>
      </c>
      <c r="C5271">
        <v>11</v>
      </c>
      <c r="D5271">
        <v>0.56402916980803586</v>
      </c>
    </row>
    <row r="5272" spans="1:4" x14ac:dyDescent="0.25">
      <c r="A5272" t="s">
        <v>32</v>
      </c>
      <c r="B5272" t="s">
        <v>13</v>
      </c>
      <c r="C5272">
        <v>11</v>
      </c>
      <c r="D5272">
        <v>0.48227690932226136</v>
      </c>
    </row>
    <row r="5273" spans="1:4" x14ac:dyDescent="0.25">
      <c r="A5273" t="s">
        <v>33</v>
      </c>
      <c r="B5273" t="s">
        <v>13</v>
      </c>
      <c r="C5273">
        <v>11</v>
      </c>
      <c r="D5273">
        <v>0.54651491783932427</v>
      </c>
    </row>
    <row r="5274" spans="1:4" x14ac:dyDescent="0.25">
      <c r="A5274" t="s">
        <v>34</v>
      </c>
      <c r="B5274" t="s">
        <v>13</v>
      </c>
      <c r="C5274">
        <v>11</v>
      </c>
      <c r="D5274">
        <v>0.50359321094579657</v>
      </c>
    </row>
    <row r="5275" spans="1:4" x14ac:dyDescent="0.25">
      <c r="A5275" t="s">
        <v>35</v>
      </c>
      <c r="B5275" t="s">
        <v>13</v>
      </c>
      <c r="C5275">
        <v>11</v>
      </c>
      <c r="D5275">
        <v>0.49015653151550831</v>
      </c>
    </row>
    <row r="5276" spans="1:4" x14ac:dyDescent="0.25">
      <c r="A5276" t="s">
        <v>36</v>
      </c>
      <c r="B5276" t="s">
        <v>13</v>
      </c>
      <c r="C5276">
        <v>11</v>
      </c>
      <c r="D5276">
        <v>0.52221877256388682</v>
      </c>
    </row>
    <row r="5277" spans="1:4" x14ac:dyDescent="0.25">
      <c r="A5277" t="s">
        <v>37</v>
      </c>
      <c r="B5277" t="s">
        <v>13</v>
      </c>
      <c r="C5277">
        <v>11</v>
      </c>
      <c r="D5277">
        <v>0.46320708020938334</v>
      </c>
    </row>
    <row r="5278" spans="1:4" x14ac:dyDescent="0.25">
      <c r="A5278" t="s">
        <v>38</v>
      </c>
      <c r="B5278" t="s">
        <v>13</v>
      </c>
      <c r="C5278">
        <v>11</v>
      </c>
      <c r="D5278">
        <v>0.4751566769625814</v>
      </c>
    </row>
    <row r="5279" spans="1:4" x14ac:dyDescent="0.25">
      <c r="A5279" t="s">
        <v>39</v>
      </c>
      <c r="B5279" t="s">
        <v>13</v>
      </c>
      <c r="C5279">
        <v>11</v>
      </c>
      <c r="D5279">
        <v>0.48543030328120684</v>
      </c>
    </row>
    <row r="5280" spans="1:4" x14ac:dyDescent="0.25">
      <c r="A5280" t="s">
        <v>40</v>
      </c>
      <c r="B5280" t="s">
        <v>13</v>
      </c>
      <c r="C5280">
        <v>12</v>
      </c>
      <c r="D5280">
        <v>0.54639661576154341</v>
      </c>
    </row>
    <row r="5281" spans="1:4" x14ac:dyDescent="0.25">
      <c r="A5281" t="s">
        <v>41</v>
      </c>
      <c r="B5281" t="s">
        <v>13</v>
      </c>
      <c r="C5281">
        <v>12</v>
      </c>
      <c r="D5281">
        <v>0.50965596517502099</v>
      </c>
    </row>
    <row r="5282" spans="1:4" x14ac:dyDescent="0.25">
      <c r="A5282" t="s">
        <v>42</v>
      </c>
      <c r="B5282" t="s">
        <v>13</v>
      </c>
      <c r="C5282">
        <v>12</v>
      </c>
      <c r="D5282">
        <v>0.60853409660018287</v>
      </c>
    </row>
    <row r="5283" spans="1:4" x14ac:dyDescent="0.25">
      <c r="A5283" t="s">
        <v>43</v>
      </c>
      <c r="B5283" t="s">
        <v>13</v>
      </c>
      <c r="C5283">
        <v>12</v>
      </c>
      <c r="D5283">
        <v>0.5349441415794316</v>
      </c>
    </row>
    <row r="5284" spans="1:4" x14ac:dyDescent="0.25">
      <c r="A5284" t="s">
        <v>44</v>
      </c>
      <c r="B5284" t="s">
        <v>13</v>
      </c>
      <c r="C5284">
        <v>12</v>
      </c>
      <c r="D5284">
        <v>0.5906960762545489</v>
      </c>
    </row>
    <row r="5285" spans="1:4" x14ac:dyDescent="0.25">
      <c r="A5285" t="s">
        <v>45</v>
      </c>
      <c r="B5285" t="s">
        <v>13</v>
      </c>
      <c r="C5285">
        <v>12</v>
      </c>
      <c r="D5285">
        <v>0.55735229169241118</v>
      </c>
    </row>
    <row r="5286" spans="1:4" x14ac:dyDescent="0.25">
      <c r="A5286" t="s">
        <v>46</v>
      </c>
      <c r="B5286" t="s">
        <v>13</v>
      </c>
      <c r="C5286">
        <v>12</v>
      </c>
      <c r="D5286">
        <v>0.56327128033981899</v>
      </c>
    </row>
    <row r="5287" spans="1:4" x14ac:dyDescent="0.25">
      <c r="A5287" t="s">
        <v>47</v>
      </c>
      <c r="B5287" t="s">
        <v>13</v>
      </c>
      <c r="C5287">
        <v>12</v>
      </c>
      <c r="D5287">
        <v>0.64689262101871625</v>
      </c>
    </row>
    <row r="5288" spans="1:4" x14ac:dyDescent="0.25">
      <c r="A5288" t="s">
        <v>48</v>
      </c>
      <c r="B5288" t="s">
        <v>13</v>
      </c>
      <c r="C5288">
        <v>12</v>
      </c>
      <c r="D5288">
        <v>0.6080276614845721</v>
      </c>
    </row>
    <row r="5289" spans="1:4" x14ac:dyDescent="0.25">
      <c r="A5289" t="s">
        <v>49</v>
      </c>
      <c r="B5289" t="s">
        <v>13</v>
      </c>
      <c r="C5289">
        <v>12</v>
      </c>
      <c r="D5289">
        <v>0.58195886357025439</v>
      </c>
    </row>
    <row r="5290" spans="1:4" x14ac:dyDescent="0.25">
      <c r="A5290" t="s">
        <v>50</v>
      </c>
      <c r="B5290" t="s">
        <v>13</v>
      </c>
      <c r="C5290">
        <v>12</v>
      </c>
      <c r="D5290">
        <v>0.66291861025549725</v>
      </c>
    </row>
    <row r="5291" spans="1:4" x14ac:dyDescent="0.25">
      <c r="A5291" t="s">
        <v>51</v>
      </c>
      <c r="B5291" t="s">
        <v>13</v>
      </c>
      <c r="C5291">
        <v>12</v>
      </c>
      <c r="D5291">
        <v>0.61807132471278536</v>
      </c>
    </row>
    <row r="5292" spans="1:4" x14ac:dyDescent="0.25">
      <c r="A5292" t="s">
        <v>52</v>
      </c>
      <c r="B5292" t="s">
        <v>13</v>
      </c>
      <c r="C5292">
        <v>12</v>
      </c>
      <c r="D5292">
        <v>0.55113913261378344</v>
      </c>
    </row>
    <row r="5293" spans="1:4" x14ac:dyDescent="0.25">
      <c r="A5293" t="s">
        <v>53</v>
      </c>
      <c r="B5293" t="s">
        <v>13</v>
      </c>
      <c r="C5293">
        <v>12</v>
      </c>
      <c r="D5293">
        <v>0.49719564281846457</v>
      </c>
    </row>
    <row r="5294" spans="1:4" x14ac:dyDescent="0.25">
      <c r="A5294" t="s">
        <v>54</v>
      </c>
      <c r="B5294" t="s">
        <v>13</v>
      </c>
      <c r="C5294">
        <v>12</v>
      </c>
      <c r="D5294">
        <v>0.4358051515257319</v>
      </c>
    </row>
    <row r="5295" spans="1:4" x14ac:dyDescent="0.25">
      <c r="A5295" t="s">
        <v>55</v>
      </c>
      <c r="B5295" t="s">
        <v>13</v>
      </c>
      <c r="C5295">
        <v>12</v>
      </c>
      <c r="D5295">
        <v>0.42505376960947894</v>
      </c>
    </row>
    <row r="5296" spans="1:4" x14ac:dyDescent="0.25">
      <c r="A5296" t="s">
        <v>30</v>
      </c>
      <c r="B5296" t="s">
        <v>13</v>
      </c>
      <c r="C5296">
        <v>12</v>
      </c>
      <c r="D5296">
        <v>0.52935133810397872</v>
      </c>
    </row>
    <row r="5297" spans="1:4" x14ac:dyDescent="0.25">
      <c r="A5297" t="s">
        <v>31</v>
      </c>
      <c r="B5297" t="s">
        <v>13</v>
      </c>
      <c r="C5297">
        <v>12</v>
      </c>
      <c r="D5297">
        <v>0.60698320997048216</v>
      </c>
    </row>
    <row r="5298" spans="1:4" x14ac:dyDescent="0.25">
      <c r="A5298" t="s">
        <v>32</v>
      </c>
      <c r="B5298" t="s">
        <v>13</v>
      </c>
      <c r="C5298">
        <v>12</v>
      </c>
      <c r="D5298">
        <v>0.51900504829333516</v>
      </c>
    </row>
    <row r="5299" spans="1:4" x14ac:dyDescent="0.25">
      <c r="A5299" t="s">
        <v>33</v>
      </c>
      <c r="B5299" t="s">
        <v>13</v>
      </c>
      <c r="C5299">
        <v>12</v>
      </c>
      <c r="D5299">
        <v>0.58813514776153908</v>
      </c>
    </row>
    <row r="5300" spans="1:4" x14ac:dyDescent="0.25">
      <c r="A5300" t="s">
        <v>34</v>
      </c>
      <c r="B5300" t="s">
        <v>13</v>
      </c>
      <c r="C5300">
        <v>12</v>
      </c>
      <c r="D5300">
        <v>0.54194470793639216</v>
      </c>
    </row>
    <row r="5301" spans="1:4" x14ac:dyDescent="0.25">
      <c r="A5301" t="s">
        <v>35</v>
      </c>
      <c r="B5301" t="s">
        <v>13</v>
      </c>
      <c r="C5301">
        <v>12</v>
      </c>
      <c r="D5301">
        <v>0.52748474868514195</v>
      </c>
    </row>
    <row r="5302" spans="1:4" x14ac:dyDescent="0.25">
      <c r="A5302" t="s">
        <v>36</v>
      </c>
      <c r="B5302" t="s">
        <v>13</v>
      </c>
      <c r="C5302">
        <v>12</v>
      </c>
      <c r="D5302">
        <v>0.56198871236669345</v>
      </c>
    </row>
    <row r="5303" spans="1:4" x14ac:dyDescent="0.25">
      <c r="A5303" t="s">
        <v>37</v>
      </c>
      <c r="B5303" t="s">
        <v>13</v>
      </c>
      <c r="C5303">
        <v>12</v>
      </c>
      <c r="D5303">
        <v>0.49848294286310929</v>
      </c>
    </row>
    <row r="5304" spans="1:4" x14ac:dyDescent="0.25">
      <c r="A5304" t="s">
        <v>38</v>
      </c>
      <c r="B5304" t="s">
        <v>13</v>
      </c>
      <c r="C5304">
        <v>12</v>
      </c>
      <c r="D5304">
        <v>0.5113425696047148</v>
      </c>
    </row>
    <row r="5305" spans="1:4" x14ac:dyDescent="0.25">
      <c r="A5305" t="s">
        <v>39</v>
      </c>
      <c r="B5305" t="s">
        <v>13</v>
      </c>
      <c r="C5305">
        <v>12</v>
      </c>
      <c r="D5305">
        <v>0.52239859119848964</v>
      </c>
    </row>
    <row r="5306" spans="1:4" x14ac:dyDescent="0.25">
      <c r="A5306" t="s">
        <v>40</v>
      </c>
      <c r="B5306" t="s">
        <v>13</v>
      </c>
      <c r="C5306">
        <v>13</v>
      </c>
      <c r="D5306">
        <v>0.54940937813692647</v>
      </c>
    </row>
    <row r="5307" spans="1:4" x14ac:dyDescent="0.25">
      <c r="A5307" t="s">
        <v>41</v>
      </c>
      <c r="B5307" t="s">
        <v>13</v>
      </c>
      <c r="C5307">
        <v>13</v>
      </c>
      <c r="D5307">
        <v>0.51246614421342662</v>
      </c>
    </row>
    <row r="5308" spans="1:4" x14ac:dyDescent="0.25">
      <c r="A5308" t="s">
        <v>42</v>
      </c>
      <c r="B5308" t="s">
        <v>13</v>
      </c>
      <c r="C5308">
        <v>13</v>
      </c>
      <c r="D5308">
        <v>0.61188947724766274</v>
      </c>
    </row>
    <row r="5309" spans="1:4" x14ac:dyDescent="0.25">
      <c r="A5309" t="s">
        <v>43</v>
      </c>
      <c r="B5309" t="s">
        <v>13</v>
      </c>
      <c r="C5309">
        <v>13</v>
      </c>
      <c r="D5309">
        <v>0.53789375644927462</v>
      </c>
    </row>
    <row r="5310" spans="1:4" x14ac:dyDescent="0.25">
      <c r="A5310" t="s">
        <v>44</v>
      </c>
      <c r="B5310" t="s">
        <v>13</v>
      </c>
      <c r="C5310">
        <v>13</v>
      </c>
      <c r="D5310">
        <v>0.59395310029622561</v>
      </c>
    </row>
    <row r="5311" spans="1:4" x14ac:dyDescent="0.25">
      <c r="A5311" t="s">
        <v>45</v>
      </c>
      <c r="B5311" t="s">
        <v>13</v>
      </c>
      <c r="C5311">
        <v>13</v>
      </c>
      <c r="D5311">
        <v>0.54021187964154493</v>
      </c>
    </row>
    <row r="5312" spans="1:4" x14ac:dyDescent="0.25">
      <c r="A5312" t="s">
        <v>46</v>
      </c>
      <c r="B5312" t="s">
        <v>13</v>
      </c>
      <c r="C5312">
        <v>13</v>
      </c>
      <c r="D5312">
        <v>0.54594883996350541</v>
      </c>
    </row>
    <row r="5313" spans="1:4" x14ac:dyDescent="0.25">
      <c r="A5313" t="s">
        <v>47</v>
      </c>
      <c r="B5313" t="s">
        <v>13</v>
      </c>
      <c r="C5313">
        <v>13</v>
      </c>
      <c r="D5313">
        <v>0.62699854999362603</v>
      </c>
    </row>
    <row r="5314" spans="1:4" x14ac:dyDescent="0.25">
      <c r="A5314" t="s">
        <v>48</v>
      </c>
      <c r="B5314" t="s">
        <v>13</v>
      </c>
      <c r="C5314">
        <v>13</v>
      </c>
      <c r="D5314">
        <v>0.58932881550957117</v>
      </c>
    </row>
    <row r="5315" spans="1:4" x14ac:dyDescent="0.25">
      <c r="A5315" t="s">
        <v>49</v>
      </c>
      <c r="B5315" t="s">
        <v>13</v>
      </c>
      <c r="C5315">
        <v>13</v>
      </c>
      <c r="D5315">
        <v>0.56406171868194921</v>
      </c>
    </row>
    <row r="5316" spans="1:4" x14ac:dyDescent="0.25">
      <c r="A5316" t="s">
        <v>50</v>
      </c>
      <c r="B5316" t="s">
        <v>13</v>
      </c>
      <c r="C5316">
        <v>13</v>
      </c>
      <c r="D5316">
        <v>0.64253168746836065</v>
      </c>
    </row>
    <row r="5317" spans="1:4" x14ac:dyDescent="0.25">
      <c r="A5317" t="s">
        <v>51</v>
      </c>
      <c r="B5317" t="s">
        <v>13</v>
      </c>
      <c r="C5317">
        <v>13</v>
      </c>
      <c r="D5317">
        <v>0.59906360313289742</v>
      </c>
    </row>
    <row r="5318" spans="1:4" x14ac:dyDescent="0.25">
      <c r="A5318" t="s">
        <v>52</v>
      </c>
      <c r="B5318" t="s">
        <v>13</v>
      </c>
      <c r="C5318">
        <v>13</v>
      </c>
      <c r="D5318">
        <v>0.53418979559451329</v>
      </c>
    </row>
    <row r="5319" spans="1:4" x14ac:dyDescent="0.25">
      <c r="A5319" t="s">
        <v>53</v>
      </c>
      <c r="B5319" t="s">
        <v>13</v>
      </c>
      <c r="C5319">
        <v>13</v>
      </c>
      <c r="D5319">
        <v>0.50443994163671757</v>
      </c>
    </row>
    <row r="5320" spans="1:4" x14ac:dyDescent="0.25">
      <c r="A5320" t="s">
        <v>54</v>
      </c>
      <c r="B5320" t="s">
        <v>13</v>
      </c>
      <c r="C5320">
        <v>13</v>
      </c>
      <c r="D5320">
        <v>0.44215497133969833</v>
      </c>
    </row>
    <row r="5321" spans="1:4" x14ac:dyDescent="0.25">
      <c r="A5321" t="s">
        <v>55</v>
      </c>
      <c r="B5321" t="s">
        <v>13</v>
      </c>
      <c r="C5321">
        <v>13</v>
      </c>
      <c r="D5321">
        <v>0.43124693836578726</v>
      </c>
    </row>
    <row r="5322" spans="1:4" x14ac:dyDescent="0.25">
      <c r="A5322" t="s">
        <v>30</v>
      </c>
      <c r="B5322" t="s">
        <v>13</v>
      </c>
      <c r="C5322">
        <v>13</v>
      </c>
      <c r="D5322">
        <v>0.52691150070652282</v>
      </c>
    </row>
    <row r="5323" spans="1:4" x14ac:dyDescent="0.25">
      <c r="A5323" t="s">
        <v>31</v>
      </c>
      <c r="B5323" t="s">
        <v>13</v>
      </c>
      <c r="C5323">
        <v>13</v>
      </c>
      <c r="D5323">
        <v>0.60418555890452241</v>
      </c>
    </row>
    <row r="5324" spans="1:4" x14ac:dyDescent="0.25">
      <c r="A5324" t="s">
        <v>32</v>
      </c>
      <c r="B5324" t="s">
        <v>13</v>
      </c>
      <c r="C5324">
        <v>13</v>
      </c>
      <c r="D5324">
        <v>0.51661289806126043</v>
      </c>
    </row>
    <row r="5325" spans="1:4" x14ac:dyDescent="0.25">
      <c r="A5325" t="s">
        <v>33</v>
      </c>
      <c r="B5325" t="s">
        <v>13</v>
      </c>
      <c r="C5325">
        <v>13</v>
      </c>
      <c r="D5325">
        <v>0.58542436944669329</v>
      </c>
    </row>
    <row r="5326" spans="1:4" x14ac:dyDescent="0.25">
      <c r="A5326" t="s">
        <v>34</v>
      </c>
      <c r="B5326" t="s">
        <v>13</v>
      </c>
      <c r="C5326">
        <v>13</v>
      </c>
      <c r="D5326">
        <v>0.53944682633943142</v>
      </c>
    </row>
    <row r="5327" spans="1:4" x14ac:dyDescent="0.25">
      <c r="A5327" t="s">
        <v>35</v>
      </c>
      <c r="B5327" t="s">
        <v>13</v>
      </c>
      <c r="C5327">
        <v>13</v>
      </c>
      <c r="D5327">
        <v>0.52505351459959237</v>
      </c>
    </row>
    <row r="5328" spans="1:4" x14ac:dyDescent="0.25">
      <c r="A5328" t="s">
        <v>36</v>
      </c>
      <c r="B5328" t="s">
        <v>13</v>
      </c>
      <c r="C5328">
        <v>13</v>
      </c>
      <c r="D5328">
        <v>0.55939844579196163</v>
      </c>
    </row>
    <row r="5329" spans="1:4" x14ac:dyDescent="0.25">
      <c r="A5329" t="s">
        <v>37</v>
      </c>
      <c r="B5329" t="s">
        <v>13</v>
      </c>
      <c r="C5329">
        <v>13</v>
      </c>
      <c r="D5329">
        <v>0.49618538122786821</v>
      </c>
    </row>
    <row r="5330" spans="1:4" x14ac:dyDescent="0.25">
      <c r="A5330" t="s">
        <v>38</v>
      </c>
      <c r="B5330" t="s">
        <v>13</v>
      </c>
      <c r="C5330">
        <v>13</v>
      </c>
      <c r="D5330">
        <v>0.5089857365631637</v>
      </c>
    </row>
    <row r="5331" spans="1:4" x14ac:dyDescent="0.25">
      <c r="A5331" t="s">
        <v>39</v>
      </c>
      <c r="B5331" t="s">
        <v>13</v>
      </c>
      <c r="C5331">
        <v>13</v>
      </c>
      <c r="D5331">
        <v>0.51999079976123819</v>
      </c>
    </row>
    <row r="5332" spans="1:4" x14ac:dyDescent="0.25">
      <c r="A5332" t="s">
        <v>40</v>
      </c>
      <c r="B5332" t="s">
        <v>13</v>
      </c>
      <c r="C5332">
        <v>14</v>
      </c>
      <c r="D5332">
        <v>0.51907393219235543</v>
      </c>
    </row>
    <row r="5333" spans="1:4" x14ac:dyDescent="0.25">
      <c r="A5333" t="s">
        <v>41</v>
      </c>
      <c r="B5333" t="s">
        <v>13</v>
      </c>
      <c r="C5333">
        <v>14</v>
      </c>
      <c r="D5333">
        <v>0.48417050596108008</v>
      </c>
    </row>
    <row r="5334" spans="1:4" x14ac:dyDescent="0.25">
      <c r="A5334" t="s">
        <v>42</v>
      </c>
      <c r="B5334" t="s">
        <v>13</v>
      </c>
      <c r="C5334">
        <v>14</v>
      </c>
      <c r="D5334">
        <v>0.57810421456422856</v>
      </c>
    </row>
    <row r="5335" spans="1:4" x14ac:dyDescent="0.25">
      <c r="A5335" t="s">
        <v>43</v>
      </c>
      <c r="B5335" t="s">
        <v>13</v>
      </c>
      <c r="C5335">
        <v>14</v>
      </c>
      <c r="D5335">
        <v>0.50819414151364717</v>
      </c>
    </row>
    <row r="5336" spans="1:4" x14ac:dyDescent="0.25">
      <c r="A5336" t="s">
        <v>44</v>
      </c>
      <c r="B5336" t="s">
        <v>13</v>
      </c>
      <c r="C5336">
        <v>14</v>
      </c>
      <c r="D5336">
        <v>0.56115818836962938</v>
      </c>
    </row>
    <row r="5337" spans="1:4" x14ac:dyDescent="0.25">
      <c r="A5337" t="s">
        <v>45</v>
      </c>
      <c r="B5337" t="s">
        <v>13</v>
      </c>
      <c r="C5337">
        <v>14</v>
      </c>
      <c r="D5337">
        <v>0.48834557236260751</v>
      </c>
    </row>
    <row r="5338" spans="1:4" x14ac:dyDescent="0.25">
      <c r="A5338" t="s">
        <v>46</v>
      </c>
      <c r="B5338" t="s">
        <v>13</v>
      </c>
      <c r="C5338">
        <v>14</v>
      </c>
      <c r="D5338">
        <v>0.49353172112688193</v>
      </c>
    </row>
    <row r="5339" spans="1:4" x14ac:dyDescent="0.25">
      <c r="A5339" t="s">
        <v>47</v>
      </c>
      <c r="B5339" t="s">
        <v>13</v>
      </c>
      <c r="C5339">
        <v>14</v>
      </c>
      <c r="D5339">
        <v>0.56679976377108643</v>
      </c>
    </row>
    <row r="5340" spans="1:4" x14ac:dyDescent="0.25">
      <c r="A5340" t="s">
        <v>48</v>
      </c>
      <c r="B5340" t="s">
        <v>13</v>
      </c>
      <c r="C5340">
        <v>14</v>
      </c>
      <c r="D5340">
        <v>0.53274673987318599</v>
      </c>
    </row>
    <row r="5341" spans="1:4" x14ac:dyDescent="0.25">
      <c r="A5341" t="s">
        <v>49</v>
      </c>
      <c r="B5341" t="s">
        <v>13</v>
      </c>
      <c r="C5341">
        <v>14</v>
      </c>
      <c r="D5341">
        <v>0.50990556342513382</v>
      </c>
    </row>
    <row r="5342" spans="1:4" x14ac:dyDescent="0.25">
      <c r="A5342" t="s">
        <v>50</v>
      </c>
      <c r="B5342" t="s">
        <v>13</v>
      </c>
      <c r="C5342">
        <v>14</v>
      </c>
      <c r="D5342">
        <v>0.58084154847918967</v>
      </c>
    </row>
    <row r="5343" spans="1:4" x14ac:dyDescent="0.25">
      <c r="A5343" t="s">
        <v>51</v>
      </c>
      <c r="B5343" t="s">
        <v>13</v>
      </c>
      <c r="C5343">
        <v>14</v>
      </c>
      <c r="D5343">
        <v>0.54154688036046328</v>
      </c>
    </row>
    <row r="5344" spans="1:4" x14ac:dyDescent="0.25">
      <c r="A5344" t="s">
        <v>52</v>
      </c>
      <c r="B5344" t="s">
        <v>13</v>
      </c>
      <c r="C5344">
        <v>14</v>
      </c>
      <c r="D5344">
        <v>0.48290167490016217</v>
      </c>
    </row>
    <row r="5345" spans="1:4" x14ac:dyDescent="0.25">
      <c r="A5345" t="s">
        <v>53</v>
      </c>
      <c r="B5345" t="s">
        <v>13</v>
      </c>
      <c r="C5345">
        <v>14</v>
      </c>
      <c r="D5345">
        <v>0.47482902670423166</v>
      </c>
    </row>
    <row r="5346" spans="1:4" x14ac:dyDescent="0.25">
      <c r="A5346" t="s">
        <v>54</v>
      </c>
      <c r="B5346" t="s">
        <v>13</v>
      </c>
      <c r="C5346">
        <v>14</v>
      </c>
      <c r="D5346">
        <v>0.41620022001521956</v>
      </c>
    </row>
    <row r="5347" spans="1:4" x14ac:dyDescent="0.25">
      <c r="A5347" t="s">
        <v>55</v>
      </c>
      <c r="B5347" t="s">
        <v>13</v>
      </c>
      <c r="C5347">
        <v>14</v>
      </c>
      <c r="D5347">
        <v>0.40593249485560107</v>
      </c>
    </row>
    <row r="5348" spans="1:4" x14ac:dyDescent="0.25">
      <c r="A5348" t="s">
        <v>30</v>
      </c>
      <c r="B5348" t="s">
        <v>13</v>
      </c>
      <c r="C5348">
        <v>14</v>
      </c>
      <c r="D5348">
        <v>0.49004745302078528</v>
      </c>
    </row>
    <row r="5349" spans="1:4" x14ac:dyDescent="0.25">
      <c r="A5349" t="s">
        <v>31</v>
      </c>
      <c r="B5349" t="s">
        <v>13</v>
      </c>
      <c r="C5349">
        <v>14</v>
      </c>
      <c r="D5349">
        <v>0.56191522465555399</v>
      </c>
    </row>
    <row r="5350" spans="1:4" x14ac:dyDescent="0.25">
      <c r="A5350" t="s">
        <v>32</v>
      </c>
      <c r="B5350" t="s">
        <v>13</v>
      </c>
      <c r="C5350">
        <v>14</v>
      </c>
      <c r="D5350">
        <v>0.48046936639861676</v>
      </c>
    </row>
    <row r="5351" spans="1:4" x14ac:dyDescent="0.25">
      <c r="A5351" t="s">
        <v>33</v>
      </c>
      <c r="B5351" t="s">
        <v>13</v>
      </c>
      <c r="C5351">
        <v>14</v>
      </c>
      <c r="D5351">
        <v>0.54446661497988413</v>
      </c>
    </row>
    <row r="5352" spans="1:4" x14ac:dyDescent="0.25">
      <c r="A5352" t="s">
        <v>34</v>
      </c>
      <c r="B5352" t="s">
        <v>13</v>
      </c>
      <c r="C5352">
        <v>14</v>
      </c>
      <c r="D5352">
        <v>0.50170577589086152</v>
      </c>
    </row>
    <row r="5353" spans="1:4" x14ac:dyDescent="0.25">
      <c r="A5353" t="s">
        <v>35</v>
      </c>
      <c r="B5353" t="s">
        <v>13</v>
      </c>
      <c r="C5353">
        <v>14</v>
      </c>
      <c r="D5353">
        <v>0.48831945627327006</v>
      </c>
    </row>
    <row r="5354" spans="1:4" x14ac:dyDescent="0.25">
      <c r="A5354" t="s">
        <v>36</v>
      </c>
      <c r="B5354" t="s">
        <v>13</v>
      </c>
      <c r="C5354">
        <v>14</v>
      </c>
      <c r="D5354">
        <v>0.52026153009862186</v>
      </c>
    </row>
    <row r="5355" spans="1:4" x14ac:dyDescent="0.25">
      <c r="A5355" t="s">
        <v>37</v>
      </c>
      <c r="B5355" t="s">
        <v>13</v>
      </c>
      <c r="C5355">
        <v>14</v>
      </c>
      <c r="D5355">
        <v>0.46147100978214439</v>
      </c>
    </row>
    <row r="5356" spans="1:4" x14ac:dyDescent="0.25">
      <c r="A5356" t="s">
        <v>38</v>
      </c>
      <c r="B5356" t="s">
        <v>13</v>
      </c>
      <c r="C5356">
        <v>14</v>
      </c>
      <c r="D5356">
        <v>0.47337582021314012</v>
      </c>
    </row>
    <row r="5357" spans="1:4" x14ac:dyDescent="0.25">
      <c r="A5357" t="s">
        <v>39</v>
      </c>
      <c r="B5357" t="s">
        <v>13</v>
      </c>
      <c r="C5357">
        <v>14</v>
      </c>
      <c r="D5357">
        <v>0.48361094163925783</v>
      </c>
    </row>
    <row r="5358" spans="1:4" x14ac:dyDescent="0.25">
      <c r="A5358" t="s">
        <v>40</v>
      </c>
      <c r="B5358" t="s">
        <v>13</v>
      </c>
      <c r="C5358">
        <v>15</v>
      </c>
      <c r="D5358">
        <v>0.45110622996749122</v>
      </c>
    </row>
    <row r="5359" spans="1:4" x14ac:dyDescent="0.25">
      <c r="A5359" t="s">
        <v>41</v>
      </c>
      <c r="B5359" t="s">
        <v>13</v>
      </c>
      <c r="C5359">
        <v>15</v>
      </c>
      <c r="D5359">
        <v>0.4207730692294091</v>
      </c>
    </row>
    <row r="5360" spans="1:4" x14ac:dyDescent="0.25">
      <c r="A5360" t="s">
        <v>42</v>
      </c>
      <c r="B5360" t="s">
        <v>13</v>
      </c>
      <c r="C5360">
        <v>15</v>
      </c>
      <c r="D5360">
        <v>0.50240706879448138</v>
      </c>
    </row>
    <row r="5361" spans="1:4" x14ac:dyDescent="0.25">
      <c r="A5361" t="s">
        <v>43</v>
      </c>
      <c r="B5361" t="s">
        <v>13</v>
      </c>
      <c r="C5361">
        <v>15</v>
      </c>
      <c r="D5361">
        <v>0.44165104246620707</v>
      </c>
    </row>
    <row r="5362" spans="1:4" x14ac:dyDescent="0.25">
      <c r="A5362" t="s">
        <v>44</v>
      </c>
      <c r="B5362" t="s">
        <v>13</v>
      </c>
      <c r="C5362">
        <v>15</v>
      </c>
      <c r="D5362">
        <v>0.48767996054366075</v>
      </c>
    </row>
    <row r="5363" spans="1:4" x14ac:dyDescent="0.25">
      <c r="A5363" t="s">
        <v>45</v>
      </c>
      <c r="B5363" t="s">
        <v>13</v>
      </c>
      <c r="C5363">
        <v>15</v>
      </c>
      <c r="D5363">
        <v>0.39931367597795014</v>
      </c>
    </row>
    <row r="5364" spans="1:4" x14ac:dyDescent="0.25">
      <c r="A5364" t="s">
        <v>46</v>
      </c>
      <c r="B5364" t="s">
        <v>13</v>
      </c>
      <c r="C5364">
        <v>15</v>
      </c>
      <c r="D5364">
        <v>0.40355432080905201</v>
      </c>
    </row>
    <row r="5365" spans="1:4" x14ac:dyDescent="0.25">
      <c r="A5365" t="s">
        <v>47</v>
      </c>
      <c r="B5365" t="s">
        <v>13</v>
      </c>
      <c r="C5365">
        <v>15</v>
      </c>
      <c r="D5365">
        <v>0.463464624282107</v>
      </c>
    </row>
    <row r="5366" spans="1:4" x14ac:dyDescent="0.25">
      <c r="A5366" t="s">
        <v>48</v>
      </c>
      <c r="B5366" t="s">
        <v>13</v>
      </c>
      <c r="C5366">
        <v>15</v>
      </c>
      <c r="D5366">
        <v>0.43561991979333792</v>
      </c>
    </row>
    <row r="5367" spans="1:4" x14ac:dyDescent="0.25">
      <c r="A5367" t="s">
        <v>49</v>
      </c>
      <c r="B5367" t="s">
        <v>13</v>
      </c>
      <c r="C5367">
        <v>15</v>
      </c>
      <c r="D5367">
        <v>0.41694299376530725</v>
      </c>
    </row>
    <row r="5368" spans="1:4" x14ac:dyDescent="0.25">
      <c r="A5368" t="s">
        <v>50</v>
      </c>
      <c r="B5368" t="s">
        <v>13</v>
      </c>
      <c r="C5368">
        <v>15</v>
      </c>
      <c r="D5368">
        <v>0.47494640478020128</v>
      </c>
    </row>
    <row r="5369" spans="1:4" x14ac:dyDescent="0.25">
      <c r="A5369" t="s">
        <v>51</v>
      </c>
      <c r="B5369" t="s">
        <v>13</v>
      </c>
      <c r="C5369">
        <v>15</v>
      </c>
      <c r="D5369">
        <v>0.44281567756400081</v>
      </c>
    </row>
    <row r="5370" spans="1:4" x14ac:dyDescent="0.25">
      <c r="A5370" t="s">
        <v>52</v>
      </c>
      <c r="B5370" t="s">
        <v>13</v>
      </c>
      <c r="C5370">
        <v>15</v>
      </c>
      <c r="D5370">
        <v>0.39486227346628383</v>
      </c>
    </row>
    <row r="5371" spans="1:4" x14ac:dyDescent="0.25">
      <c r="A5371" t="s">
        <v>53</v>
      </c>
      <c r="B5371" t="s">
        <v>13</v>
      </c>
      <c r="C5371">
        <v>15</v>
      </c>
      <c r="D5371">
        <v>0.41235985246868534</v>
      </c>
    </row>
    <row r="5372" spans="1:4" x14ac:dyDescent="0.25">
      <c r="A5372" t="s">
        <v>54</v>
      </c>
      <c r="B5372" t="s">
        <v>13</v>
      </c>
      <c r="C5372">
        <v>15</v>
      </c>
      <c r="D5372">
        <v>0.36144433400406695</v>
      </c>
    </row>
    <row r="5373" spans="1:4" x14ac:dyDescent="0.25">
      <c r="A5373" t="s">
        <v>55</v>
      </c>
      <c r="B5373" t="s">
        <v>13</v>
      </c>
      <c r="C5373">
        <v>15</v>
      </c>
      <c r="D5373">
        <v>0.3525274452001172</v>
      </c>
    </row>
    <row r="5374" spans="1:4" x14ac:dyDescent="0.25">
      <c r="A5374" t="s">
        <v>30</v>
      </c>
      <c r="B5374" t="s">
        <v>13</v>
      </c>
      <c r="C5374">
        <v>15</v>
      </c>
      <c r="D5374">
        <v>0.41652525484862579</v>
      </c>
    </row>
    <row r="5375" spans="1:4" x14ac:dyDescent="0.25">
      <c r="A5375" t="s">
        <v>31</v>
      </c>
      <c r="B5375" t="s">
        <v>13</v>
      </c>
      <c r="C5375">
        <v>15</v>
      </c>
      <c r="D5375">
        <v>0.47761064915288959</v>
      </c>
    </row>
    <row r="5376" spans="1:4" x14ac:dyDescent="0.25">
      <c r="A5376" t="s">
        <v>32</v>
      </c>
      <c r="B5376" t="s">
        <v>13</v>
      </c>
      <c r="C5376">
        <v>15</v>
      </c>
      <c r="D5376">
        <v>0.40838417596602256</v>
      </c>
    </row>
    <row r="5377" spans="1:4" x14ac:dyDescent="0.25">
      <c r="A5377" t="s">
        <v>33</v>
      </c>
      <c r="B5377" t="s">
        <v>13</v>
      </c>
      <c r="C5377">
        <v>15</v>
      </c>
      <c r="D5377">
        <v>0.46277986787423592</v>
      </c>
    </row>
    <row r="5378" spans="1:4" x14ac:dyDescent="0.25">
      <c r="A5378" t="s">
        <v>34</v>
      </c>
      <c r="B5378" t="s">
        <v>13</v>
      </c>
      <c r="C5378">
        <v>15</v>
      </c>
      <c r="D5378">
        <v>0.42643447052688793</v>
      </c>
    </row>
    <row r="5379" spans="1:4" x14ac:dyDescent="0.25">
      <c r="A5379" t="s">
        <v>35</v>
      </c>
      <c r="B5379" t="s">
        <v>13</v>
      </c>
      <c r="C5379">
        <v>15</v>
      </c>
      <c r="D5379">
        <v>0.41505651078884215</v>
      </c>
    </row>
    <row r="5380" spans="1:4" x14ac:dyDescent="0.25">
      <c r="A5380" t="s">
        <v>36</v>
      </c>
      <c r="B5380" t="s">
        <v>13</v>
      </c>
      <c r="C5380">
        <v>15</v>
      </c>
      <c r="D5380">
        <v>0.44220629058768529</v>
      </c>
    </row>
    <row r="5381" spans="1:4" x14ac:dyDescent="0.25">
      <c r="A5381" t="s">
        <v>37</v>
      </c>
      <c r="B5381" t="s">
        <v>13</v>
      </c>
      <c r="C5381">
        <v>15</v>
      </c>
      <c r="D5381">
        <v>0.39223615747801394</v>
      </c>
    </row>
    <row r="5382" spans="1:4" x14ac:dyDescent="0.25">
      <c r="A5382" t="s">
        <v>38</v>
      </c>
      <c r="B5382" t="s">
        <v>13</v>
      </c>
      <c r="C5382">
        <v>15</v>
      </c>
      <c r="D5382">
        <v>0.4023548799979017</v>
      </c>
    </row>
    <row r="5383" spans="1:4" x14ac:dyDescent="0.25">
      <c r="A5383" t="s">
        <v>39</v>
      </c>
      <c r="B5383" t="s">
        <v>13</v>
      </c>
      <c r="C5383">
        <v>15</v>
      </c>
      <c r="D5383">
        <v>0.41105441824494465</v>
      </c>
    </row>
    <row r="5384" spans="1:4" x14ac:dyDescent="0.25">
      <c r="A5384" t="s">
        <v>40</v>
      </c>
      <c r="B5384" t="s">
        <v>13</v>
      </c>
      <c r="C5384">
        <v>16</v>
      </c>
      <c r="D5384">
        <v>0.34124182891263649</v>
      </c>
    </row>
    <row r="5385" spans="1:4" x14ac:dyDescent="0.25">
      <c r="A5385" t="s">
        <v>41</v>
      </c>
      <c r="B5385" t="s">
        <v>13</v>
      </c>
      <c r="C5385">
        <v>16</v>
      </c>
      <c r="D5385">
        <v>0.31829613993886624</v>
      </c>
    </row>
    <row r="5386" spans="1:4" x14ac:dyDescent="0.25">
      <c r="A5386" t="s">
        <v>42</v>
      </c>
      <c r="B5386" t="s">
        <v>13</v>
      </c>
      <c r="C5386">
        <v>16</v>
      </c>
      <c r="D5386">
        <v>0.38004863516609061</v>
      </c>
    </row>
    <row r="5387" spans="1:4" x14ac:dyDescent="0.25">
      <c r="A5387" t="s">
        <v>43</v>
      </c>
      <c r="B5387" t="s">
        <v>13</v>
      </c>
      <c r="C5387">
        <v>16</v>
      </c>
      <c r="D5387">
        <v>0.33408939948180683</v>
      </c>
    </row>
    <row r="5388" spans="1:4" x14ac:dyDescent="0.25">
      <c r="A5388" t="s">
        <v>44</v>
      </c>
      <c r="B5388" t="s">
        <v>13</v>
      </c>
      <c r="C5388">
        <v>16</v>
      </c>
      <c r="D5388">
        <v>0.36890823181926341</v>
      </c>
    </row>
    <row r="5389" spans="1:4" x14ac:dyDescent="0.25">
      <c r="A5389" t="s">
        <v>45</v>
      </c>
      <c r="B5389" t="s">
        <v>13</v>
      </c>
      <c r="C5389">
        <v>16</v>
      </c>
      <c r="D5389">
        <v>0.26799039970157623</v>
      </c>
    </row>
    <row r="5390" spans="1:4" x14ac:dyDescent="0.25">
      <c r="A5390" t="s">
        <v>46</v>
      </c>
      <c r="B5390" t="s">
        <v>13</v>
      </c>
      <c r="C5390">
        <v>16</v>
      </c>
      <c r="D5390">
        <v>0.27083641317831514</v>
      </c>
    </row>
    <row r="5391" spans="1:4" x14ac:dyDescent="0.25">
      <c r="A5391" t="s">
        <v>47</v>
      </c>
      <c r="B5391" t="s">
        <v>13</v>
      </c>
      <c r="C5391">
        <v>16</v>
      </c>
      <c r="D5391">
        <v>0.31104386696678321</v>
      </c>
    </row>
    <row r="5392" spans="1:4" x14ac:dyDescent="0.25">
      <c r="A5392" t="s">
        <v>48</v>
      </c>
      <c r="B5392" t="s">
        <v>13</v>
      </c>
      <c r="C5392">
        <v>16</v>
      </c>
      <c r="D5392">
        <v>0.29235651931398315</v>
      </c>
    </row>
    <row r="5393" spans="1:4" x14ac:dyDescent="0.25">
      <c r="A5393" t="s">
        <v>49</v>
      </c>
      <c r="B5393" t="s">
        <v>13</v>
      </c>
      <c r="C5393">
        <v>16</v>
      </c>
      <c r="D5393">
        <v>0.2798219201440687</v>
      </c>
    </row>
    <row r="5394" spans="1:4" x14ac:dyDescent="0.25">
      <c r="A5394" t="s">
        <v>50</v>
      </c>
      <c r="B5394" t="s">
        <v>13</v>
      </c>
      <c r="C5394">
        <v>16</v>
      </c>
      <c r="D5394">
        <v>0.31874960591357537</v>
      </c>
    </row>
    <row r="5395" spans="1:4" x14ac:dyDescent="0.25">
      <c r="A5395" t="s">
        <v>51</v>
      </c>
      <c r="B5395" t="s">
        <v>13</v>
      </c>
      <c r="C5395">
        <v>16</v>
      </c>
      <c r="D5395">
        <v>0.29718579042870991</v>
      </c>
    </row>
    <row r="5396" spans="1:4" x14ac:dyDescent="0.25">
      <c r="A5396" t="s">
        <v>52</v>
      </c>
      <c r="B5396" t="s">
        <v>13</v>
      </c>
      <c r="C5396">
        <v>16</v>
      </c>
      <c r="D5396">
        <v>0.26500294094396548</v>
      </c>
    </row>
    <row r="5397" spans="1:4" x14ac:dyDescent="0.25">
      <c r="A5397" t="s">
        <v>53</v>
      </c>
      <c r="B5397" t="s">
        <v>13</v>
      </c>
      <c r="C5397">
        <v>16</v>
      </c>
      <c r="D5397">
        <v>0.32009186091321712</v>
      </c>
    </row>
    <row r="5398" spans="1:4" x14ac:dyDescent="0.25">
      <c r="A5398" t="s">
        <v>54</v>
      </c>
      <c r="B5398" t="s">
        <v>13</v>
      </c>
      <c r="C5398">
        <v>16</v>
      </c>
      <c r="D5398">
        <v>0.28056899524835804</v>
      </c>
    </row>
    <row r="5399" spans="1:4" x14ac:dyDescent="0.25">
      <c r="A5399" t="s">
        <v>55</v>
      </c>
      <c r="B5399" t="s">
        <v>13</v>
      </c>
      <c r="C5399">
        <v>16</v>
      </c>
      <c r="D5399">
        <v>0.27364731382441471</v>
      </c>
    </row>
    <row r="5400" spans="1:4" x14ac:dyDescent="0.25">
      <c r="A5400" t="s">
        <v>30</v>
      </c>
      <c r="B5400" t="s">
        <v>13</v>
      </c>
      <c r="C5400">
        <v>16</v>
      </c>
      <c r="D5400">
        <v>0.3091134614119122</v>
      </c>
    </row>
    <row r="5401" spans="1:4" x14ac:dyDescent="0.25">
      <c r="A5401" t="s">
        <v>31</v>
      </c>
      <c r="B5401" t="s">
        <v>13</v>
      </c>
      <c r="C5401">
        <v>16</v>
      </c>
      <c r="D5401">
        <v>0.35444640930714783</v>
      </c>
    </row>
    <row r="5402" spans="1:4" x14ac:dyDescent="0.25">
      <c r="A5402" t="s">
        <v>32</v>
      </c>
      <c r="B5402" t="s">
        <v>13</v>
      </c>
      <c r="C5402">
        <v>16</v>
      </c>
      <c r="D5402">
        <v>0.30307176995686835</v>
      </c>
    </row>
    <row r="5403" spans="1:4" x14ac:dyDescent="0.25">
      <c r="A5403" t="s">
        <v>33</v>
      </c>
      <c r="B5403" t="s">
        <v>13</v>
      </c>
      <c r="C5403">
        <v>16</v>
      </c>
      <c r="D5403">
        <v>0.34344012797577045</v>
      </c>
    </row>
    <row r="5404" spans="1:4" x14ac:dyDescent="0.25">
      <c r="A5404" t="s">
        <v>34</v>
      </c>
      <c r="B5404" t="s">
        <v>13</v>
      </c>
      <c r="C5404">
        <v>16</v>
      </c>
      <c r="D5404">
        <v>0.31646732992895565</v>
      </c>
    </row>
    <row r="5405" spans="1:4" x14ac:dyDescent="0.25">
      <c r="A5405" t="s">
        <v>35</v>
      </c>
      <c r="B5405" t="s">
        <v>13</v>
      </c>
      <c r="C5405">
        <v>16</v>
      </c>
      <c r="D5405">
        <v>0.30802347093723398</v>
      </c>
    </row>
    <row r="5406" spans="1:4" x14ac:dyDescent="0.25">
      <c r="A5406" t="s">
        <v>36</v>
      </c>
      <c r="B5406" t="s">
        <v>13</v>
      </c>
      <c r="C5406">
        <v>16</v>
      </c>
      <c r="D5406">
        <v>0.32817197889083116</v>
      </c>
    </row>
    <row r="5407" spans="1:4" x14ac:dyDescent="0.25">
      <c r="A5407" t="s">
        <v>37</v>
      </c>
      <c r="B5407" t="s">
        <v>13</v>
      </c>
      <c r="C5407">
        <v>16</v>
      </c>
      <c r="D5407">
        <v>0.29108793504729974</v>
      </c>
    </row>
    <row r="5408" spans="1:4" x14ac:dyDescent="0.25">
      <c r="A5408" t="s">
        <v>38</v>
      </c>
      <c r="B5408" t="s">
        <v>13</v>
      </c>
      <c r="C5408">
        <v>16</v>
      </c>
      <c r="D5408">
        <v>0.29859728365648763</v>
      </c>
    </row>
    <row r="5409" spans="1:4" x14ac:dyDescent="0.25">
      <c r="A5409" t="s">
        <v>39</v>
      </c>
      <c r="B5409" t="s">
        <v>13</v>
      </c>
      <c r="C5409">
        <v>16</v>
      </c>
      <c r="D5409">
        <v>0.30505342130702717</v>
      </c>
    </row>
    <row r="5410" spans="1:4" x14ac:dyDescent="0.25">
      <c r="A5410" t="s">
        <v>40</v>
      </c>
      <c r="B5410" t="s">
        <v>13</v>
      </c>
      <c r="C5410">
        <v>17</v>
      </c>
      <c r="D5410">
        <v>0.20823423395196305</v>
      </c>
    </row>
    <row r="5411" spans="1:4" x14ac:dyDescent="0.25">
      <c r="A5411" t="s">
        <v>41</v>
      </c>
      <c r="B5411" t="s">
        <v>13</v>
      </c>
      <c r="C5411">
        <v>17</v>
      </c>
      <c r="D5411">
        <v>0.19423220500616134</v>
      </c>
    </row>
    <row r="5412" spans="1:4" x14ac:dyDescent="0.25">
      <c r="A5412" t="s">
        <v>42</v>
      </c>
      <c r="B5412" t="s">
        <v>13</v>
      </c>
      <c r="C5412">
        <v>17</v>
      </c>
      <c r="D5412">
        <v>0.23191511034997089</v>
      </c>
    </row>
    <row r="5413" spans="1:4" x14ac:dyDescent="0.25">
      <c r="A5413" t="s">
        <v>43</v>
      </c>
      <c r="B5413" t="s">
        <v>13</v>
      </c>
      <c r="C5413">
        <v>17</v>
      </c>
      <c r="D5413">
        <v>0.20386964398311258</v>
      </c>
    </row>
    <row r="5414" spans="1:4" x14ac:dyDescent="0.25">
      <c r="A5414" t="s">
        <v>44</v>
      </c>
      <c r="B5414" t="s">
        <v>13</v>
      </c>
      <c r="C5414">
        <v>17</v>
      </c>
      <c r="D5414">
        <v>0.2251169597122413</v>
      </c>
    </row>
    <row r="5415" spans="1:4" x14ac:dyDescent="0.25">
      <c r="A5415" t="s">
        <v>45</v>
      </c>
      <c r="B5415" t="s">
        <v>13</v>
      </c>
      <c r="C5415">
        <v>17</v>
      </c>
      <c r="D5415">
        <v>0.11316094494320912</v>
      </c>
    </row>
    <row r="5416" spans="1:4" x14ac:dyDescent="0.25">
      <c r="A5416" t="s">
        <v>46</v>
      </c>
      <c r="B5416" t="s">
        <v>13</v>
      </c>
      <c r="C5416">
        <v>17</v>
      </c>
      <c r="D5416">
        <v>0.11436269535929684</v>
      </c>
    </row>
    <row r="5417" spans="1:4" x14ac:dyDescent="0.25">
      <c r="A5417" t="s">
        <v>47</v>
      </c>
      <c r="B5417" t="s">
        <v>13</v>
      </c>
      <c r="C5417">
        <v>17</v>
      </c>
      <c r="D5417">
        <v>0.13134059258819036</v>
      </c>
    </row>
    <row r="5418" spans="1:4" x14ac:dyDescent="0.25">
      <c r="A5418" t="s">
        <v>48</v>
      </c>
      <c r="B5418" t="s">
        <v>13</v>
      </c>
      <c r="C5418">
        <v>17</v>
      </c>
      <c r="D5418">
        <v>0.12344972067177866</v>
      </c>
    </row>
    <row r="5419" spans="1:4" x14ac:dyDescent="0.25">
      <c r="A5419" t="s">
        <v>49</v>
      </c>
      <c r="B5419" t="s">
        <v>13</v>
      </c>
      <c r="C5419">
        <v>17</v>
      </c>
      <c r="D5419">
        <v>0.11815689268939052</v>
      </c>
    </row>
    <row r="5420" spans="1:4" x14ac:dyDescent="0.25">
      <c r="A5420" t="s">
        <v>50</v>
      </c>
      <c r="B5420" t="s">
        <v>13</v>
      </c>
      <c r="C5420">
        <v>17</v>
      </c>
      <c r="D5420">
        <v>0.13459439832778292</v>
      </c>
    </row>
    <row r="5421" spans="1:4" x14ac:dyDescent="0.25">
      <c r="A5421" t="s">
        <v>51</v>
      </c>
      <c r="B5421" t="s">
        <v>13</v>
      </c>
      <c r="C5421">
        <v>17</v>
      </c>
      <c r="D5421">
        <v>0.12548891641661866</v>
      </c>
    </row>
    <row r="5422" spans="1:4" x14ac:dyDescent="0.25">
      <c r="A5422" t="s">
        <v>52</v>
      </c>
      <c r="B5422" t="s">
        <v>13</v>
      </c>
      <c r="C5422">
        <v>17</v>
      </c>
      <c r="D5422">
        <v>0.11189946820237605</v>
      </c>
    </row>
    <row r="5423" spans="1:4" x14ac:dyDescent="0.25">
      <c r="A5423" t="s">
        <v>53</v>
      </c>
      <c r="B5423" t="s">
        <v>13</v>
      </c>
      <c r="C5423">
        <v>17</v>
      </c>
      <c r="D5423">
        <v>0.19920339396359785</v>
      </c>
    </row>
    <row r="5424" spans="1:4" x14ac:dyDescent="0.25">
      <c r="A5424" t="s">
        <v>54</v>
      </c>
      <c r="B5424" t="s">
        <v>13</v>
      </c>
      <c r="C5424">
        <v>17</v>
      </c>
      <c r="D5424">
        <v>0.17460705166003074</v>
      </c>
    </row>
    <row r="5425" spans="1:4" x14ac:dyDescent="0.25">
      <c r="A5425" t="s">
        <v>55</v>
      </c>
      <c r="B5425" t="s">
        <v>13</v>
      </c>
      <c r="C5425">
        <v>17</v>
      </c>
      <c r="D5425">
        <v>0.17029946811932295</v>
      </c>
    </row>
    <row r="5426" spans="1:4" x14ac:dyDescent="0.25">
      <c r="A5426" t="s">
        <v>30</v>
      </c>
      <c r="B5426" t="s">
        <v>13</v>
      </c>
      <c r="C5426">
        <v>17</v>
      </c>
      <c r="D5426">
        <v>0.17514765689028397</v>
      </c>
    </row>
    <row r="5427" spans="1:4" x14ac:dyDescent="0.25">
      <c r="A5427" t="s">
        <v>31</v>
      </c>
      <c r="B5427" t="s">
        <v>13</v>
      </c>
      <c r="C5427">
        <v>17</v>
      </c>
      <c r="D5427">
        <v>0.20083388733626051</v>
      </c>
    </row>
    <row r="5428" spans="1:4" x14ac:dyDescent="0.25">
      <c r="A5428" t="s">
        <v>32</v>
      </c>
      <c r="B5428" t="s">
        <v>13</v>
      </c>
      <c r="C5428">
        <v>17</v>
      </c>
      <c r="D5428">
        <v>0.17172435692407875</v>
      </c>
    </row>
    <row r="5429" spans="1:4" x14ac:dyDescent="0.25">
      <c r="A5429" t="s">
        <v>33</v>
      </c>
      <c r="B5429" t="s">
        <v>13</v>
      </c>
      <c r="C5429">
        <v>17</v>
      </c>
      <c r="D5429">
        <v>0.19459758699055277</v>
      </c>
    </row>
    <row r="5430" spans="1:4" x14ac:dyDescent="0.25">
      <c r="A5430" t="s">
        <v>34</v>
      </c>
      <c r="B5430" t="s">
        <v>13</v>
      </c>
      <c r="C5430">
        <v>17</v>
      </c>
      <c r="D5430">
        <v>0.17931445323087761</v>
      </c>
    </row>
    <row r="5431" spans="1:4" x14ac:dyDescent="0.25">
      <c r="A5431" t="s">
        <v>35</v>
      </c>
      <c r="B5431" t="s">
        <v>13</v>
      </c>
      <c r="C5431">
        <v>17</v>
      </c>
      <c r="D5431">
        <v>0.17453005428960586</v>
      </c>
    </row>
    <row r="5432" spans="1:4" x14ac:dyDescent="0.25">
      <c r="A5432" t="s">
        <v>36</v>
      </c>
      <c r="B5432" t="s">
        <v>13</v>
      </c>
      <c r="C5432">
        <v>17</v>
      </c>
      <c r="D5432">
        <v>0.18594645764450612</v>
      </c>
    </row>
    <row r="5433" spans="1:4" x14ac:dyDescent="0.25">
      <c r="A5433" t="s">
        <v>37</v>
      </c>
      <c r="B5433" t="s">
        <v>13</v>
      </c>
      <c r="C5433">
        <v>17</v>
      </c>
      <c r="D5433">
        <v>0.16493416216716403</v>
      </c>
    </row>
    <row r="5434" spans="1:4" x14ac:dyDescent="0.25">
      <c r="A5434" t="s">
        <v>38</v>
      </c>
      <c r="B5434" t="s">
        <v>13</v>
      </c>
      <c r="C5434">
        <v>17</v>
      </c>
      <c r="D5434">
        <v>0.16918905552465172</v>
      </c>
    </row>
    <row r="5435" spans="1:4" x14ac:dyDescent="0.25">
      <c r="A5435" t="s">
        <v>39</v>
      </c>
      <c r="B5435" t="s">
        <v>13</v>
      </c>
      <c r="C5435">
        <v>17</v>
      </c>
      <c r="D5435">
        <v>0.17284718602756863</v>
      </c>
    </row>
    <row r="5436" spans="1:4" x14ac:dyDescent="0.25">
      <c r="A5436" t="s">
        <v>40</v>
      </c>
      <c r="B5436" t="s">
        <v>13</v>
      </c>
      <c r="C5436">
        <v>18</v>
      </c>
      <c r="D5436">
        <v>7.5288231706052408E-2</v>
      </c>
    </row>
    <row r="5437" spans="1:4" x14ac:dyDescent="0.25">
      <c r="A5437" t="s">
        <v>41</v>
      </c>
      <c r="B5437" t="s">
        <v>13</v>
      </c>
      <c r="C5437">
        <v>18</v>
      </c>
      <c r="D5437">
        <v>7.0225721187875262E-2</v>
      </c>
    </row>
    <row r="5438" spans="1:4" x14ac:dyDescent="0.25">
      <c r="A5438" t="s">
        <v>42</v>
      </c>
      <c r="B5438" t="s">
        <v>13</v>
      </c>
      <c r="C5438">
        <v>18</v>
      </c>
      <c r="D5438">
        <v>8.3850182713910648E-2</v>
      </c>
    </row>
    <row r="5439" spans="1:4" x14ac:dyDescent="0.25">
      <c r="A5439" t="s">
        <v>43</v>
      </c>
      <c r="B5439" t="s">
        <v>13</v>
      </c>
      <c r="C5439">
        <v>18</v>
      </c>
      <c r="D5439">
        <v>7.3710190215753882E-2</v>
      </c>
    </row>
    <row r="5440" spans="1:4" x14ac:dyDescent="0.25">
      <c r="A5440" t="s">
        <v>44</v>
      </c>
      <c r="B5440" t="s">
        <v>13</v>
      </c>
      <c r="C5440">
        <v>18</v>
      </c>
      <c r="D5440">
        <v>8.1392273989334171E-2</v>
      </c>
    </row>
    <row r="5441" spans="1:4" x14ac:dyDescent="0.25">
      <c r="A5441" t="s">
        <v>45</v>
      </c>
      <c r="B5441" t="s">
        <v>13</v>
      </c>
      <c r="C5441">
        <v>18</v>
      </c>
      <c r="D5441">
        <v>8.9775288607121719E-3</v>
      </c>
    </row>
    <row r="5442" spans="1:4" x14ac:dyDescent="0.25">
      <c r="A5442" t="s">
        <v>46</v>
      </c>
      <c r="B5442" t="s">
        <v>13</v>
      </c>
      <c r="C5442">
        <v>18</v>
      </c>
      <c r="D5442">
        <v>9.0728687242067254E-3</v>
      </c>
    </row>
    <row r="5443" spans="1:4" x14ac:dyDescent="0.25">
      <c r="A5443" t="s">
        <v>47</v>
      </c>
      <c r="B5443" t="s">
        <v>13</v>
      </c>
      <c r="C5443">
        <v>18</v>
      </c>
      <c r="D5443">
        <v>1.0419795991764361E-2</v>
      </c>
    </row>
    <row r="5444" spans="1:4" x14ac:dyDescent="0.25">
      <c r="A5444" t="s">
        <v>48</v>
      </c>
      <c r="B5444" t="s">
        <v>13</v>
      </c>
      <c r="C5444">
        <v>18</v>
      </c>
      <c r="D5444">
        <v>9.7937802722833939E-3</v>
      </c>
    </row>
    <row r="5445" spans="1:4" x14ac:dyDescent="0.25">
      <c r="A5445" t="s">
        <v>49</v>
      </c>
      <c r="B5445" t="s">
        <v>13</v>
      </c>
      <c r="C5445">
        <v>18</v>
      </c>
      <c r="D5445">
        <v>9.3738781939601609E-3</v>
      </c>
    </row>
    <row r="5446" spans="1:4" x14ac:dyDescent="0.25">
      <c r="A5446" t="s">
        <v>50</v>
      </c>
      <c r="B5446" t="s">
        <v>13</v>
      </c>
      <c r="C5446">
        <v>18</v>
      </c>
      <c r="D5446">
        <v>1.0677933946948484E-2</v>
      </c>
    </row>
    <row r="5447" spans="1:4" x14ac:dyDescent="0.25">
      <c r="A5447" t="s">
        <v>51</v>
      </c>
      <c r="B5447" t="s">
        <v>13</v>
      </c>
      <c r="C5447">
        <v>18</v>
      </c>
      <c r="D5447">
        <v>9.9555581600619912E-3</v>
      </c>
    </row>
    <row r="5448" spans="1:4" x14ac:dyDescent="0.25">
      <c r="A5448" t="s">
        <v>52</v>
      </c>
      <c r="B5448" t="s">
        <v>13</v>
      </c>
      <c r="C5448">
        <v>18</v>
      </c>
      <c r="D5448">
        <v>8.87745065922994E-3</v>
      </c>
    </row>
    <row r="5449" spans="1:4" x14ac:dyDescent="0.25">
      <c r="A5449" t="s">
        <v>53</v>
      </c>
      <c r="B5449" t="s">
        <v>13</v>
      </c>
      <c r="C5449">
        <v>18</v>
      </c>
      <c r="D5449">
        <v>7.3215530344671612E-2</v>
      </c>
    </row>
    <row r="5450" spans="1:4" x14ac:dyDescent="0.25">
      <c r="A5450" t="s">
        <v>54</v>
      </c>
      <c r="B5450" t="s">
        <v>13</v>
      </c>
      <c r="C5450">
        <v>18</v>
      </c>
      <c r="D5450">
        <v>6.4175351809240486E-2</v>
      </c>
    </row>
    <row r="5451" spans="1:4" x14ac:dyDescent="0.25">
      <c r="A5451" t="s">
        <v>55</v>
      </c>
      <c r="B5451" t="s">
        <v>13</v>
      </c>
      <c r="C5451">
        <v>18</v>
      </c>
      <c r="D5451">
        <v>6.2592135744686223E-2</v>
      </c>
    </row>
    <row r="5452" spans="1:4" x14ac:dyDescent="0.25">
      <c r="A5452" t="s">
        <v>30</v>
      </c>
      <c r="B5452" t="s">
        <v>13</v>
      </c>
      <c r="C5452">
        <v>18</v>
      </c>
      <c r="D5452">
        <v>5.0833526433763397E-2</v>
      </c>
    </row>
    <row r="5453" spans="1:4" x14ac:dyDescent="0.25">
      <c r="A5453" t="s">
        <v>31</v>
      </c>
      <c r="B5453" t="s">
        <v>13</v>
      </c>
      <c r="C5453">
        <v>18</v>
      </c>
      <c r="D5453">
        <v>5.8288502980650435E-2</v>
      </c>
    </row>
    <row r="5454" spans="1:4" x14ac:dyDescent="0.25">
      <c r="A5454" t="s">
        <v>32</v>
      </c>
      <c r="B5454" t="s">
        <v>13</v>
      </c>
      <c r="C5454">
        <v>18</v>
      </c>
      <c r="D5454">
        <v>4.9839973836986129E-2</v>
      </c>
    </row>
    <row r="5455" spans="1:4" x14ac:dyDescent="0.25">
      <c r="A5455" t="s">
        <v>33</v>
      </c>
      <c r="B5455" t="s">
        <v>13</v>
      </c>
      <c r="C5455">
        <v>18</v>
      </c>
      <c r="D5455">
        <v>5.647852650650894E-2</v>
      </c>
    </row>
    <row r="5456" spans="1:4" x14ac:dyDescent="0.25">
      <c r="A5456" t="s">
        <v>34</v>
      </c>
      <c r="B5456" t="s">
        <v>13</v>
      </c>
      <c r="C5456">
        <v>18</v>
      </c>
      <c r="D5456">
        <v>5.2042865774548065E-2</v>
      </c>
    </row>
    <row r="5457" spans="1:4" x14ac:dyDescent="0.25">
      <c r="A5457" t="s">
        <v>35</v>
      </c>
      <c r="B5457" t="s">
        <v>13</v>
      </c>
      <c r="C5457">
        <v>18</v>
      </c>
      <c r="D5457">
        <v>5.0654278143009511E-2</v>
      </c>
    </row>
    <row r="5458" spans="1:4" x14ac:dyDescent="0.25">
      <c r="A5458" t="s">
        <v>36</v>
      </c>
      <c r="B5458" t="s">
        <v>13</v>
      </c>
      <c r="C5458">
        <v>18</v>
      </c>
      <c r="D5458">
        <v>5.3967688393672247E-2</v>
      </c>
    </row>
    <row r="5459" spans="1:4" x14ac:dyDescent="0.25">
      <c r="A5459" t="s">
        <v>37</v>
      </c>
      <c r="B5459" t="s">
        <v>13</v>
      </c>
      <c r="C5459">
        <v>18</v>
      </c>
      <c r="D5459">
        <v>4.7869239253409891E-2</v>
      </c>
    </row>
    <row r="5460" spans="1:4" x14ac:dyDescent="0.25">
      <c r="A5460" t="s">
        <v>38</v>
      </c>
      <c r="B5460" t="s">
        <v>13</v>
      </c>
      <c r="C5460">
        <v>18</v>
      </c>
      <c r="D5460">
        <v>4.9104147203655468E-2</v>
      </c>
    </row>
    <row r="5461" spans="1:4" x14ac:dyDescent="0.25">
      <c r="A5461" t="s">
        <v>39</v>
      </c>
      <c r="B5461" t="s">
        <v>13</v>
      </c>
      <c r="C5461">
        <v>18</v>
      </c>
      <c r="D5461">
        <v>5.016585523286804E-2</v>
      </c>
    </row>
    <row r="5462" spans="1:4" x14ac:dyDescent="0.25">
      <c r="A5462" t="s">
        <v>40</v>
      </c>
      <c r="B5462" t="s">
        <v>13</v>
      </c>
      <c r="C5462">
        <v>19</v>
      </c>
      <c r="D5462">
        <v>7.7054026510725822E-3</v>
      </c>
    </row>
    <row r="5463" spans="1:4" x14ac:dyDescent="0.25">
      <c r="A5463" t="s">
        <v>41</v>
      </c>
      <c r="B5463" t="s">
        <v>13</v>
      </c>
      <c r="C5463">
        <v>19</v>
      </c>
      <c r="D5463">
        <v>7.1872780905151449E-3</v>
      </c>
    </row>
    <row r="5464" spans="1:4" x14ac:dyDescent="0.25">
      <c r="A5464" t="s">
        <v>42</v>
      </c>
      <c r="B5464" t="s">
        <v>13</v>
      </c>
      <c r="C5464">
        <v>19</v>
      </c>
      <c r="D5464">
        <v>8.5816787768273183E-3</v>
      </c>
    </row>
    <row r="5465" spans="1:4" x14ac:dyDescent="0.25">
      <c r="A5465" t="s">
        <v>43</v>
      </c>
      <c r="B5465" t="s">
        <v>13</v>
      </c>
      <c r="C5465">
        <v>19</v>
      </c>
      <c r="D5465">
        <v>7.5438973957715578E-3</v>
      </c>
    </row>
    <row r="5466" spans="1:4" x14ac:dyDescent="0.25">
      <c r="A5466" t="s">
        <v>44</v>
      </c>
      <c r="B5466" t="s">
        <v>13</v>
      </c>
      <c r="C5466">
        <v>19</v>
      </c>
      <c r="D5466">
        <v>8.3301231754633453E-3</v>
      </c>
    </row>
    <row r="5467" spans="1:4" x14ac:dyDescent="0.25">
      <c r="A5467" t="s">
        <v>45</v>
      </c>
      <c r="B5467" t="s">
        <v>13</v>
      </c>
      <c r="C5467">
        <v>19</v>
      </c>
      <c r="D5467">
        <v>0</v>
      </c>
    </row>
    <row r="5468" spans="1:4" x14ac:dyDescent="0.25">
      <c r="A5468" t="s">
        <v>46</v>
      </c>
      <c r="B5468" t="s">
        <v>13</v>
      </c>
      <c r="C5468">
        <v>19</v>
      </c>
      <c r="D5468">
        <v>0</v>
      </c>
    </row>
    <row r="5469" spans="1:4" x14ac:dyDescent="0.25">
      <c r="A5469" t="s">
        <v>47</v>
      </c>
      <c r="B5469" t="s">
        <v>13</v>
      </c>
      <c r="C5469">
        <v>19</v>
      </c>
      <c r="D5469">
        <v>0</v>
      </c>
    </row>
    <row r="5470" spans="1:4" x14ac:dyDescent="0.25">
      <c r="A5470" t="s">
        <v>48</v>
      </c>
      <c r="B5470" t="s">
        <v>13</v>
      </c>
      <c r="C5470">
        <v>19</v>
      </c>
      <c r="D5470">
        <v>0</v>
      </c>
    </row>
    <row r="5471" spans="1:4" x14ac:dyDescent="0.25">
      <c r="A5471" t="s">
        <v>49</v>
      </c>
      <c r="B5471" t="s">
        <v>13</v>
      </c>
      <c r="C5471">
        <v>19</v>
      </c>
      <c r="D5471">
        <v>0</v>
      </c>
    </row>
    <row r="5472" spans="1:4" x14ac:dyDescent="0.25">
      <c r="A5472" t="s">
        <v>50</v>
      </c>
      <c r="B5472" t="s">
        <v>13</v>
      </c>
      <c r="C5472">
        <v>19</v>
      </c>
      <c r="D5472">
        <v>0</v>
      </c>
    </row>
    <row r="5473" spans="1:4" x14ac:dyDescent="0.25">
      <c r="A5473" t="s">
        <v>51</v>
      </c>
      <c r="B5473" t="s">
        <v>13</v>
      </c>
      <c r="C5473">
        <v>19</v>
      </c>
      <c r="D5473">
        <v>0</v>
      </c>
    </row>
    <row r="5474" spans="1:4" x14ac:dyDescent="0.25">
      <c r="A5474" t="s">
        <v>52</v>
      </c>
      <c r="B5474" t="s">
        <v>13</v>
      </c>
      <c r="C5474">
        <v>19</v>
      </c>
      <c r="D5474">
        <v>0</v>
      </c>
    </row>
    <row r="5475" spans="1:4" x14ac:dyDescent="0.25">
      <c r="A5475" t="s">
        <v>53</v>
      </c>
      <c r="B5475" t="s">
        <v>13</v>
      </c>
      <c r="C5475">
        <v>19</v>
      </c>
      <c r="D5475">
        <v>2.3597778223437989E-3</v>
      </c>
    </row>
    <row r="5476" spans="1:4" x14ac:dyDescent="0.25">
      <c r="A5476" t="s">
        <v>54</v>
      </c>
      <c r="B5476" t="s">
        <v>13</v>
      </c>
      <c r="C5476">
        <v>19</v>
      </c>
      <c r="D5476">
        <v>2.068407771242457E-3</v>
      </c>
    </row>
    <row r="5477" spans="1:4" x14ac:dyDescent="0.25">
      <c r="A5477" t="s">
        <v>55</v>
      </c>
      <c r="B5477" t="s">
        <v>13</v>
      </c>
      <c r="C5477">
        <v>19</v>
      </c>
      <c r="D5477">
        <v>2.017379824855595E-3</v>
      </c>
    </row>
    <row r="5478" spans="1:4" x14ac:dyDescent="0.25">
      <c r="A5478" t="s">
        <v>30</v>
      </c>
      <c r="B5478" t="s">
        <v>13</v>
      </c>
      <c r="C5478">
        <v>19</v>
      </c>
      <c r="D5478">
        <v>1.9568880538432996E-3</v>
      </c>
    </row>
    <row r="5479" spans="1:4" x14ac:dyDescent="0.25">
      <c r="A5479" t="s">
        <v>31</v>
      </c>
      <c r="B5479" t="s">
        <v>13</v>
      </c>
      <c r="C5479">
        <v>19</v>
      </c>
      <c r="D5479">
        <v>2.2438749219547273E-3</v>
      </c>
    </row>
    <row r="5480" spans="1:4" x14ac:dyDescent="0.25">
      <c r="A5480" t="s">
        <v>32</v>
      </c>
      <c r="B5480" t="s">
        <v>13</v>
      </c>
      <c r="C5480">
        <v>19</v>
      </c>
      <c r="D5480">
        <v>1.9186402409548543E-3</v>
      </c>
    </row>
    <row r="5481" spans="1:4" x14ac:dyDescent="0.25">
      <c r="A5481" t="s">
        <v>33</v>
      </c>
      <c r="B5481" t="s">
        <v>13</v>
      </c>
      <c r="C5481">
        <v>19</v>
      </c>
      <c r="D5481">
        <v>2.1741980455216099E-3</v>
      </c>
    </row>
    <row r="5482" spans="1:4" x14ac:dyDescent="0.25">
      <c r="A5482" t="s">
        <v>34</v>
      </c>
      <c r="B5482" t="s">
        <v>13</v>
      </c>
      <c r="C5482">
        <v>19</v>
      </c>
      <c r="D5482">
        <v>2.003442795861992E-3</v>
      </c>
    </row>
    <row r="5483" spans="1:4" x14ac:dyDescent="0.25">
      <c r="A5483" t="s">
        <v>35</v>
      </c>
      <c r="B5483" t="s">
        <v>13</v>
      </c>
      <c r="C5483">
        <v>19</v>
      </c>
      <c r="D5483">
        <v>1.9499877094553257E-3</v>
      </c>
    </row>
    <row r="5484" spans="1:4" x14ac:dyDescent="0.25">
      <c r="A5484" t="s">
        <v>36</v>
      </c>
      <c r="B5484" t="s">
        <v>13</v>
      </c>
      <c r="C5484">
        <v>19</v>
      </c>
      <c r="D5484">
        <v>2.0775407908936666E-3</v>
      </c>
    </row>
    <row r="5485" spans="1:4" x14ac:dyDescent="0.25">
      <c r="A5485" t="s">
        <v>37</v>
      </c>
      <c r="B5485" t="s">
        <v>13</v>
      </c>
      <c r="C5485">
        <v>19</v>
      </c>
      <c r="D5485">
        <v>1.8427748183794355E-3</v>
      </c>
    </row>
    <row r="5486" spans="1:4" x14ac:dyDescent="0.25">
      <c r="A5486" t="s">
        <v>38</v>
      </c>
      <c r="B5486" t="s">
        <v>13</v>
      </c>
      <c r="C5486">
        <v>19</v>
      </c>
      <c r="D5486">
        <v>1.8903138498999126E-3</v>
      </c>
    </row>
    <row r="5487" spans="1:4" x14ac:dyDescent="0.25">
      <c r="A5487" t="s">
        <v>39</v>
      </c>
      <c r="B5487" t="s">
        <v>13</v>
      </c>
      <c r="C5487">
        <v>19</v>
      </c>
      <c r="D5487">
        <v>1.9311853751469909E-3</v>
      </c>
    </row>
    <row r="5488" spans="1:4" x14ac:dyDescent="0.25">
      <c r="A5488" t="s">
        <v>40</v>
      </c>
      <c r="B5488" t="s">
        <v>13</v>
      </c>
      <c r="C5488">
        <v>20</v>
      </c>
      <c r="D5488">
        <v>0</v>
      </c>
    </row>
    <row r="5489" spans="1:4" x14ac:dyDescent="0.25">
      <c r="A5489" t="s">
        <v>41</v>
      </c>
      <c r="B5489" t="s">
        <v>13</v>
      </c>
      <c r="C5489">
        <v>20</v>
      </c>
      <c r="D5489">
        <v>0</v>
      </c>
    </row>
    <row r="5490" spans="1:4" x14ac:dyDescent="0.25">
      <c r="A5490" t="s">
        <v>42</v>
      </c>
      <c r="B5490" t="s">
        <v>13</v>
      </c>
      <c r="C5490">
        <v>20</v>
      </c>
      <c r="D5490">
        <v>0</v>
      </c>
    </row>
    <row r="5491" spans="1:4" x14ac:dyDescent="0.25">
      <c r="A5491" t="s">
        <v>43</v>
      </c>
      <c r="B5491" t="s">
        <v>13</v>
      </c>
      <c r="C5491">
        <v>20</v>
      </c>
      <c r="D5491">
        <v>0</v>
      </c>
    </row>
    <row r="5492" spans="1:4" x14ac:dyDescent="0.25">
      <c r="A5492" t="s">
        <v>44</v>
      </c>
      <c r="B5492" t="s">
        <v>13</v>
      </c>
      <c r="C5492">
        <v>20</v>
      </c>
      <c r="D5492">
        <v>0</v>
      </c>
    </row>
    <row r="5493" spans="1:4" x14ac:dyDescent="0.25">
      <c r="A5493" t="s">
        <v>45</v>
      </c>
      <c r="B5493" t="s">
        <v>13</v>
      </c>
      <c r="C5493">
        <v>20</v>
      </c>
      <c r="D5493">
        <v>0</v>
      </c>
    </row>
    <row r="5494" spans="1:4" x14ac:dyDescent="0.25">
      <c r="A5494" t="s">
        <v>46</v>
      </c>
      <c r="B5494" t="s">
        <v>13</v>
      </c>
      <c r="C5494">
        <v>20</v>
      </c>
      <c r="D5494">
        <v>0</v>
      </c>
    </row>
    <row r="5495" spans="1:4" x14ac:dyDescent="0.25">
      <c r="A5495" t="s">
        <v>47</v>
      </c>
      <c r="B5495" t="s">
        <v>13</v>
      </c>
      <c r="C5495">
        <v>20</v>
      </c>
      <c r="D5495">
        <v>0</v>
      </c>
    </row>
    <row r="5496" spans="1:4" x14ac:dyDescent="0.25">
      <c r="A5496" t="s">
        <v>48</v>
      </c>
      <c r="B5496" t="s">
        <v>13</v>
      </c>
      <c r="C5496">
        <v>20</v>
      </c>
      <c r="D5496">
        <v>0</v>
      </c>
    </row>
    <row r="5497" spans="1:4" x14ac:dyDescent="0.25">
      <c r="A5497" t="s">
        <v>49</v>
      </c>
      <c r="B5497" t="s">
        <v>13</v>
      </c>
      <c r="C5497">
        <v>20</v>
      </c>
      <c r="D5497">
        <v>0</v>
      </c>
    </row>
    <row r="5498" spans="1:4" x14ac:dyDescent="0.25">
      <c r="A5498" t="s">
        <v>50</v>
      </c>
      <c r="B5498" t="s">
        <v>13</v>
      </c>
      <c r="C5498">
        <v>20</v>
      </c>
      <c r="D5498">
        <v>0</v>
      </c>
    </row>
    <row r="5499" spans="1:4" x14ac:dyDescent="0.25">
      <c r="A5499" t="s">
        <v>51</v>
      </c>
      <c r="B5499" t="s">
        <v>13</v>
      </c>
      <c r="C5499">
        <v>20</v>
      </c>
      <c r="D5499">
        <v>0</v>
      </c>
    </row>
    <row r="5500" spans="1:4" x14ac:dyDescent="0.25">
      <c r="A5500" t="s">
        <v>52</v>
      </c>
      <c r="B5500" t="s">
        <v>13</v>
      </c>
      <c r="C5500">
        <v>20</v>
      </c>
      <c r="D5500">
        <v>0</v>
      </c>
    </row>
    <row r="5501" spans="1:4" x14ac:dyDescent="0.25">
      <c r="A5501" t="s">
        <v>53</v>
      </c>
      <c r="B5501" t="s">
        <v>13</v>
      </c>
      <c r="C5501">
        <v>20</v>
      </c>
      <c r="D5501">
        <v>0</v>
      </c>
    </row>
    <row r="5502" spans="1:4" x14ac:dyDescent="0.25">
      <c r="A5502" t="s">
        <v>54</v>
      </c>
      <c r="B5502" t="s">
        <v>13</v>
      </c>
      <c r="C5502">
        <v>20</v>
      </c>
      <c r="D5502">
        <v>0</v>
      </c>
    </row>
    <row r="5503" spans="1:4" x14ac:dyDescent="0.25">
      <c r="A5503" t="s">
        <v>55</v>
      </c>
      <c r="B5503" t="s">
        <v>13</v>
      </c>
      <c r="C5503">
        <v>20</v>
      </c>
      <c r="D5503">
        <v>0</v>
      </c>
    </row>
    <row r="5504" spans="1:4" x14ac:dyDescent="0.25">
      <c r="A5504" t="s">
        <v>30</v>
      </c>
      <c r="B5504" t="s">
        <v>13</v>
      </c>
      <c r="C5504">
        <v>20</v>
      </c>
      <c r="D5504">
        <v>0</v>
      </c>
    </row>
    <row r="5505" spans="1:4" x14ac:dyDescent="0.25">
      <c r="A5505" t="s">
        <v>31</v>
      </c>
      <c r="B5505" t="s">
        <v>13</v>
      </c>
      <c r="C5505">
        <v>20</v>
      </c>
      <c r="D5505">
        <v>0</v>
      </c>
    </row>
    <row r="5506" spans="1:4" x14ac:dyDescent="0.25">
      <c r="A5506" t="s">
        <v>32</v>
      </c>
      <c r="B5506" t="s">
        <v>13</v>
      </c>
      <c r="C5506">
        <v>20</v>
      </c>
      <c r="D5506">
        <v>0</v>
      </c>
    </row>
    <row r="5507" spans="1:4" x14ac:dyDescent="0.25">
      <c r="A5507" t="s">
        <v>33</v>
      </c>
      <c r="B5507" t="s">
        <v>13</v>
      </c>
      <c r="C5507">
        <v>20</v>
      </c>
      <c r="D5507">
        <v>0</v>
      </c>
    </row>
    <row r="5508" spans="1:4" x14ac:dyDescent="0.25">
      <c r="A5508" t="s">
        <v>34</v>
      </c>
      <c r="B5508" t="s">
        <v>13</v>
      </c>
      <c r="C5508">
        <v>20</v>
      </c>
      <c r="D5508">
        <v>0</v>
      </c>
    </row>
    <row r="5509" spans="1:4" x14ac:dyDescent="0.25">
      <c r="A5509" t="s">
        <v>35</v>
      </c>
      <c r="B5509" t="s">
        <v>13</v>
      </c>
      <c r="C5509">
        <v>20</v>
      </c>
      <c r="D5509">
        <v>0</v>
      </c>
    </row>
    <row r="5510" spans="1:4" x14ac:dyDescent="0.25">
      <c r="A5510" t="s">
        <v>36</v>
      </c>
      <c r="B5510" t="s">
        <v>13</v>
      </c>
      <c r="C5510">
        <v>20</v>
      </c>
      <c r="D5510">
        <v>0</v>
      </c>
    </row>
    <row r="5511" spans="1:4" x14ac:dyDescent="0.25">
      <c r="A5511" t="s">
        <v>37</v>
      </c>
      <c r="B5511" t="s">
        <v>13</v>
      </c>
      <c r="C5511">
        <v>20</v>
      </c>
      <c r="D5511">
        <v>0</v>
      </c>
    </row>
    <row r="5512" spans="1:4" x14ac:dyDescent="0.25">
      <c r="A5512" t="s">
        <v>38</v>
      </c>
      <c r="B5512" t="s">
        <v>13</v>
      </c>
      <c r="C5512">
        <v>20</v>
      </c>
      <c r="D5512">
        <v>0</v>
      </c>
    </row>
    <row r="5513" spans="1:4" x14ac:dyDescent="0.25">
      <c r="A5513" t="s">
        <v>39</v>
      </c>
      <c r="B5513" t="s">
        <v>13</v>
      </c>
      <c r="C5513">
        <v>20</v>
      </c>
      <c r="D5513">
        <v>0</v>
      </c>
    </row>
    <row r="5514" spans="1:4" x14ac:dyDescent="0.25">
      <c r="A5514" t="s">
        <v>40</v>
      </c>
      <c r="B5514" t="s">
        <v>13</v>
      </c>
      <c r="C5514">
        <v>21</v>
      </c>
      <c r="D5514">
        <v>0</v>
      </c>
    </row>
    <row r="5515" spans="1:4" x14ac:dyDescent="0.25">
      <c r="A5515" t="s">
        <v>41</v>
      </c>
      <c r="B5515" t="s">
        <v>13</v>
      </c>
      <c r="C5515">
        <v>21</v>
      </c>
      <c r="D5515">
        <v>0</v>
      </c>
    </row>
    <row r="5516" spans="1:4" x14ac:dyDescent="0.25">
      <c r="A5516" t="s">
        <v>42</v>
      </c>
      <c r="B5516" t="s">
        <v>13</v>
      </c>
      <c r="C5516">
        <v>21</v>
      </c>
      <c r="D5516">
        <v>0</v>
      </c>
    </row>
    <row r="5517" spans="1:4" x14ac:dyDescent="0.25">
      <c r="A5517" t="s">
        <v>43</v>
      </c>
      <c r="B5517" t="s">
        <v>13</v>
      </c>
      <c r="C5517">
        <v>21</v>
      </c>
      <c r="D5517">
        <v>0</v>
      </c>
    </row>
    <row r="5518" spans="1:4" x14ac:dyDescent="0.25">
      <c r="A5518" t="s">
        <v>44</v>
      </c>
      <c r="B5518" t="s">
        <v>13</v>
      </c>
      <c r="C5518">
        <v>21</v>
      </c>
      <c r="D5518">
        <v>0</v>
      </c>
    </row>
    <row r="5519" spans="1:4" x14ac:dyDescent="0.25">
      <c r="A5519" t="s">
        <v>45</v>
      </c>
      <c r="B5519" t="s">
        <v>13</v>
      </c>
      <c r="C5519">
        <v>21</v>
      </c>
      <c r="D5519">
        <v>0</v>
      </c>
    </row>
    <row r="5520" spans="1:4" x14ac:dyDescent="0.25">
      <c r="A5520" t="s">
        <v>46</v>
      </c>
      <c r="B5520" t="s">
        <v>13</v>
      </c>
      <c r="C5520">
        <v>21</v>
      </c>
      <c r="D5520">
        <v>0</v>
      </c>
    </row>
    <row r="5521" spans="1:4" x14ac:dyDescent="0.25">
      <c r="A5521" t="s">
        <v>47</v>
      </c>
      <c r="B5521" t="s">
        <v>13</v>
      </c>
      <c r="C5521">
        <v>21</v>
      </c>
      <c r="D5521">
        <v>0</v>
      </c>
    </row>
    <row r="5522" spans="1:4" x14ac:dyDescent="0.25">
      <c r="A5522" t="s">
        <v>48</v>
      </c>
      <c r="B5522" t="s">
        <v>13</v>
      </c>
      <c r="C5522">
        <v>21</v>
      </c>
      <c r="D5522">
        <v>0</v>
      </c>
    </row>
    <row r="5523" spans="1:4" x14ac:dyDescent="0.25">
      <c r="A5523" t="s">
        <v>49</v>
      </c>
      <c r="B5523" t="s">
        <v>13</v>
      </c>
      <c r="C5523">
        <v>21</v>
      </c>
      <c r="D5523">
        <v>0</v>
      </c>
    </row>
    <row r="5524" spans="1:4" x14ac:dyDescent="0.25">
      <c r="A5524" t="s">
        <v>50</v>
      </c>
      <c r="B5524" t="s">
        <v>13</v>
      </c>
      <c r="C5524">
        <v>21</v>
      </c>
      <c r="D5524">
        <v>0</v>
      </c>
    </row>
    <row r="5525" spans="1:4" x14ac:dyDescent="0.25">
      <c r="A5525" t="s">
        <v>51</v>
      </c>
      <c r="B5525" t="s">
        <v>13</v>
      </c>
      <c r="C5525">
        <v>21</v>
      </c>
      <c r="D5525">
        <v>0</v>
      </c>
    </row>
    <row r="5526" spans="1:4" x14ac:dyDescent="0.25">
      <c r="A5526" t="s">
        <v>52</v>
      </c>
      <c r="B5526" t="s">
        <v>13</v>
      </c>
      <c r="C5526">
        <v>21</v>
      </c>
      <c r="D5526">
        <v>0</v>
      </c>
    </row>
    <row r="5527" spans="1:4" x14ac:dyDescent="0.25">
      <c r="A5527" t="s">
        <v>53</v>
      </c>
      <c r="B5527" t="s">
        <v>13</v>
      </c>
      <c r="C5527">
        <v>21</v>
      </c>
      <c r="D5527">
        <v>0</v>
      </c>
    </row>
    <row r="5528" spans="1:4" x14ac:dyDescent="0.25">
      <c r="A5528" t="s">
        <v>54</v>
      </c>
      <c r="B5528" t="s">
        <v>13</v>
      </c>
      <c r="C5528">
        <v>21</v>
      </c>
      <c r="D5528">
        <v>0</v>
      </c>
    </row>
    <row r="5529" spans="1:4" x14ac:dyDescent="0.25">
      <c r="A5529" t="s">
        <v>55</v>
      </c>
      <c r="B5529" t="s">
        <v>13</v>
      </c>
      <c r="C5529">
        <v>21</v>
      </c>
      <c r="D5529">
        <v>0</v>
      </c>
    </row>
    <row r="5530" spans="1:4" x14ac:dyDescent="0.25">
      <c r="A5530" t="s">
        <v>30</v>
      </c>
      <c r="B5530" t="s">
        <v>13</v>
      </c>
      <c r="C5530">
        <v>21</v>
      </c>
      <c r="D5530">
        <v>0</v>
      </c>
    </row>
    <row r="5531" spans="1:4" x14ac:dyDescent="0.25">
      <c r="A5531" t="s">
        <v>31</v>
      </c>
      <c r="B5531" t="s">
        <v>13</v>
      </c>
      <c r="C5531">
        <v>21</v>
      </c>
      <c r="D5531">
        <v>0</v>
      </c>
    </row>
    <row r="5532" spans="1:4" x14ac:dyDescent="0.25">
      <c r="A5532" t="s">
        <v>32</v>
      </c>
      <c r="B5532" t="s">
        <v>13</v>
      </c>
      <c r="C5532">
        <v>21</v>
      </c>
      <c r="D5532">
        <v>0</v>
      </c>
    </row>
    <row r="5533" spans="1:4" x14ac:dyDescent="0.25">
      <c r="A5533" t="s">
        <v>33</v>
      </c>
      <c r="B5533" t="s">
        <v>13</v>
      </c>
      <c r="C5533">
        <v>21</v>
      </c>
      <c r="D5533">
        <v>0</v>
      </c>
    </row>
    <row r="5534" spans="1:4" x14ac:dyDescent="0.25">
      <c r="A5534" t="s">
        <v>34</v>
      </c>
      <c r="B5534" t="s">
        <v>13</v>
      </c>
      <c r="C5534">
        <v>21</v>
      </c>
      <c r="D5534">
        <v>0</v>
      </c>
    </row>
    <row r="5535" spans="1:4" x14ac:dyDescent="0.25">
      <c r="A5535" t="s">
        <v>35</v>
      </c>
      <c r="B5535" t="s">
        <v>13</v>
      </c>
      <c r="C5535">
        <v>21</v>
      </c>
      <c r="D5535">
        <v>0</v>
      </c>
    </row>
    <row r="5536" spans="1:4" x14ac:dyDescent="0.25">
      <c r="A5536" t="s">
        <v>36</v>
      </c>
      <c r="B5536" t="s">
        <v>13</v>
      </c>
      <c r="C5536">
        <v>21</v>
      </c>
      <c r="D5536">
        <v>0</v>
      </c>
    </row>
    <row r="5537" spans="1:4" x14ac:dyDescent="0.25">
      <c r="A5537" t="s">
        <v>37</v>
      </c>
      <c r="B5537" t="s">
        <v>13</v>
      </c>
      <c r="C5537">
        <v>21</v>
      </c>
      <c r="D5537">
        <v>0</v>
      </c>
    </row>
    <row r="5538" spans="1:4" x14ac:dyDescent="0.25">
      <c r="A5538" t="s">
        <v>38</v>
      </c>
      <c r="B5538" t="s">
        <v>13</v>
      </c>
      <c r="C5538">
        <v>21</v>
      </c>
      <c r="D5538">
        <v>0</v>
      </c>
    </row>
    <row r="5539" spans="1:4" x14ac:dyDescent="0.25">
      <c r="A5539" t="s">
        <v>39</v>
      </c>
      <c r="B5539" t="s">
        <v>13</v>
      </c>
      <c r="C5539">
        <v>21</v>
      </c>
      <c r="D5539">
        <v>0</v>
      </c>
    </row>
    <row r="5540" spans="1:4" x14ac:dyDescent="0.25">
      <c r="A5540" t="s">
        <v>40</v>
      </c>
      <c r="B5540" t="s">
        <v>13</v>
      </c>
      <c r="C5540">
        <v>22</v>
      </c>
      <c r="D5540">
        <v>0</v>
      </c>
    </row>
    <row r="5541" spans="1:4" x14ac:dyDescent="0.25">
      <c r="A5541" t="s">
        <v>41</v>
      </c>
      <c r="B5541" t="s">
        <v>13</v>
      </c>
      <c r="C5541">
        <v>22</v>
      </c>
      <c r="D5541">
        <v>0</v>
      </c>
    </row>
    <row r="5542" spans="1:4" x14ac:dyDescent="0.25">
      <c r="A5542" t="s">
        <v>42</v>
      </c>
      <c r="B5542" t="s">
        <v>13</v>
      </c>
      <c r="C5542">
        <v>22</v>
      </c>
      <c r="D5542">
        <v>0</v>
      </c>
    </row>
    <row r="5543" spans="1:4" x14ac:dyDescent="0.25">
      <c r="A5543" t="s">
        <v>43</v>
      </c>
      <c r="B5543" t="s">
        <v>13</v>
      </c>
      <c r="C5543">
        <v>22</v>
      </c>
      <c r="D5543">
        <v>0</v>
      </c>
    </row>
    <row r="5544" spans="1:4" x14ac:dyDescent="0.25">
      <c r="A5544" t="s">
        <v>44</v>
      </c>
      <c r="B5544" t="s">
        <v>13</v>
      </c>
      <c r="C5544">
        <v>22</v>
      </c>
      <c r="D5544">
        <v>0</v>
      </c>
    </row>
    <row r="5545" spans="1:4" x14ac:dyDescent="0.25">
      <c r="A5545" t="s">
        <v>45</v>
      </c>
      <c r="B5545" t="s">
        <v>13</v>
      </c>
      <c r="C5545">
        <v>22</v>
      </c>
      <c r="D5545">
        <v>0</v>
      </c>
    </row>
    <row r="5546" spans="1:4" x14ac:dyDescent="0.25">
      <c r="A5546" t="s">
        <v>46</v>
      </c>
      <c r="B5546" t="s">
        <v>13</v>
      </c>
      <c r="C5546">
        <v>22</v>
      </c>
      <c r="D5546">
        <v>0</v>
      </c>
    </row>
    <row r="5547" spans="1:4" x14ac:dyDescent="0.25">
      <c r="A5547" t="s">
        <v>47</v>
      </c>
      <c r="B5547" t="s">
        <v>13</v>
      </c>
      <c r="C5547">
        <v>22</v>
      </c>
      <c r="D5547">
        <v>0</v>
      </c>
    </row>
    <row r="5548" spans="1:4" x14ac:dyDescent="0.25">
      <c r="A5548" t="s">
        <v>48</v>
      </c>
      <c r="B5548" t="s">
        <v>13</v>
      </c>
      <c r="C5548">
        <v>22</v>
      </c>
      <c r="D5548">
        <v>0</v>
      </c>
    </row>
    <row r="5549" spans="1:4" x14ac:dyDescent="0.25">
      <c r="A5549" t="s">
        <v>49</v>
      </c>
      <c r="B5549" t="s">
        <v>13</v>
      </c>
      <c r="C5549">
        <v>22</v>
      </c>
      <c r="D5549">
        <v>0</v>
      </c>
    </row>
    <row r="5550" spans="1:4" x14ac:dyDescent="0.25">
      <c r="A5550" t="s">
        <v>50</v>
      </c>
      <c r="B5550" t="s">
        <v>13</v>
      </c>
      <c r="C5550">
        <v>22</v>
      </c>
      <c r="D5550">
        <v>0</v>
      </c>
    </row>
    <row r="5551" spans="1:4" x14ac:dyDescent="0.25">
      <c r="A5551" t="s">
        <v>51</v>
      </c>
      <c r="B5551" t="s">
        <v>13</v>
      </c>
      <c r="C5551">
        <v>22</v>
      </c>
      <c r="D5551">
        <v>0</v>
      </c>
    </row>
    <row r="5552" spans="1:4" x14ac:dyDescent="0.25">
      <c r="A5552" t="s">
        <v>52</v>
      </c>
      <c r="B5552" t="s">
        <v>13</v>
      </c>
      <c r="C5552">
        <v>22</v>
      </c>
      <c r="D5552">
        <v>0</v>
      </c>
    </row>
    <row r="5553" spans="1:4" x14ac:dyDescent="0.25">
      <c r="A5553" t="s">
        <v>53</v>
      </c>
      <c r="B5553" t="s">
        <v>13</v>
      </c>
      <c r="C5553">
        <v>22</v>
      </c>
      <c r="D5553">
        <v>0</v>
      </c>
    </row>
    <row r="5554" spans="1:4" x14ac:dyDescent="0.25">
      <c r="A5554" t="s">
        <v>54</v>
      </c>
      <c r="B5554" t="s">
        <v>13</v>
      </c>
      <c r="C5554">
        <v>22</v>
      </c>
      <c r="D5554">
        <v>0</v>
      </c>
    </row>
    <row r="5555" spans="1:4" x14ac:dyDescent="0.25">
      <c r="A5555" t="s">
        <v>55</v>
      </c>
      <c r="B5555" t="s">
        <v>13</v>
      </c>
      <c r="C5555">
        <v>22</v>
      </c>
      <c r="D5555">
        <v>0</v>
      </c>
    </row>
    <row r="5556" spans="1:4" x14ac:dyDescent="0.25">
      <c r="A5556" t="s">
        <v>30</v>
      </c>
      <c r="B5556" t="s">
        <v>13</v>
      </c>
      <c r="C5556">
        <v>22</v>
      </c>
      <c r="D5556">
        <v>0</v>
      </c>
    </row>
    <row r="5557" spans="1:4" x14ac:dyDescent="0.25">
      <c r="A5557" t="s">
        <v>31</v>
      </c>
      <c r="B5557" t="s">
        <v>13</v>
      </c>
      <c r="C5557">
        <v>22</v>
      </c>
      <c r="D5557">
        <v>0</v>
      </c>
    </row>
    <row r="5558" spans="1:4" x14ac:dyDescent="0.25">
      <c r="A5558" t="s">
        <v>32</v>
      </c>
      <c r="B5558" t="s">
        <v>13</v>
      </c>
      <c r="C5558">
        <v>22</v>
      </c>
      <c r="D5558">
        <v>0</v>
      </c>
    </row>
    <row r="5559" spans="1:4" x14ac:dyDescent="0.25">
      <c r="A5559" t="s">
        <v>33</v>
      </c>
      <c r="B5559" t="s">
        <v>13</v>
      </c>
      <c r="C5559">
        <v>22</v>
      </c>
      <c r="D5559">
        <v>0</v>
      </c>
    </row>
    <row r="5560" spans="1:4" x14ac:dyDescent="0.25">
      <c r="A5560" t="s">
        <v>34</v>
      </c>
      <c r="B5560" t="s">
        <v>13</v>
      </c>
      <c r="C5560">
        <v>22</v>
      </c>
      <c r="D5560">
        <v>0</v>
      </c>
    </row>
    <row r="5561" spans="1:4" x14ac:dyDescent="0.25">
      <c r="A5561" t="s">
        <v>35</v>
      </c>
      <c r="B5561" t="s">
        <v>13</v>
      </c>
      <c r="C5561">
        <v>22</v>
      </c>
      <c r="D5561">
        <v>0</v>
      </c>
    </row>
    <row r="5562" spans="1:4" x14ac:dyDescent="0.25">
      <c r="A5562" t="s">
        <v>36</v>
      </c>
      <c r="B5562" t="s">
        <v>13</v>
      </c>
      <c r="C5562">
        <v>22</v>
      </c>
      <c r="D5562">
        <v>0</v>
      </c>
    </row>
    <row r="5563" spans="1:4" x14ac:dyDescent="0.25">
      <c r="A5563" t="s">
        <v>37</v>
      </c>
      <c r="B5563" t="s">
        <v>13</v>
      </c>
      <c r="C5563">
        <v>22</v>
      </c>
      <c r="D5563">
        <v>0</v>
      </c>
    </row>
    <row r="5564" spans="1:4" x14ac:dyDescent="0.25">
      <c r="A5564" t="s">
        <v>38</v>
      </c>
      <c r="B5564" t="s">
        <v>13</v>
      </c>
      <c r="C5564">
        <v>22</v>
      </c>
      <c r="D5564">
        <v>0</v>
      </c>
    </row>
    <row r="5565" spans="1:4" x14ac:dyDescent="0.25">
      <c r="A5565" t="s">
        <v>39</v>
      </c>
      <c r="B5565" t="s">
        <v>13</v>
      </c>
      <c r="C5565">
        <v>22</v>
      </c>
      <c r="D5565">
        <v>0</v>
      </c>
    </row>
    <row r="5566" spans="1:4" x14ac:dyDescent="0.25">
      <c r="A5566" t="s">
        <v>40</v>
      </c>
      <c r="B5566" t="s">
        <v>13</v>
      </c>
      <c r="C5566">
        <v>23</v>
      </c>
      <c r="D5566">
        <v>0</v>
      </c>
    </row>
    <row r="5567" spans="1:4" x14ac:dyDescent="0.25">
      <c r="A5567" t="s">
        <v>41</v>
      </c>
      <c r="B5567" t="s">
        <v>13</v>
      </c>
      <c r="C5567">
        <v>23</v>
      </c>
      <c r="D5567">
        <v>0</v>
      </c>
    </row>
    <row r="5568" spans="1:4" x14ac:dyDescent="0.25">
      <c r="A5568" t="s">
        <v>42</v>
      </c>
      <c r="B5568" t="s">
        <v>13</v>
      </c>
      <c r="C5568">
        <v>23</v>
      </c>
      <c r="D5568">
        <v>0</v>
      </c>
    </row>
    <row r="5569" spans="1:4" x14ac:dyDescent="0.25">
      <c r="A5569" t="s">
        <v>43</v>
      </c>
      <c r="B5569" t="s">
        <v>13</v>
      </c>
      <c r="C5569">
        <v>23</v>
      </c>
      <c r="D5569">
        <v>0</v>
      </c>
    </row>
    <row r="5570" spans="1:4" x14ac:dyDescent="0.25">
      <c r="A5570" t="s">
        <v>44</v>
      </c>
      <c r="B5570" t="s">
        <v>13</v>
      </c>
      <c r="C5570">
        <v>23</v>
      </c>
      <c r="D5570">
        <v>0</v>
      </c>
    </row>
    <row r="5571" spans="1:4" x14ac:dyDescent="0.25">
      <c r="A5571" t="s">
        <v>45</v>
      </c>
      <c r="B5571" t="s">
        <v>13</v>
      </c>
      <c r="C5571">
        <v>23</v>
      </c>
      <c r="D5571">
        <v>0</v>
      </c>
    </row>
    <row r="5572" spans="1:4" x14ac:dyDescent="0.25">
      <c r="A5572" t="s">
        <v>46</v>
      </c>
      <c r="B5572" t="s">
        <v>13</v>
      </c>
      <c r="C5572">
        <v>23</v>
      </c>
      <c r="D5572">
        <v>0</v>
      </c>
    </row>
    <row r="5573" spans="1:4" x14ac:dyDescent="0.25">
      <c r="A5573" t="s">
        <v>47</v>
      </c>
      <c r="B5573" t="s">
        <v>13</v>
      </c>
      <c r="C5573">
        <v>23</v>
      </c>
      <c r="D5573">
        <v>0</v>
      </c>
    </row>
    <row r="5574" spans="1:4" x14ac:dyDescent="0.25">
      <c r="A5574" t="s">
        <v>48</v>
      </c>
      <c r="B5574" t="s">
        <v>13</v>
      </c>
      <c r="C5574">
        <v>23</v>
      </c>
      <c r="D5574">
        <v>0</v>
      </c>
    </row>
    <row r="5575" spans="1:4" x14ac:dyDescent="0.25">
      <c r="A5575" t="s">
        <v>49</v>
      </c>
      <c r="B5575" t="s">
        <v>13</v>
      </c>
      <c r="C5575">
        <v>23</v>
      </c>
      <c r="D5575">
        <v>0</v>
      </c>
    </row>
    <row r="5576" spans="1:4" x14ac:dyDescent="0.25">
      <c r="A5576" t="s">
        <v>50</v>
      </c>
      <c r="B5576" t="s">
        <v>13</v>
      </c>
      <c r="C5576">
        <v>23</v>
      </c>
      <c r="D5576">
        <v>0</v>
      </c>
    </row>
    <row r="5577" spans="1:4" x14ac:dyDescent="0.25">
      <c r="A5577" t="s">
        <v>51</v>
      </c>
      <c r="B5577" t="s">
        <v>13</v>
      </c>
      <c r="C5577">
        <v>23</v>
      </c>
      <c r="D5577">
        <v>0</v>
      </c>
    </row>
    <row r="5578" spans="1:4" x14ac:dyDescent="0.25">
      <c r="A5578" t="s">
        <v>52</v>
      </c>
      <c r="B5578" t="s">
        <v>13</v>
      </c>
      <c r="C5578">
        <v>23</v>
      </c>
      <c r="D5578">
        <v>0</v>
      </c>
    </row>
    <row r="5579" spans="1:4" x14ac:dyDescent="0.25">
      <c r="A5579" t="s">
        <v>53</v>
      </c>
      <c r="B5579" t="s">
        <v>13</v>
      </c>
      <c r="C5579">
        <v>23</v>
      </c>
      <c r="D5579">
        <v>0</v>
      </c>
    </row>
    <row r="5580" spans="1:4" x14ac:dyDescent="0.25">
      <c r="A5580" t="s">
        <v>54</v>
      </c>
      <c r="B5580" t="s">
        <v>13</v>
      </c>
      <c r="C5580">
        <v>23</v>
      </c>
      <c r="D5580">
        <v>0</v>
      </c>
    </row>
    <row r="5581" spans="1:4" x14ac:dyDescent="0.25">
      <c r="A5581" t="s">
        <v>55</v>
      </c>
      <c r="B5581" t="s">
        <v>13</v>
      </c>
      <c r="C5581">
        <v>23</v>
      </c>
      <c r="D5581">
        <v>0</v>
      </c>
    </row>
    <row r="5582" spans="1:4" x14ac:dyDescent="0.25">
      <c r="A5582" t="s">
        <v>30</v>
      </c>
      <c r="B5582" t="s">
        <v>13</v>
      </c>
      <c r="C5582">
        <v>23</v>
      </c>
      <c r="D5582">
        <v>0</v>
      </c>
    </row>
    <row r="5583" spans="1:4" x14ac:dyDescent="0.25">
      <c r="A5583" t="s">
        <v>31</v>
      </c>
      <c r="B5583" t="s">
        <v>13</v>
      </c>
      <c r="C5583">
        <v>23</v>
      </c>
      <c r="D5583">
        <v>0</v>
      </c>
    </row>
    <row r="5584" spans="1:4" x14ac:dyDescent="0.25">
      <c r="A5584" t="s">
        <v>32</v>
      </c>
      <c r="B5584" t="s">
        <v>13</v>
      </c>
      <c r="C5584">
        <v>23</v>
      </c>
      <c r="D5584">
        <v>0</v>
      </c>
    </row>
    <row r="5585" spans="1:4" x14ac:dyDescent="0.25">
      <c r="A5585" t="s">
        <v>33</v>
      </c>
      <c r="B5585" t="s">
        <v>13</v>
      </c>
      <c r="C5585">
        <v>23</v>
      </c>
      <c r="D5585">
        <v>0</v>
      </c>
    </row>
    <row r="5586" spans="1:4" x14ac:dyDescent="0.25">
      <c r="A5586" t="s">
        <v>34</v>
      </c>
      <c r="B5586" t="s">
        <v>13</v>
      </c>
      <c r="C5586">
        <v>23</v>
      </c>
      <c r="D5586">
        <v>0</v>
      </c>
    </row>
    <row r="5587" spans="1:4" x14ac:dyDescent="0.25">
      <c r="A5587" t="s">
        <v>35</v>
      </c>
      <c r="B5587" t="s">
        <v>13</v>
      </c>
      <c r="C5587">
        <v>23</v>
      </c>
      <c r="D5587">
        <v>0</v>
      </c>
    </row>
    <row r="5588" spans="1:4" x14ac:dyDescent="0.25">
      <c r="A5588" t="s">
        <v>36</v>
      </c>
      <c r="B5588" t="s">
        <v>13</v>
      </c>
      <c r="C5588">
        <v>23</v>
      </c>
      <c r="D5588">
        <v>0</v>
      </c>
    </row>
    <row r="5589" spans="1:4" x14ac:dyDescent="0.25">
      <c r="A5589" t="s">
        <v>37</v>
      </c>
      <c r="B5589" t="s">
        <v>13</v>
      </c>
      <c r="C5589">
        <v>23</v>
      </c>
      <c r="D5589">
        <v>0</v>
      </c>
    </row>
    <row r="5590" spans="1:4" x14ac:dyDescent="0.25">
      <c r="A5590" t="s">
        <v>38</v>
      </c>
      <c r="B5590" t="s">
        <v>13</v>
      </c>
      <c r="C5590">
        <v>23</v>
      </c>
      <c r="D5590">
        <v>0</v>
      </c>
    </row>
    <row r="5591" spans="1:4" x14ac:dyDescent="0.25">
      <c r="A5591" t="s">
        <v>39</v>
      </c>
      <c r="B5591" t="s">
        <v>13</v>
      </c>
      <c r="C5591">
        <v>23</v>
      </c>
      <c r="D5591">
        <v>0</v>
      </c>
    </row>
    <row r="5592" spans="1:4" x14ac:dyDescent="0.25">
      <c r="A5592" t="s">
        <v>40</v>
      </c>
      <c r="B5592" t="s">
        <v>13</v>
      </c>
      <c r="C5592">
        <v>24</v>
      </c>
      <c r="D5592">
        <v>0</v>
      </c>
    </row>
    <row r="5593" spans="1:4" x14ac:dyDescent="0.25">
      <c r="A5593" t="s">
        <v>41</v>
      </c>
      <c r="B5593" t="s">
        <v>13</v>
      </c>
      <c r="C5593">
        <v>24</v>
      </c>
      <c r="D5593">
        <v>0</v>
      </c>
    </row>
    <row r="5594" spans="1:4" x14ac:dyDescent="0.25">
      <c r="A5594" t="s">
        <v>42</v>
      </c>
      <c r="B5594" t="s">
        <v>13</v>
      </c>
      <c r="C5594">
        <v>24</v>
      </c>
      <c r="D5594">
        <v>0</v>
      </c>
    </row>
    <row r="5595" spans="1:4" x14ac:dyDescent="0.25">
      <c r="A5595" t="s">
        <v>43</v>
      </c>
      <c r="B5595" t="s">
        <v>13</v>
      </c>
      <c r="C5595">
        <v>24</v>
      </c>
      <c r="D5595">
        <v>0</v>
      </c>
    </row>
    <row r="5596" spans="1:4" x14ac:dyDescent="0.25">
      <c r="A5596" t="s">
        <v>44</v>
      </c>
      <c r="B5596" t="s">
        <v>13</v>
      </c>
      <c r="C5596">
        <v>24</v>
      </c>
      <c r="D5596">
        <v>0</v>
      </c>
    </row>
    <row r="5597" spans="1:4" x14ac:dyDescent="0.25">
      <c r="A5597" t="s">
        <v>45</v>
      </c>
      <c r="B5597" t="s">
        <v>13</v>
      </c>
      <c r="C5597">
        <v>24</v>
      </c>
      <c r="D5597">
        <v>0</v>
      </c>
    </row>
    <row r="5598" spans="1:4" x14ac:dyDescent="0.25">
      <c r="A5598" t="s">
        <v>46</v>
      </c>
      <c r="B5598" t="s">
        <v>13</v>
      </c>
      <c r="C5598">
        <v>24</v>
      </c>
      <c r="D5598">
        <v>0</v>
      </c>
    </row>
    <row r="5599" spans="1:4" x14ac:dyDescent="0.25">
      <c r="A5599" t="s">
        <v>47</v>
      </c>
      <c r="B5599" t="s">
        <v>13</v>
      </c>
      <c r="C5599">
        <v>24</v>
      </c>
      <c r="D5599">
        <v>0</v>
      </c>
    </row>
    <row r="5600" spans="1:4" x14ac:dyDescent="0.25">
      <c r="A5600" t="s">
        <v>48</v>
      </c>
      <c r="B5600" t="s">
        <v>13</v>
      </c>
      <c r="C5600">
        <v>24</v>
      </c>
      <c r="D5600">
        <v>0</v>
      </c>
    </row>
    <row r="5601" spans="1:4" x14ac:dyDescent="0.25">
      <c r="A5601" t="s">
        <v>49</v>
      </c>
      <c r="B5601" t="s">
        <v>13</v>
      </c>
      <c r="C5601">
        <v>24</v>
      </c>
      <c r="D5601">
        <v>0</v>
      </c>
    </row>
    <row r="5602" spans="1:4" x14ac:dyDescent="0.25">
      <c r="A5602" t="s">
        <v>50</v>
      </c>
      <c r="B5602" t="s">
        <v>13</v>
      </c>
      <c r="C5602">
        <v>24</v>
      </c>
      <c r="D5602">
        <v>0</v>
      </c>
    </row>
    <row r="5603" spans="1:4" x14ac:dyDescent="0.25">
      <c r="A5603" t="s">
        <v>51</v>
      </c>
      <c r="B5603" t="s">
        <v>13</v>
      </c>
      <c r="C5603">
        <v>24</v>
      </c>
      <c r="D5603">
        <v>0</v>
      </c>
    </row>
    <row r="5604" spans="1:4" x14ac:dyDescent="0.25">
      <c r="A5604" t="s">
        <v>52</v>
      </c>
      <c r="B5604" t="s">
        <v>13</v>
      </c>
      <c r="C5604">
        <v>24</v>
      </c>
      <c r="D5604">
        <v>0</v>
      </c>
    </row>
    <row r="5605" spans="1:4" x14ac:dyDescent="0.25">
      <c r="A5605" t="s">
        <v>53</v>
      </c>
      <c r="B5605" t="s">
        <v>13</v>
      </c>
      <c r="C5605">
        <v>24</v>
      </c>
      <c r="D5605">
        <v>0</v>
      </c>
    </row>
    <row r="5606" spans="1:4" x14ac:dyDescent="0.25">
      <c r="A5606" t="s">
        <v>54</v>
      </c>
      <c r="B5606" t="s">
        <v>13</v>
      </c>
      <c r="C5606">
        <v>24</v>
      </c>
      <c r="D5606">
        <v>0</v>
      </c>
    </row>
    <row r="5607" spans="1:4" x14ac:dyDescent="0.25">
      <c r="A5607" t="s">
        <v>55</v>
      </c>
      <c r="B5607" t="s">
        <v>13</v>
      </c>
      <c r="C5607">
        <v>24</v>
      </c>
      <c r="D5607">
        <v>0</v>
      </c>
    </row>
    <row r="5608" spans="1:4" x14ac:dyDescent="0.25">
      <c r="A5608" t="s">
        <v>30</v>
      </c>
      <c r="B5608" t="s">
        <v>13</v>
      </c>
      <c r="C5608">
        <v>24</v>
      </c>
      <c r="D5608">
        <v>0</v>
      </c>
    </row>
    <row r="5609" spans="1:4" x14ac:dyDescent="0.25">
      <c r="A5609" t="s">
        <v>31</v>
      </c>
      <c r="B5609" t="s">
        <v>13</v>
      </c>
      <c r="C5609">
        <v>24</v>
      </c>
      <c r="D5609">
        <v>0</v>
      </c>
    </row>
    <row r="5610" spans="1:4" x14ac:dyDescent="0.25">
      <c r="A5610" t="s">
        <v>32</v>
      </c>
      <c r="B5610" t="s">
        <v>13</v>
      </c>
      <c r="C5610">
        <v>24</v>
      </c>
      <c r="D5610">
        <v>0</v>
      </c>
    </row>
    <row r="5611" spans="1:4" x14ac:dyDescent="0.25">
      <c r="A5611" t="s">
        <v>33</v>
      </c>
      <c r="B5611" t="s">
        <v>13</v>
      </c>
      <c r="C5611">
        <v>24</v>
      </c>
      <c r="D5611">
        <v>0</v>
      </c>
    </row>
    <row r="5612" spans="1:4" x14ac:dyDescent="0.25">
      <c r="A5612" t="s">
        <v>34</v>
      </c>
      <c r="B5612" t="s">
        <v>13</v>
      </c>
      <c r="C5612">
        <v>24</v>
      </c>
      <c r="D5612">
        <v>0</v>
      </c>
    </row>
    <row r="5613" spans="1:4" x14ac:dyDescent="0.25">
      <c r="A5613" t="s">
        <v>35</v>
      </c>
      <c r="B5613" t="s">
        <v>13</v>
      </c>
      <c r="C5613">
        <v>24</v>
      </c>
      <c r="D5613">
        <v>0</v>
      </c>
    </row>
    <row r="5614" spans="1:4" x14ac:dyDescent="0.25">
      <c r="A5614" t="s">
        <v>36</v>
      </c>
      <c r="B5614" t="s">
        <v>13</v>
      </c>
      <c r="C5614">
        <v>24</v>
      </c>
      <c r="D5614">
        <v>0</v>
      </c>
    </row>
    <row r="5615" spans="1:4" x14ac:dyDescent="0.25">
      <c r="A5615" t="s">
        <v>37</v>
      </c>
      <c r="B5615" t="s">
        <v>13</v>
      </c>
      <c r="C5615">
        <v>24</v>
      </c>
      <c r="D5615">
        <v>0</v>
      </c>
    </row>
    <row r="5616" spans="1:4" x14ac:dyDescent="0.25">
      <c r="A5616" t="s">
        <v>38</v>
      </c>
      <c r="B5616" t="s">
        <v>13</v>
      </c>
      <c r="C5616">
        <v>24</v>
      </c>
      <c r="D5616">
        <v>0</v>
      </c>
    </row>
    <row r="5617" spans="1:4" x14ac:dyDescent="0.25">
      <c r="A5617" t="s">
        <v>39</v>
      </c>
      <c r="B5617" t="s">
        <v>13</v>
      </c>
      <c r="C5617">
        <v>24</v>
      </c>
      <c r="D5617">
        <v>0</v>
      </c>
    </row>
    <row r="5618" spans="1:4" x14ac:dyDescent="0.25">
      <c r="A5618" t="s">
        <v>40</v>
      </c>
      <c r="B5618" t="s">
        <v>14</v>
      </c>
      <c r="C5618">
        <v>1</v>
      </c>
      <c r="D5618">
        <v>0</v>
      </c>
    </row>
    <row r="5619" spans="1:4" x14ac:dyDescent="0.25">
      <c r="A5619" t="s">
        <v>41</v>
      </c>
      <c r="B5619" t="s">
        <v>14</v>
      </c>
      <c r="C5619">
        <v>1</v>
      </c>
      <c r="D5619">
        <v>0</v>
      </c>
    </row>
    <row r="5620" spans="1:4" x14ac:dyDescent="0.25">
      <c r="A5620" t="s">
        <v>42</v>
      </c>
      <c r="B5620" t="s">
        <v>14</v>
      </c>
      <c r="C5620">
        <v>1</v>
      </c>
      <c r="D5620">
        <v>0</v>
      </c>
    </row>
    <row r="5621" spans="1:4" x14ac:dyDescent="0.25">
      <c r="A5621" t="s">
        <v>43</v>
      </c>
      <c r="B5621" t="s">
        <v>14</v>
      </c>
      <c r="C5621">
        <v>1</v>
      </c>
      <c r="D5621">
        <v>0</v>
      </c>
    </row>
    <row r="5622" spans="1:4" x14ac:dyDescent="0.25">
      <c r="A5622" t="s">
        <v>44</v>
      </c>
      <c r="B5622" t="s">
        <v>14</v>
      </c>
      <c r="C5622">
        <v>1</v>
      </c>
      <c r="D5622">
        <v>0</v>
      </c>
    </row>
    <row r="5623" spans="1:4" x14ac:dyDescent="0.25">
      <c r="A5623" t="s">
        <v>45</v>
      </c>
      <c r="B5623" t="s">
        <v>14</v>
      </c>
      <c r="C5623">
        <v>1</v>
      </c>
      <c r="D5623">
        <v>0</v>
      </c>
    </row>
    <row r="5624" spans="1:4" x14ac:dyDescent="0.25">
      <c r="A5624" t="s">
        <v>46</v>
      </c>
      <c r="B5624" t="s">
        <v>14</v>
      </c>
      <c r="C5624">
        <v>1</v>
      </c>
      <c r="D5624">
        <v>0</v>
      </c>
    </row>
    <row r="5625" spans="1:4" x14ac:dyDescent="0.25">
      <c r="A5625" t="s">
        <v>47</v>
      </c>
      <c r="B5625" t="s">
        <v>14</v>
      </c>
      <c r="C5625">
        <v>1</v>
      </c>
      <c r="D5625">
        <v>0</v>
      </c>
    </row>
    <row r="5626" spans="1:4" x14ac:dyDescent="0.25">
      <c r="A5626" t="s">
        <v>48</v>
      </c>
      <c r="B5626" t="s">
        <v>14</v>
      </c>
      <c r="C5626">
        <v>1</v>
      </c>
      <c r="D5626">
        <v>0</v>
      </c>
    </row>
    <row r="5627" spans="1:4" x14ac:dyDescent="0.25">
      <c r="A5627" t="s">
        <v>49</v>
      </c>
      <c r="B5627" t="s">
        <v>14</v>
      </c>
      <c r="C5627">
        <v>1</v>
      </c>
      <c r="D5627">
        <v>0</v>
      </c>
    </row>
    <row r="5628" spans="1:4" x14ac:dyDescent="0.25">
      <c r="A5628" t="s">
        <v>50</v>
      </c>
      <c r="B5628" t="s">
        <v>14</v>
      </c>
      <c r="C5628">
        <v>1</v>
      </c>
      <c r="D5628">
        <v>0</v>
      </c>
    </row>
    <row r="5629" spans="1:4" x14ac:dyDescent="0.25">
      <c r="A5629" t="s">
        <v>51</v>
      </c>
      <c r="B5629" t="s">
        <v>14</v>
      </c>
      <c r="C5629">
        <v>1</v>
      </c>
      <c r="D5629">
        <v>0</v>
      </c>
    </row>
    <row r="5630" spans="1:4" x14ac:dyDescent="0.25">
      <c r="A5630" t="s">
        <v>52</v>
      </c>
      <c r="B5630" t="s">
        <v>14</v>
      </c>
      <c r="C5630">
        <v>1</v>
      </c>
      <c r="D5630">
        <v>0</v>
      </c>
    </row>
    <row r="5631" spans="1:4" x14ac:dyDescent="0.25">
      <c r="A5631" t="s">
        <v>53</v>
      </c>
      <c r="B5631" t="s">
        <v>14</v>
      </c>
      <c r="C5631">
        <v>1</v>
      </c>
      <c r="D5631">
        <v>0</v>
      </c>
    </row>
    <row r="5632" spans="1:4" x14ac:dyDescent="0.25">
      <c r="A5632" t="s">
        <v>54</v>
      </c>
      <c r="B5632" t="s">
        <v>14</v>
      </c>
      <c r="C5632">
        <v>1</v>
      </c>
      <c r="D5632">
        <v>0</v>
      </c>
    </row>
    <row r="5633" spans="1:4" x14ac:dyDescent="0.25">
      <c r="A5633" t="s">
        <v>55</v>
      </c>
      <c r="B5633" t="s">
        <v>14</v>
      </c>
      <c r="C5633">
        <v>1</v>
      </c>
      <c r="D5633">
        <v>0</v>
      </c>
    </row>
    <row r="5634" spans="1:4" x14ac:dyDescent="0.25">
      <c r="A5634" t="s">
        <v>30</v>
      </c>
      <c r="B5634" t="s">
        <v>14</v>
      </c>
      <c r="C5634">
        <v>1</v>
      </c>
      <c r="D5634">
        <v>0</v>
      </c>
    </row>
    <row r="5635" spans="1:4" x14ac:dyDescent="0.25">
      <c r="A5635" t="s">
        <v>31</v>
      </c>
      <c r="B5635" t="s">
        <v>14</v>
      </c>
      <c r="C5635">
        <v>1</v>
      </c>
      <c r="D5635">
        <v>0</v>
      </c>
    </row>
    <row r="5636" spans="1:4" x14ac:dyDescent="0.25">
      <c r="A5636" t="s">
        <v>32</v>
      </c>
      <c r="B5636" t="s">
        <v>14</v>
      </c>
      <c r="C5636">
        <v>1</v>
      </c>
      <c r="D5636">
        <v>0</v>
      </c>
    </row>
    <row r="5637" spans="1:4" x14ac:dyDescent="0.25">
      <c r="A5637" t="s">
        <v>33</v>
      </c>
      <c r="B5637" t="s">
        <v>14</v>
      </c>
      <c r="C5637">
        <v>1</v>
      </c>
      <c r="D5637">
        <v>0</v>
      </c>
    </row>
    <row r="5638" spans="1:4" x14ac:dyDescent="0.25">
      <c r="A5638" t="s">
        <v>34</v>
      </c>
      <c r="B5638" t="s">
        <v>14</v>
      </c>
      <c r="C5638">
        <v>1</v>
      </c>
      <c r="D5638">
        <v>0</v>
      </c>
    </row>
    <row r="5639" spans="1:4" x14ac:dyDescent="0.25">
      <c r="A5639" t="s">
        <v>35</v>
      </c>
      <c r="B5639" t="s">
        <v>14</v>
      </c>
      <c r="C5639">
        <v>1</v>
      </c>
      <c r="D5639">
        <v>0</v>
      </c>
    </row>
    <row r="5640" spans="1:4" x14ac:dyDescent="0.25">
      <c r="A5640" t="s">
        <v>36</v>
      </c>
      <c r="B5640" t="s">
        <v>14</v>
      </c>
      <c r="C5640">
        <v>1</v>
      </c>
      <c r="D5640">
        <v>0</v>
      </c>
    </row>
    <row r="5641" spans="1:4" x14ac:dyDescent="0.25">
      <c r="A5641" t="s">
        <v>37</v>
      </c>
      <c r="B5641" t="s">
        <v>14</v>
      </c>
      <c r="C5641">
        <v>1</v>
      </c>
      <c r="D5641">
        <v>0</v>
      </c>
    </row>
    <row r="5642" spans="1:4" x14ac:dyDescent="0.25">
      <c r="A5642" t="s">
        <v>38</v>
      </c>
      <c r="B5642" t="s">
        <v>14</v>
      </c>
      <c r="C5642">
        <v>1</v>
      </c>
      <c r="D5642">
        <v>0</v>
      </c>
    </row>
    <row r="5643" spans="1:4" x14ac:dyDescent="0.25">
      <c r="A5643" t="s">
        <v>39</v>
      </c>
      <c r="B5643" t="s">
        <v>14</v>
      </c>
      <c r="C5643">
        <v>1</v>
      </c>
      <c r="D5643">
        <v>0</v>
      </c>
    </row>
    <row r="5644" spans="1:4" x14ac:dyDescent="0.25">
      <c r="A5644" t="s">
        <v>40</v>
      </c>
      <c r="B5644" t="s">
        <v>14</v>
      </c>
      <c r="C5644">
        <v>2</v>
      </c>
      <c r="D5644">
        <v>0</v>
      </c>
    </row>
    <row r="5645" spans="1:4" x14ac:dyDescent="0.25">
      <c r="A5645" t="s">
        <v>41</v>
      </c>
      <c r="B5645" t="s">
        <v>14</v>
      </c>
      <c r="C5645">
        <v>2</v>
      </c>
      <c r="D5645">
        <v>0</v>
      </c>
    </row>
    <row r="5646" spans="1:4" x14ac:dyDescent="0.25">
      <c r="A5646" t="s">
        <v>42</v>
      </c>
      <c r="B5646" t="s">
        <v>14</v>
      </c>
      <c r="C5646">
        <v>2</v>
      </c>
      <c r="D5646">
        <v>0</v>
      </c>
    </row>
    <row r="5647" spans="1:4" x14ac:dyDescent="0.25">
      <c r="A5647" t="s">
        <v>43</v>
      </c>
      <c r="B5647" t="s">
        <v>14</v>
      </c>
      <c r="C5647">
        <v>2</v>
      </c>
      <c r="D5647">
        <v>0</v>
      </c>
    </row>
    <row r="5648" spans="1:4" x14ac:dyDescent="0.25">
      <c r="A5648" t="s">
        <v>44</v>
      </c>
      <c r="B5648" t="s">
        <v>14</v>
      </c>
      <c r="C5648">
        <v>2</v>
      </c>
      <c r="D5648">
        <v>0</v>
      </c>
    </row>
    <row r="5649" spans="1:4" x14ac:dyDescent="0.25">
      <c r="A5649" t="s">
        <v>45</v>
      </c>
      <c r="B5649" t="s">
        <v>14</v>
      </c>
      <c r="C5649">
        <v>2</v>
      </c>
      <c r="D5649">
        <v>0</v>
      </c>
    </row>
    <row r="5650" spans="1:4" x14ac:dyDescent="0.25">
      <c r="A5650" t="s">
        <v>46</v>
      </c>
      <c r="B5650" t="s">
        <v>14</v>
      </c>
      <c r="C5650">
        <v>2</v>
      </c>
      <c r="D5650">
        <v>0</v>
      </c>
    </row>
    <row r="5651" spans="1:4" x14ac:dyDescent="0.25">
      <c r="A5651" t="s">
        <v>47</v>
      </c>
      <c r="B5651" t="s">
        <v>14</v>
      </c>
      <c r="C5651">
        <v>2</v>
      </c>
      <c r="D5651">
        <v>0</v>
      </c>
    </row>
    <row r="5652" spans="1:4" x14ac:dyDescent="0.25">
      <c r="A5652" t="s">
        <v>48</v>
      </c>
      <c r="B5652" t="s">
        <v>14</v>
      </c>
      <c r="C5652">
        <v>2</v>
      </c>
      <c r="D5652">
        <v>0</v>
      </c>
    </row>
    <row r="5653" spans="1:4" x14ac:dyDescent="0.25">
      <c r="A5653" t="s">
        <v>49</v>
      </c>
      <c r="B5653" t="s">
        <v>14</v>
      </c>
      <c r="C5653">
        <v>2</v>
      </c>
      <c r="D5653">
        <v>0</v>
      </c>
    </row>
    <row r="5654" spans="1:4" x14ac:dyDescent="0.25">
      <c r="A5654" t="s">
        <v>50</v>
      </c>
      <c r="B5654" t="s">
        <v>14</v>
      </c>
      <c r="C5654">
        <v>2</v>
      </c>
      <c r="D5654">
        <v>0</v>
      </c>
    </row>
    <row r="5655" spans="1:4" x14ac:dyDescent="0.25">
      <c r="A5655" t="s">
        <v>51</v>
      </c>
      <c r="B5655" t="s">
        <v>14</v>
      </c>
      <c r="C5655">
        <v>2</v>
      </c>
      <c r="D5655">
        <v>0</v>
      </c>
    </row>
    <row r="5656" spans="1:4" x14ac:dyDescent="0.25">
      <c r="A5656" t="s">
        <v>52</v>
      </c>
      <c r="B5656" t="s">
        <v>14</v>
      </c>
      <c r="C5656">
        <v>2</v>
      </c>
      <c r="D5656">
        <v>0</v>
      </c>
    </row>
    <row r="5657" spans="1:4" x14ac:dyDescent="0.25">
      <c r="A5657" t="s">
        <v>53</v>
      </c>
      <c r="B5657" t="s">
        <v>14</v>
      </c>
      <c r="C5657">
        <v>2</v>
      </c>
      <c r="D5657">
        <v>0</v>
      </c>
    </row>
    <row r="5658" spans="1:4" x14ac:dyDescent="0.25">
      <c r="A5658" t="s">
        <v>54</v>
      </c>
      <c r="B5658" t="s">
        <v>14</v>
      </c>
      <c r="C5658">
        <v>2</v>
      </c>
      <c r="D5658">
        <v>0</v>
      </c>
    </row>
    <row r="5659" spans="1:4" x14ac:dyDescent="0.25">
      <c r="A5659" t="s">
        <v>55</v>
      </c>
      <c r="B5659" t="s">
        <v>14</v>
      </c>
      <c r="C5659">
        <v>2</v>
      </c>
      <c r="D5659">
        <v>0</v>
      </c>
    </row>
    <row r="5660" spans="1:4" x14ac:dyDescent="0.25">
      <c r="A5660" t="s">
        <v>30</v>
      </c>
      <c r="B5660" t="s">
        <v>14</v>
      </c>
      <c r="C5660">
        <v>2</v>
      </c>
      <c r="D5660">
        <v>0</v>
      </c>
    </row>
    <row r="5661" spans="1:4" x14ac:dyDescent="0.25">
      <c r="A5661" t="s">
        <v>31</v>
      </c>
      <c r="B5661" t="s">
        <v>14</v>
      </c>
      <c r="C5661">
        <v>2</v>
      </c>
      <c r="D5661">
        <v>0</v>
      </c>
    </row>
    <row r="5662" spans="1:4" x14ac:dyDescent="0.25">
      <c r="A5662" t="s">
        <v>32</v>
      </c>
      <c r="B5662" t="s">
        <v>14</v>
      </c>
      <c r="C5662">
        <v>2</v>
      </c>
      <c r="D5662">
        <v>0</v>
      </c>
    </row>
    <row r="5663" spans="1:4" x14ac:dyDescent="0.25">
      <c r="A5663" t="s">
        <v>33</v>
      </c>
      <c r="B5663" t="s">
        <v>14</v>
      </c>
      <c r="C5663">
        <v>2</v>
      </c>
      <c r="D5663">
        <v>0</v>
      </c>
    </row>
    <row r="5664" spans="1:4" x14ac:dyDescent="0.25">
      <c r="A5664" t="s">
        <v>34</v>
      </c>
      <c r="B5664" t="s">
        <v>14</v>
      </c>
      <c r="C5664">
        <v>2</v>
      </c>
      <c r="D5664">
        <v>0</v>
      </c>
    </row>
    <row r="5665" spans="1:4" x14ac:dyDescent="0.25">
      <c r="A5665" t="s">
        <v>35</v>
      </c>
      <c r="B5665" t="s">
        <v>14</v>
      </c>
      <c r="C5665">
        <v>2</v>
      </c>
      <c r="D5665">
        <v>0</v>
      </c>
    </row>
    <row r="5666" spans="1:4" x14ac:dyDescent="0.25">
      <c r="A5666" t="s">
        <v>36</v>
      </c>
      <c r="B5666" t="s">
        <v>14</v>
      </c>
      <c r="C5666">
        <v>2</v>
      </c>
      <c r="D5666">
        <v>0</v>
      </c>
    </row>
    <row r="5667" spans="1:4" x14ac:dyDescent="0.25">
      <c r="A5667" t="s">
        <v>37</v>
      </c>
      <c r="B5667" t="s">
        <v>14</v>
      </c>
      <c r="C5667">
        <v>2</v>
      </c>
      <c r="D5667">
        <v>0</v>
      </c>
    </row>
    <row r="5668" spans="1:4" x14ac:dyDescent="0.25">
      <c r="A5668" t="s">
        <v>38</v>
      </c>
      <c r="B5668" t="s">
        <v>14</v>
      </c>
      <c r="C5668">
        <v>2</v>
      </c>
      <c r="D5668">
        <v>0</v>
      </c>
    </row>
    <row r="5669" spans="1:4" x14ac:dyDescent="0.25">
      <c r="A5669" t="s">
        <v>39</v>
      </c>
      <c r="B5669" t="s">
        <v>14</v>
      </c>
      <c r="C5669">
        <v>2</v>
      </c>
      <c r="D5669">
        <v>0</v>
      </c>
    </row>
    <row r="5670" spans="1:4" x14ac:dyDescent="0.25">
      <c r="A5670" t="s">
        <v>40</v>
      </c>
      <c r="B5670" t="s">
        <v>14</v>
      </c>
      <c r="C5670">
        <v>3</v>
      </c>
      <c r="D5670">
        <v>0</v>
      </c>
    </row>
    <row r="5671" spans="1:4" x14ac:dyDescent="0.25">
      <c r="A5671" t="s">
        <v>41</v>
      </c>
      <c r="B5671" t="s">
        <v>14</v>
      </c>
      <c r="C5671">
        <v>3</v>
      </c>
      <c r="D5671">
        <v>0</v>
      </c>
    </row>
    <row r="5672" spans="1:4" x14ac:dyDescent="0.25">
      <c r="A5672" t="s">
        <v>42</v>
      </c>
      <c r="B5672" t="s">
        <v>14</v>
      </c>
      <c r="C5672">
        <v>3</v>
      </c>
      <c r="D5672">
        <v>0</v>
      </c>
    </row>
    <row r="5673" spans="1:4" x14ac:dyDescent="0.25">
      <c r="A5673" t="s">
        <v>43</v>
      </c>
      <c r="B5673" t="s">
        <v>14</v>
      </c>
      <c r="C5673">
        <v>3</v>
      </c>
      <c r="D5673">
        <v>0</v>
      </c>
    </row>
    <row r="5674" spans="1:4" x14ac:dyDescent="0.25">
      <c r="A5674" t="s">
        <v>44</v>
      </c>
      <c r="B5674" t="s">
        <v>14</v>
      </c>
      <c r="C5674">
        <v>3</v>
      </c>
      <c r="D5674">
        <v>0</v>
      </c>
    </row>
    <row r="5675" spans="1:4" x14ac:dyDescent="0.25">
      <c r="A5675" t="s">
        <v>45</v>
      </c>
      <c r="B5675" t="s">
        <v>14</v>
      </c>
      <c r="C5675">
        <v>3</v>
      </c>
      <c r="D5675">
        <v>0</v>
      </c>
    </row>
    <row r="5676" spans="1:4" x14ac:dyDescent="0.25">
      <c r="A5676" t="s">
        <v>46</v>
      </c>
      <c r="B5676" t="s">
        <v>14</v>
      </c>
      <c r="C5676">
        <v>3</v>
      </c>
      <c r="D5676">
        <v>0</v>
      </c>
    </row>
    <row r="5677" spans="1:4" x14ac:dyDescent="0.25">
      <c r="A5677" t="s">
        <v>47</v>
      </c>
      <c r="B5677" t="s">
        <v>14</v>
      </c>
      <c r="C5677">
        <v>3</v>
      </c>
      <c r="D5677">
        <v>0</v>
      </c>
    </row>
    <row r="5678" spans="1:4" x14ac:dyDescent="0.25">
      <c r="A5678" t="s">
        <v>48</v>
      </c>
      <c r="B5678" t="s">
        <v>14</v>
      </c>
      <c r="C5678">
        <v>3</v>
      </c>
      <c r="D5678">
        <v>0</v>
      </c>
    </row>
    <row r="5679" spans="1:4" x14ac:dyDescent="0.25">
      <c r="A5679" t="s">
        <v>49</v>
      </c>
      <c r="B5679" t="s">
        <v>14</v>
      </c>
      <c r="C5679">
        <v>3</v>
      </c>
      <c r="D5679">
        <v>0</v>
      </c>
    </row>
    <row r="5680" spans="1:4" x14ac:dyDescent="0.25">
      <c r="A5680" t="s">
        <v>50</v>
      </c>
      <c r="B5680" t="s">
        <v>14</v>
      </c>
      <c r="C5680">
        <v>3</v>
      </c>
      <c r="D5680">
        <v>0</v>
      </c>
    </row>
    <row r="5681" spans="1:4" x14ac:dyDescent="0.25">
      <c r="A5681" t="s">
        <v>51</v>
      </c>
      <c r="B5681" t="s">
        <v>14</v>
      </c>
      <c r="C5681">
        <v>3</v>
      </c>
      <c r="D5681">
        <v>0</v>
      </c>
    </row>
    <row r="5682" spans="1:4" x14ac:dyDescent="0.25">
      <c r="A5682" t="s">
        <v>52</v>
      </c>
      <c r="B5682" t="s">
        <v>14</v>
      </c>
      <c r="C5682">
        <v>3</v>
      </c>
      <c r="D5682">
        <v>0</v>
      </c>
    </row>
    <row r="5683" spans="1:4" x14ac:dyDescent="0.25">
      <c r="A5683" t="s">
        <v>53</v>
      </c>
      <c r="B5683" t="s">
        <v>14</v>
      </c>
      <c r="C5683">
        <v>3</v>
      </c>
      <c r="D5683">
        <v>0</v>
      </c>
    </row>
    <row r="5684" spans="1:4" x14ac:dyDescent="0.25">
      <c r="A5684" t="s">
        <v>54</v>
      </c>
      <c r="B5684" t="s">
        <v>14</v>
      </c>
      <c r="C5684">
        <v>3</v>
      </c>
      <c r="D5684">
        <v>0</v>
      </c>
    </row>
    <row r="5685" spans="1:4" x14ac:dyDescent="0.25">
      <c r="A5685" t="s">
        <v>55</v>
      </c>
      <c r="B5685" t="s">
        <v>14</v>
      </c>
      <c r="C5685">
        <v>3</v>
      </c>
      <c r="D5685">
        <v>0</v>
      </c>
    </row>
    <row r="5686" spans="1:4" x14ac:dyDescent="0.25">
      <c r="A5686" t="s">
        <v>30</v>
      </c>
      <c r="B5686" t="s">
        <v>14</v>
      </c>
      <c r="C5686">
        <v>3</v>
      </c>
      <c r="D5686">
        <v>0</v>
      </c>
    </row>
    <row r="5687" spans="1:4" x14ac:dyDescent="0.25">
      <c r="A5687" t="s">
        <v>31</v>
      </c>
      <c r="B5687" t="s">
        <v>14</v>
      </c>
      <c r="C5687">
        <v>3</v>
      </c>
      <c r="D5687">
        <v>0</v>
      </c>
    </row>
    <row r="5688" spans="1:4" x14ac:dyDescent="0.25">
      <c r="A5688" t="s">
        <v>32</v>
      </c>
      <c r="B5688" t="s">
        <v>14</v>
      </c>
      <c r="C5688">
        <v>3</v>
      </c>
      <c r="D5688">
        <v>0</v>
      </c>
    </row>
    <row r="5689" spans="1:4" x14ac:dyDescent="0.25">
      <c r="A5689" t="s">
        <v>33</v>
      </c>
      <c r="B5689" t="s">
        <v>14</v>
      </c>
      <c r="C5689">
        <v>3</v>
      </c>
      <c r="D5689">
        <v>0</v>
      </c>
    </row>
    <row r="5690" spans="1:4" x14ac:dyDescent="0.25">
      <c r="A5690" t="s">
        <v>34</v>
      </c>
      <c r="B5690" t="s">
        <v>14</v>
      </c>
      <c r="C5690">
        <v>3</v>
      </c>
      <c r="D5690">
        <v>0</v>
      </c>
    </row>
    <row r="5691" spans="1:4" x14ac:dyDescent="0.25">
      <c r="A5691" t="s">
        <v>35</v>
      </c>
      <c r="B5691" t="s">
        <v>14</v>
      </c>
      <c r="C5691">
        <v>3</v>
      </c>
      <c r="D5691">
        <v>0</v>
      </c>
    </row>
    <row r="5692" spans="1:4" x14ac:dyDescent="0.25">
      <c r="A5692" t="s">
        <v>36</v>
      </c>
      <c r="B5692" t="s">
        <v>14</v>
      </c>
      <c r="C5692">
        <v>3</v>
      </c>
      <c r="D5692">
        <v>0</v>
      </c>
    </row>
    <row r="5693" spans="1:4" x14ac:dyDescent="0.25">
      <c r="A5693" t="s">
        <v>37</v>
      </c>
      <c r="B5693" t="s">
        <v>14</v>
      </c>
      <c r="C5693">
        <v>3</v>
      </c>
      <c r="D5693">
        <v>0</v>
      </c>
    </row>
    <row r="5694" spans="1:4" x14ac:dyDescent="0.25">
      <c r="A5694" t="s">
        <v>38</v>
      </c>
      <c r="B5694" t="s">
        <v>14</v>
      </c>
      <c r="C5694">
        <v>3</v>
      </c>
      <c r="D5694">
        <v>0</v>
      </c>
    </row>
    <row r="5695" spans="1:4" x14ac:dyDescent="0.25">
      <c r="A5695" t="s">
        <v>39</v>
      </c>
      <c r="B5695" t="s">
        <v>14</v>
      </c>
      <c r="C5695">
        <v>3</v>
      </c>
      <c r="D5695">
        <v>0</v>
      </c>
    </row>
    <row r="5696" spans="1:4" x14ac:dyDescent="0.25">
      <c r="A5696" t="s">
        <v>40</v>
      </c>
      <c r="B5696" t="s">
        <v>14</v>
      </c>
      <c r="C5696">
        <v>4</v>
      </c>
      <c r="D5696">
        <v>0</v>
      </c>
    </row>
    <row r="5697" spans="1:4" x14ac:dyDescent="0.25">
      <c r="A5697" t="s">
        <v>41</v>
      </c>
      <c r="B5697" t="s">
        <v>14</v>
      </c>
      <c r="C5697">
        <v>4</v>
      </c>
      <c r="D5697">
        <v>0</v>
      </c>
    </row>
    <row r="5698" spans="1:4" x14ac:dyDescent="0.25">
      <c r="A5698" t="s">
        <v>42</v>
      </c>
      <c r="B5698" t="s">
        <v>14</v>
      </c>
      <c r="C5698">
        <v>4</v>
      </c>
      <c r="D5698">
        <v>0</v>
      </c>
    </row>
    <row r="5699" spans="1:4" x14ac:dyDescent="0.25">
      <c r="A5699" t="s">
        <v>43</v>
      </c>
      <c r="B5699" t="s">
        <v>14</v>
      </c>
      <c r="C5699">
        <v>4</v>
      </c>
      <c r="D5699">
        <v>0</v>
      </c>
    </row>
    <row r="5700" spans="1:4" x14ac:dyDescent="0.25">
      <c r="A5700" t="s">
        <v>44</v>
      </c>
      <c r="B5700" t="s">
        <v>14</v>
      </c>
      <c r="C5700">
        <v>4</v>
      </c>
      <c r="D5700">
        <v>0</v>
      </c>
    </row>
    <row r="5701" spans="1:4" x14ac:dyDescent="0.25">
      <c r="A5701" t="s">
        <v>45</v>
      </c>
      <c r="B5701" t="s">
        <v>14</v>
      </c>
      <c r="C5701">
        <v>4</v>
      </c>
      <c r="D5701">
        <v>0</v>
      </c>
    </row>
    <row r="5702" spans="1:4" x14ac:dyDescent="0.25">
      <c r="A5702" t="s">
        <v>46</v>
      </c>
      <c r="B5702" t="s">
        <v>14</v>
      </c>
      <c r="C5702">
        <v>4</v>
      </c>
      <c r="D5702">
        <v>0</v>
      </c>
    </row>
    <row r="5703" spans="1:4" x14ac:dyDescent="0.25">
      <c r="A5703" t="s">
        <v>47</v>
      </c>
      <c r="B5703" t="s">
        <v>14</v>
      </c>
      <c r="C5703">
        <v>4</v>
      </c>
      <c r="D5703">
        <v>0</v>
      </c>
    </row>
    <row r="5704" spans="1:4" x14ac:dyDescent="0.25">
      <c r="A5704" t="s">
        <v>48</v>
      </c>
      <c r="B5704" t="s">
        <v>14</v>
      </c>
      <c r="C5704">
        <v>4</v>
      </c>
      <c r="D5704">
        <v>0</v>
      </c>
    </row>
    <row r="5705" spans="1:4" x14ac:dyDescent="0.25">
      <c r="A5705" t="s">
        <v>49</v>
      </c>
      <c r="B5705" t="s">
        <v>14</v>
      </c>
      <c r="C5705">
        <v>4</v>
      </c>
      <c r="D5705">
        <v>0</v>
      </c>
    </row>
    <row r="5706" spans="1:4" x14ac:dyDescent="0.25">
      <c r="A5706" t="s">
        <v>50</v>
      </c>
      <c r="B5706" t="s">
        <v>14</v>
      </c>
      <c r="C5706">
        <v>4</v>
      </c>
      <c r="D5706">
        <v>0</v>
      </c>
    </row>
    <row r="5707" spans="1:4" x14ac:dyDescent="0.25">
      <c r="A5707" t="s">
        <v>51</v>
      </c>
      <c r="B5707" t="s">
        <v>14</v>
      </c>
      <c r="C5707">
        <v>4</v>
      </c>
      <c r="D5707">
        <v>0</v>
      </c>
    </row>
    <row r="5708" spans="1:4" x14ac:dyDescent="0.25">
      <c r="A5708" t="s">
        <v>52</v>
      </c>
      <c r="B5708" t="s">
        <v>14</v>
      </c>
      <c r="C5708">
        <v>4</v>
      </c>
      <c r="D5708">
        <v>0</v>
      </c>
    </row>
    <row r="5709" spans="1:4" x14ac:dyDescent="0.25">
      <c r="A5709" t="s">
        <v>53</v>
      </c>
      <c r="B5709" t="s">
        <v>14</v>
      </c>
      <c r="C5709">
        <v>4</v>
      </c>
      <c r="D5709">
        <v>0</v>
      </c>
    </row>
    <row r="5710" spans="1:4" x14ac:dyDescent="0.25">
      <c r="A5710" t="s">
        <v>54</v>
      </c>
      <c r="B5710" t="s">
        <v>14</v>
      </c>
      <c r="C5710">
        <v>4</v>
      </c>
      <c r="D5710">
        <v>0</v>
      </c>
    </row>
    <row r="5711" spans="1:4" x14ac:dyDescent="0.25">
      <c r="A5711" t="s">
        <v>55</v>
      </c>
      <c r="B5711" t="s">
        <v>14</v>
      </c>
      <c r="C5711">
        <v>4</v>
      </c>
      <c r="D5711">
        <v>0</v>
      </c>
    </row>
    <row r="5712" spans="1:4" x14ac:dyDescent="0.25">
      <c r="A5712" t="s">
        <v>30</v>
      </c>
      <c r="B5712" t="s">
        <v>14</v>
      </c>
      <c r="C5712">
        <v>4</v>
      </c>
      <c r="D5712">
        <v>0</v>
      </c>
    </row>
    <row r="5713" spans="1:4" x14ac:dyDescent="0.25">
      <c r="A5713" t="s">
        <v>31</v>
      </c>
      <c r="B5713" t="s">
        <v>14</v>
      </c>
      <c r="C5713">
        <v>4</v>
      </c>
      <c r="D5713">
        <v>0</v>
      </c>
    </row>
    <row r="5714" spans="1:4" x14ac:dyDescent="0.25">
      <c r="A5714" t="s">
        <v>32</v>
      </c>
      <c r="B5714" t="s">
        <v>14</v>
      </c>
      <c r="C5714">
        <v>4</v>
      </c>
      <c r="D5714">
        <v>0</v>
      </c>
    </row>
    <row r="5715" spans="1:4" x14ac:dyDescent="0.25">
      <c r="A5715" t="s">
        <v>33</v>
      </c>
      <c r="B5715" t="s">
        <v>14</v>
      </c>
      <c r="C5715">
        <v>4</v>
      </c>
      <c r="D5715">
        <v>0</v>
      </c>
    </row>
    <row r="5716" spans="1:4" x14ac:dyDescent="0.25">
      <c r="A5716" t="s">
        <v>34</v>
      </c>
      <c r="B5716" t="s">
        <v>14</v>
      </c>
      <c r="C5716">
        <v>4</v>
      </c>
      <c r="D5716">
        <v>0</v>
      </c>
    </row>
    <row r="5717" spans="1:4" x14ac:dyDescent="0.25">
      <c r="A5717" t="s">
        <v>35</v>
      </c>
      <c r="B5717" t="s">
        <v>14</v>
      </c>
      <c r="C5717">
        <v>4</v>
      </c>
      <c r="D5717">
        <v>0</v>
      </c>
    </row>
    <row r="5718" spans="1:4" x14ac:dyDescent="0.25">
      <c r="A5718" t="s">
        <v>36</v>
      </c>
      <c r="B5718" t="s">
        <v>14</v>
      </c>
      <c r="C5718">
        <v>4</v>
      </c>
      <c r="D5718">
        <v>0</v>
      </c>
    </row>
    <row r="5719" spans="1:4" x14ac:dyDescent="0.25">
      <c r="A5719" t="s">
        <v>37</v>
      </c>
      <c r="B5719" t="s">
        <v>14</v>
      </c>
      <c r="C5719">
        <v>4</v>
      </c>
      <c r="D5719">
        <v>0</v>
      </c>
    </row>
    <row r="5720" spans="1:4" x14ac:dyDescent="0.25">
      <c r="A5720" t="s">
        <v>38</v>
      </c>
      <c r="B5720" t="s">
        <v>14</v>
      </c>
      <c r="C5720">
        <v>4</v>
      </c>
      <c r="D5720">
        <v>0</v>
      </c>
    </row>
    <row r="5721" spans="1:4" x14ac:dyDescent="0.25">
      <c r="A5721" t="s">
        <v>39</v>
      </c>
      <c r="B5721" t="s">
        <v>14</v>
      </c>
      <c r="C5721">
        <v>4</v>
      </c>
      <c r="D5721">
        <v>0</v>
      </c>
    </row>
    <row r="5722" spans="1:4" x14ac:dyDescent="0.25">
      <c r="A5722" t="s">
        <v>40</v>
      </c>
      <c r="B5722" t="s">
        <v>14</v>
      </c>
      <c r="C5722">
        <v>5</v>
      </c>
      <c r="D5722">
        <v>0</v>
      </c>
    </row>
    <row r="5723" spans="1:4" x14ac:dyDescent="0.25">
      <c r="A5723" t="s">
        <v>41</v>
      </c>
      <c r="B5723" t="s">
        <v>14</v>
      </c>
      <c r="C5723">
        <v>5</v>
      </c>
      <c r="D5723">
        <v>0</v>
      </c>
    </row>
    <row r="5724" spans="1:4" x14ac:dyDescent="0.25">
      <c r="A5724" t="s">
        <v>42</v>
      </c>
      <c r="B5724" t="s">
        <v>14</v>
      </c>
      <c r="C5724">
        <v>5</v>
      </c>
      <c r="D5724">
        <v>0</v>
      </c>
    </row>
    <row r="5725" spans="1:4" x14ac:dyDescent="0.25">
      <c r="A5725" t="s">
        <v>43</v>
      </c>
      <c r="B5725" t="s">
        <v>14</v>
      </c>
      <c r="C5725">
        <v>5</v>
      </c>
      <c r="D5725">
        <v>0</v>
      </c>
    </row>
    <row r="5726" spans="1:4" x14ac:dyDescent="0.25">
      <c r="A5726" t="s">
        <v>44</v>
      </c>
      <c r="B5726" t="s">
        <v>14</v>
      </c>
      <c r="C5726">
        <v>5</v>
      </c>
      <c r="D5726">
        <v>0</v>
      </c>
    </row>
    <row r="5727" spans="1:4" x14ac:dyDescent="0.25">
      <c r="A5727" t="s">
        <v>45</v>
      </c>
      <c r="B5727" t="s">
        <v>14</v>
      </c>
      <c r="C5727">
        <v>5</v>
      </c>
      <c r="D5727">
        <v>0</v>
      </c>
    </row>
    <row r="5728" spans="1:4" x14ac:dyDescent="0.25">
      <c r="A5728" t="s">
        <v>46</v>
      </c>
      <c r="B5728" t="s">
        <v>14</v>
      </c>
      <c r="C5728">
        <v>5</v>
      </c>
      <c r="D5728">
        <v>0</v>
      </c>
    </row>
    <row r="5729" spans="1:4" x14ac:dyDescent="0.25">
      <c r="A5729" t="s">
        <v>47</v>
      </c>
      <c r="B5729" t="s">
        <v>14</v>
      </c>
      <c r="C5729">
        <v>5</v>
      </c>
      <c r="D5729">
        <v>0</v>
      </c>
    </row>
    <row r="5730" spans="1:4" x14ac:dyDescent="0.25">
      <c r="A5730" t="s">
        <v>48</v>
      </c>
      <c r="B5730" t="s">
        <v>14</v>
      </c>
      <c r="C5730">
        <v>5</v>
      </c>
      <c r="D5730">
        <v>0</v>
      </c>
    </row>
    <row r="5731" spans="1:4" x14ac:dyDescent="0.25">
      <c r="A5731" t="s">
        <v>49</v>
      </c>
      <c r="B5731" t="s">
        <v>14</v>
      </c>
      <c r="C5731">
        <v>5</v>
      </c>
      <c r="D5731">
        <v>0</v>
      </c>
    </row>
    <row r="5732" spans="1:4" x14ac:dyDescent="0.25">
      <c r="A5732" t="s">
        <v>50</v>
      </c>
      <c r="B5732" t="s">
        <v>14</v>
      </c>
      <c r="C5732">
        <v>5</v>
      </c>
      <c r="D5732">
        <v>0</v>
      </c>
    </row>
    <row r="5733" spans="1:4" x14ac:dyDescent="0.25">
      <c r="A5733" t="s">
        <v>51</v>
      </c>
      <c r="B5733" t="s">
        <v>14</v>
      </c>
      <c r="C5733">
        <v>5</v>
      </c>
      <c r="D5733">
        <v>0</v>
      </c>
    </row>
    <row r="5734" spans="1:4" x14ac:dyDescent="0.25">
      <c r="A5734" t="s">
        <v>52</v>
      </c>
      <c r="B5734" t="s">
        <v>14</v>
      </c>
      <c r="C5734">
        <v>5</v>
      </c>
      <c r="D5734">
        <v>0</v>
      </c>
    </row>
    <row r="5735" spans="1:4" x14ac:dyDescent="0.25">
      <c r="A5735" t="s">
        <v>53</v>
      </c>
      <c r="B5735" t="s">
        <v>14</v>
      </c>
      <c r="C5735">
        <v>5</v>
      </c>
      <c r="D5735">
        <v>0</v>
      </c>
    </row>
    <row r="5736" spans="1:4" x14ac:dyDescent="0.25">
      <c r="A5736" t="s">
        <v>54</v>
      </c>
      <c r="B5736" t="s">
        <v>14</v>
      </c>
      <c r="C5736">
        <v>5</v>
      </c>
      <c r="D5736">
        <v>0</v>
      </c>
    </row>
    <row r="5737" spans="1:4" x14ac:dyDescent="0.25">
      <c r="A5737" t="s">
        <v>55</v>
      </c>
      <c r="B5737" t="s">
        <v>14</v>
      </c>
      <c r="C5737">
        <v>5</v>
      </c>
      <c r="D5737">
        <v>0</v>
      </c>
    </row>
    <row r="5738" spans="1:4" x14ac:dyDescent="0.25">
      <c r="A5738" t="s">
        <v>30</v>
      </c>
      <c r="B5738" t="s">
        <v>14</v>
      </c>
      <c r="C5738">
        <v>5</v>
      </c>
      <c r="D5738">
        <v>0</v>
      </c>
    </row>
    <row r="5739" spans="1:4" x14ac:dyDescent="0.25">
      <c r="A5739" t="s">
        <v>31</v>
      </c>
      <c r="B5739" t="s">
        <v>14</v>
      </c>
      <c r="C5739">
        <v>5</v>
      </c>
      <c r="D5739">
        <v>0</v>
      </c>
    </row>
    <row r="5740" spans="1:4" x14ac:dyDescent="0.25">
      <c r="A5740" t="s">
        <v>32</v>
      </c>
      <c r="B5740" t="s">
        <v>14</v>
      </c>
      <c r="C5740">
        <v>5</v>
      </c>
      <c r="D5740">
        <v>0</v>
      </c>
    </row>
    <row r="5741" spans="1:4" x14ac:dyDescent="0.25">
      <c r="A5741" t="s">
        <v>33</v>
      </c>
      <c r="B5741" t="s">
        <v>14</v>
      </c>
      <c r="C5741">
        <v>5</v>
      </c>
      <c r="D5741">
        <v>0</v>
      </c>
    </row>
    <row r="5742" spans="1:4" x14ac:dyDescent="0.25">
      <c r="A5742" t="s">
        <v>34</v>
      </c>
      <c r="B5742" t="s">
        <v>14</v>
      </c>
      <c r="C5742">
        <v>5</v>
      </c>
      <c r="D5742">
        <v>0</v>
      </c>
    </row>
    <row r="5743" spans="1:4" x14ac:dyDescent="0.25">
      <c r="A5743" t="s">
        <v>35</v>
      </c>
      <c r="B5743" t="s">
        <v>14</v>
      </c>
      <c r="C5743">
        <v>5</v>
      </c>
      <c r="D5743">
        <v>0</v>
      </c>
    </row>
    <row r="5744" spans="1:4" x14ac:dyDescent="0.25">
      <c r="A5744" t="s">
        <v>36</v>
      </c>
      <c r="B5744" t="s">
        <v>14</v>
      </c>
      <c r="C5744">
        <v>5</v>
      </c>
      <c r="D5744">
        <v>0</v>
      </c>
    </row>
    <row r="5745" spans="1:4" x14ac:dyDescent="0.25">
      <c r="A5745" t="s">
        <v>37</v>
      </c>
      <c r="B5745" t="s">
        <v>14</v>
      </c>
      <c r="C5745">
        <v>5</v>
      </c>
      <c r="D5745">
        <v>0</v>
      </c>
    </row>
    <row r="5746" spans="1:4" x14ac:dyDescent="0.25">
      <c r="A5746" t="s">
        <v>38</v>
      </c>
      <c r="B5746" t="s">
        <v>14</v>
      </c>
      <c r="C5746">
        <v>5</v>
      </c>
      <c r="D5746">
        <v>0</v>
      </c>
    </row>
    <row r="5747" spans="1:4" x14ac:dyDescent="0.25">
      <c r="A5747" t="s">
        <v>39</v>
      </c>
      <c r="B5747" t="s">
        <v>14</v>
      </c>
      <c r="C5747">
        <v>5</v>
      </c>
      <c r="D5747">
        <v>0</v>
      </c>
    </row>
    <row r="5748" spans="1:4" x14ac:dyDescent="0.25">
      <c r="A5748" t="s">
        <v>40</v>
      </c>
      <c r="B5748" t="s">
        <v>14</v>
      </c>
      <c r="C5748">
        <v>6</v>
      </c>
      <c r="D5748">
        <v>0</v>
      </c>
    </row>
    <row r="5749" spans="1:4" x14ac:dyDescent="0.25">
      <c r="A5749" t="s">
        <v>41</v>
      </c>
      <c r="B5749" t="s">
        <v>14</v>
      </c>
      <c r="C5749">
        <v>6</v>
      </c>
      <c r="D5749">
        <v>0</v>
      </c>
    </row>
    <row r="5750" spans="1:4" x14ac:dyDescent="0.25">
      <c r="A5750" t="s">
        <v>42</v>
      </c>
      <c r="B5750" t="s">
        <v>14</v>
      </c>
      <c r="C5750">
        <v>6</v>
      </c>
      <c r="D5750">
        <v>0</v>
      </c>
    </row>
    <row r="5751" spans="1:4" x14ac:dyDescent="0.25">
      <c r="A5751" t="s">
        <v>43</v>
      </c>
      <c r="B5751" t="s">
        <v>14</v>
      </c>
      <c r="C5751">
        <v>6</v>
      </c>
      <c r="D5751">
        <v>0</v>
      </c>
    </row>
    <row r="5752" spans="1:4" x14ac:dyDescent="0.25">
      <c r="A5752" t="s">
        <v>44</v>
      </c>
      <c r="B5752" t="s">
        <v>14</v>
      </c>
      <c r="C5752">
        <v>6</v>
      </c>
      <c r="D5752">
        <v>0</v>
      </c>
    </row>
    <row r="5753" spans="1:4" x14ac:dyDescent="0.25">
      <c r="A5753" t="s">
        <v>45</v>
      </c>
      <c r="B5753" t="s">
        <v>14</v>
      </c>
      <c r="C5753">
        <v>6</v>
      </c>
      <c r="D5753">
        <v>1.1282545250268403E-2</v>
      </c>
    </row>
    <row r="5754" spans="1:4" x14ac:dyDescent="0.25">
      <c r="A5754" t="s">
        <v>46</v>
      </c>
      <c r="B5754" t="s">
        <v>14</v>
      </c>
      <c r="C5754">
        <v>6</v>
      </c>
      <c r="D5754">
        <v>1.0975467943212339E-2</v>
      </c>
    </row>
    <row r="5755" spans="1:4" x14ac:dyDescent="0.25">
      <c r="A5755" t="s">
        <v>47</v>
      </c>
      <c r="B5755" t="s">
        <v>14</v>
      </c>
      <c r="C5755">
        <v>6</v>
      </c>
      <c r="D5755">
        <v>1.2509922964990724E-2</v>
      </c>
    </row>
    <row r="5756" spans="1:4" x14ac:dyDescent="0.25">
      <c r="A5756" t="s">
        <v>48</v>
      </c>
      <c r="B5756" t="s">
        <v>14</v>
      </c>
      <c r="C5756">
        <v>6</v>
      </c>
      <c r="D5756">
        <v>1.2117925251617338E-2</v>
      </c>
    </row>
    <row r="5757" spans="1:4" x14ac:dyDescent="0.25">
      <c r="A5757" t="s">
        <v>49</v>
      </c>
      <c r="B5757" t="s">
        <v>14</v>
      </c>
      <c r="C5757">
        <v>6</v>
      </c>
      <c r="D5757">
        <v>1.1648358230537165E-2</v>
      </c>
    </row>
    <row r="5758" spans="1:4" x14ac:dyDescent="0.25">
      <c r="A5758" t="s">
        <v>50</v>
      </c>
      <c r="B5758" t="s">
        <v>14</v>
      </c>
      <c r="C5758">
        <v>6</v>
      </c>
      <c r="D5758">
        <v>1.2458878490580213E-2</v>
      </c>
    </row>
    <row r="5759" spans="1:4" x14ac:dyDescent="0.25">
      <c r="A5759" t="s">
        <v>51</v>
      </c>
      <c r="B5759" t="s">
        <v>14</v>
      </c>
      <c r="C5759">
        <v>6</v>
      </c>
      <c r="D5759">
        <v>1.2292527340206841E-2</v>
      </c>
    </row>
    <row r="5760" spans="1:4" x14ac:dyDescent="0.25">
      <c r="A5760" t="s">
        <v>52</v>
      </c>
      <c r="B5760" t="s">
        <v>14</v>
      </c>
      <c r="C5760">
        <v>6</v>
      </c>
      <c r="D5760">
        <v>1.1144032499360329E-2</v>
      </c>
    </row>
    <row r="5761" spans="1:4" x14ac:dyDescent="0.25">
      <c r="A5761" t="s">
        <v>53</v>
      </c>
      <c r="B5761" t="s">
        <v>14</v>
      </c>
      <c r="C5761">
        <v>6</v>
      </c>
      <c r="D5761">
        <v>0</v>
      </c>
    </row>
    <row r="5762" spans="1:4" x14ac:dyDescent="0.25">
      <c r="A5762" t="s">
        <v>54</v>
      </c>
      <c r="B5762" t="s">
        <v>14</v>
      </c>
      <c r="C5762">
        <v>6</v>
      </c>
      <c r="D5762">
        <v>0</v>
      </c>
    </row>
    <row r="5763" spans="1:4" x14ac:dyDescent="0.25">
      <c r="A5763" t="s">
        <v>55</v>
      </c>
      <c r="B5763" t="s">
        <v>14</v>
      </c>
      <c r="C5763">
        <v>6</v>
      </c>
      <c r="D5763">
        <v>0</v>
      </c>
    </row>
    <row r="5764" spans="1:4" x14ac:dyDescent="0.25">
      <c r="A5764" t="s">
        <v>30</v>
      </c>
      <c r="B5764" t="s">
        <v>14</v>
      </c>
      <c r="C5764">
        <v>6</v>
      </c>
      <c r="D5764">
        <v>8.6424807710494382E-4</v>
      </c>
    </row>
    <row r="5765" spans="1:4" x14ac:dyDescent="0.25">
      <c r="A5765" t="s">
        <v>31</v>
      </c>
      <c r="B5765" t="s">
        <v>14</v>
      </c>
      <c r="C5765">
        <v>6</v>
      </c>
      <c r="D5765">
        <v>9.4132754382245619E-4</v>
      </c>
    </row>
    <row r="5766" spans="1:4" x14ac:dyDescent="0.25">
      <c r="A5766" t="s">
        <v>32</v>
      </c>
      <c r="B5766" t="s">
        <v>14</v>
      </c>
      <c r="C5766">
        <v>6</v>
      </c>
      <c r="D5766">
        <v>8.4537069822146905E-4</v>
      </c>
    </row>
    <row r="5767" spans="1:4" x14ac:dyDescent="0.25">
      <c r="A5767" t="s">
        <v>33</v>
      </c>
      <c r="B5767" t="s">
        <v>14</v>
      </c>
      <c r="C5767">
        <v>6</v>
      </c>
      <c r="D5767">
        <v>9.4668780805516562E-4</v>
      </c>
    </row>
    <row r="5768" spans="1:4" x14ac:dyDescent="0.25">
      <c r="A5768" t="s">
        <v>34</v>
      </c>
      <c r="B5768" t="s">
        <v>14</v>
      </c>
      <c r="C5768">
        <v>6</v>
      </c>
      <c r="D5768">
        <v>8.8981151606078201E-4</v>
      </c>
    </row>
    <row r="5769" spans="1:4" x14ac:dyDescent="0.25">
      <c r="A5769" t="s">
        <v>35</v>
      </c>
      <c r="B5769" t="s">
        <v>14</v>
      </c>
      <c r="C5769">
        <v>6</v>
      </c>
      <c r="D5769">
        <v>9.2165940842604008E-4</v>
      </c>
    </row>
    <row r="5770" spans="1:4" x14ac:dyDescent="0.25">
      <c r="A5770" t="s">
        <v>36</v>
      </c>
      <c r="B5770" t="s">
        <v>14</v>
      </c>
      <c r="C5770">
        <v>6</v>
      </c>
      <c r="D5770">
        <v>9.1548786778083405E-4</v>
      </c>
    </row>
    <row r="5771" spans="1:4" x14ac:dyDescent="0.25">
      <c r="A5771" t="s">
        <v>37</v>
      </c>
      <c r="B5771" t="s">
        <v>14</v>
      </c>
      <c r="C5771">
        <v>6</v>
      </c>
      <c r="D5771">
        <v>8.4745001695466697E-4</v>
      </c>
    </row>
    <row r="5772" spans="1:4" x14ac:dyDescent="0.25">
      <c r="A5772" t="s">
        <v>38</v>
      </c>
      <c r="B5772" t="s">
        <v>14</v>
      </c>
      <c r="C5772">
        <v>6</v>
      </c>
      <c r="D5772">
        <v>8.6450266378336764E-4</v>
      </c>
    </row>
    <row r="5773" spans="1:4" x14ac:dyDescent="0.25">
      <c r="A5773" t="s">
        <v>39</v>
      </c>
      <c r="B5773" t="s">
        <v>14</v>
      </c>
      <c r="C5773">
        <v>6</v>
      </c>
      <c r="D5773">
        <v>9.097925120731908E-4</v>
      </c>
    </row>
    <row r="5774" spans="1:4" x14ac:dyDescent="0.25">
      <c r="A5774" t="s">
        <v>40</v>
      </c>
      <c r="B5774" t="s">
        <v>14</v>
      </c>
      <c r="C5774">
        <v>7</v>
      </c>
      <c r="D5774">
        <v>2.7905186468986251E-2</v>
      </c>
    </row>
    <row r="5775" spans="1:4" x14ac:dyDescent="0.25">
      <c r="A5775" t="s">
        <v>41</v>
      </c>
      <c r="B5775" t="s">
        <v>14</v>
      </c>
      <c r="C5775">
        <v>7</v>
      </c>
      <c r="D5775">
        <v>2.5608891533479412E-2</v>
      </c>
    </row>
    <row r="5776" spans="1:4" x14ac:dyDescent="0.25">
      <c r="A5776" t="s">
        <v>42</v>
      </c>
      <c r="B5776" t="s">
        <v>14</v>
      </c>
      <c r="C5776">
        <v>7</v>
      </c>
      <c r="D5776">
        <v>2.9267953754717923E-2</v>
      </c>
    </row>
    <row r="5777" spans="1:4" x14ac:dyDescent="0.25">
      <c r="A5777" t="s">
        <v>43</v>
      </c>
      <c r="B5777" t="s">
        <v>14</v>
      </c>
      <c r="C5777">
        <v>7</v>
      </c>
      <c r="D5777">
        <v>2.6568314526727411E-2</v>
      </c>
    </row>
    <row r="5778" spans="1:4" x14ac:dyDescent="0.25">
      <c r="A5778" t="s">
        <v>44</v>
      </c>
      <c r="B5778" t="s">
        <v>14</v>
      </c>
      <c r="C5778">
        <v>7</v>
      </c>
      <c r="D5778">
        <v>2.7233835239924828E-2</v>
      </c>
    </row>
    <row r="5779" spans="1:4" x14ac:dyDescent="0.25">
      <c r="A5779" t="s">
        <v>45</v>
      </c>
      <c r="B5779" t="s">
        <v>14</v>
      </c>
      <c r="C5779">
        <v>7</v>
      </c>
      <c r="D5779">
        <v>0.11468698199456938</v>
      </c>
    </row>
    <row r="5780" spans="1:4" x14ac:dyDescent="0.25">
      <c r="A5780" t="s">
        <v>46</v>
      </c>
      <c r="B5780" t="s">
        <v>14</v>
      </c>
      <c r="C5780">
        <v>7</v>
      </c>
      <c r="D5780">
        <v>0.11156554363078867</v>
      </c>
    </row>
    <row r="5781" spans="1:4" x14ac:dyDescent="0.25">
      <c r="A5781" t="s">
        <v>47</v>
      </c>
      <c r="B5781" t="s">
        <v>14</v>
      </c>
      <c r="C5781">
        <v>7</v>
      </c>
      <c r="D5781">
        <v>0.12716326662241484</v>
      </c>
    </row>
    <row r="5782" spans="1:4" x14ac:dyDescent="0.25">
      <c r="A5782" t="s">
        <v>48</v>
      </c>
      <c r="B5782" t="s">
        <v>14</v>
      </c>
      <c r="C5782">
        <v>7</v>
      </c>
      <c r="D5782">
        <v>0.12317861300939288</v>
      </c>
    </row>
    <row r="5783" spans="1:4" x14ac:dyDescent="0.25">
      <c r="A5783" t="s">
        <v>49</v>
      </c>
      <c r="B5783" t="s">
        <v>14</v>
      </c>
      <c r="C5783">
        <v>7</v>
      </c>
      <c r="D5783">
        <v>0.1184054680055575</v>
      </c>
    </row>
    <row r="5784" spans="1:4" x14ac:dyDescent="0.25">
      <c r="A5784" t="s">
        <v>50</v>
      </c>
      <c r="B5784" t="s">
        <v>14</v>
      </c>
      <c r="C5784">
        <v>7</v>
      </c>
      <c r="D5784">
        <v>0.12664439994935617</v>
      </c>
    </row>
    <row r="5785" spans="1:4" x14ac:dyDescent="0.25">
      <c r="A5785" t="s">
        <v>51</v>
      </c>
      <c r="B5785" t="s">
        <v>14</v>
      </c>
      <c r="C5785">
        <v>7</v>
      </c>
      <c r="D5785">
        <v>0.12495344183977601</v>
      </c>
    </row>
    <row r="5786" spans="1:4" x14ac:dyDescent="0.25">
      <c r="A5786" t="s">
        <v>52</v>
      </c>
      <c r="B5786" t="s">
        <v>14</v>
      </c>
      <c r="C5786">
        <v>7</v>
      </c>
      <c r="D5786">
        <v>0.11327900099231862</v>
      </c>
    </row>
    <row r="5787" spans="1:4" x14ac:dyDescent="0.25">
      <c r="A5787" t="s">
        <v>53</v>
      </c>
      <c r="B5787" t="s">
        <v>14</v>
      </c>
      <c r="C5787">
        <v>7</v>
      </c>
      <c r="D5787">
        <v>2.367533952126576E-2</v>
      </c>
    </row>
    <row r="5788" spans="1:4" x14ac:dyDescent="0.25">
      <c r="A5788" t="s">
        <v>54</v>
      </c>
      <c r="B5788" t="s">
        <v>14</v>
      </c>
      <c r="C5788">
        <v>7</v>
      </c>
      <c r="D5788">
        <v>2.2797422925542449E-2</v>
      </c>
    </row>
    <row r="5789" spans="1:4" x14ac:dyDescent="0.25">
      <c r="A5789" t="s">
        <v>55</v>
      </c>
      <c r="B5789" t="s">
        <v>14</v>
      </c>
      <c r="C5789">
        <v>7</v>
      </c>
      <c r="D5789">
        <v>2.0908971363980167E-2</v>
      </c>
    </row>
    <row r="5790" spans="1:4" x14ac:dyDescent="0.25">
      <c r="A5790" t="s">
        <v>30</v>
      </c>
      <c r="B5790" t="s">
        <v>14</v>
      </c>
      <c r="C5790">
        <v>7</v>
      </c>
      <c r="D5790">
        <v>4.5364941855135517E-2</v>
      </c>
    </row>
    <row r="5791" spans="1:4" x14ac:dyDescent="0.25">
      <c r="A5791" t="s">
        <v>31</v>
      </c>
      <c r="B5791" t="s">
        <v>14</v>
      </c>
      <c r="C5791">
        <v>7</v>
      </c>
      <c r="D5791">
        <v>4.9410893033387547E-2</v>
      </c>
    </row>
    <row r="5792" spans="1:4" x14ac:dyDescent="0.25">
      <c r="A5792" t="s">
        <v>32</v>
      </c>
      <c r="B5792" t="s">
        <v>14</v>
      </c>
      <c r="C5792">
        <v>7</v>
      </c>
      <c r="D5792">
        <v>4.4374055999427432E-2</v>
      </c>
    </row>
    <row r="5793" spans="1:4" x14ac:dyDescent="0.25">
      <c r="A5793" t="s">
        <v>33</v>
      </c>
      <c r="B5793" t="s">
        <v>14</v>
      </c>
      <c r="C5793">
        <v>7</v>
      </c>
      <c r="D5793">
        <v>4.9692256777996137E-2</v>
      </c>
    </row>
    <row r="5794" spans="1:4" x14ac:dyDescent="0.25">
      <c r="A5794" t="s">
        <v>34</v>
      </c>
      <c r="B5794" t="s">
        <v>14</v>
      </c>
      <c r="C5794">
        <v>7</v>
      </c>
      <c r="D5794">
        <v>4.6706783338582726E-2</v>
      </c>
    </row>
    <row r="5795" spans="1:4" x14ac:dyDescent="0.25">
      <c r="A5795" t="s">
        <v>35</v>
      </c>
      <c r="B5795" t="s">
        <v>14</v>
      </c>
      <c r="C5795">
        <v>7</v>
      </c>
      <c r="D5795">
        <v>4.8378499855671518E-2</v>
      </c>
    </row>
    <row r="5796" spans="1:4" x14ac:dyDescent="0.25">
      <c r="A5796" t="s">
        <v>36</v>
      </c>
      <c r="B5796" t="s">
        <v>14</v>
      </c>
      <c r="C5796">
        <v>7</v>
      </c>
      <c r="D5796">
        <v>4.8054551686224335E-2</v>
      </c>
    </row>
    <row r="5797" spans="1:4" x14ac:dyDescent="0.25">
      <c r="A5797" t="s">
        <v>37</v>
      </c>
      <c r="B5797" t="s">
        <v>14</v>
      </c>
      <c r="C5797">
        <v>7</v>
      </c>
      <c r="D5797">
        <v>4.448320078774539E-2</v>
      </c>
    </row>
    <row r="5798" spans="1:4" x14ac:dyDescent="0.25">
      <c r="A5798" t="s">
        <v>38</v>
      </c>
      <c r="B5798" t="s">
        <v>14</v>
      </c>
      <c r="C5798">
        <v>7</v>
      </c>
      <c r="D5798">
        <v>4.5378305274933306E-2</v>
      </c>
    </row>
    <row r="5799" spans="1:4" x14ac:dyDescent="0.25">
      <c r="A5799" t="s">
        <v>39</v>
      </c>
      <c r="B5799" t="s">
        <v>14</v>
      </c>
      <c r="C5799">
        <v>7</v>
      </c>
      <c r="D5799">
        <v>4.7755598772858267E-2</v>
      </c>
    </row>
    <row r="5800" spans="1:4" x14ac:dyDescent="0.25">
      <c r="A5800" t="s">
        <v>40</v>
      </c>
      <c r="B5800" t="s">
        <v>14</v>
      </c>
      <c r="C5800">
        <v>8</v>
      </c>
      <c r="D5800">
        <v>0.13894302535519412</v>
      </c>
    </row>
    <row r="5801" spans="1:4" x14ac:dyDescent="0.25">
      <c r="A5801" t="s">
        <v>41</v>
      </c>
      <c r="B5801" t="s">
        <v>14</v>
      </c>
      <c r="C5801">
        <v>8</v>
      </c>
      <c r="D5801">
        <v>0.12750951761634688</v>
      </c>
    </row>
    <row r="5802" spans="1:4" x14ac:dyDescent="0.25">
      <c r="A5802" t="s">
        <v>42</v>
      </c>
      <c r="B5802" t="s">
        <v>14</v>
      </c>
      <c r="C5802">
        <v>8</v>
      </c>
      <c r="D5802">
        <v>0.14572839515535957</v>
      </c>
    </row>
    <row r="5803" spans="1:4" x14ac:dyDescent="0.25">
      <c r="A5803" t="s">
        <v>43</v>
      </c>
      <c r="B5803" t="s">
        <v>14</v>
      </c>
      <c r="C5803">
        <v>8</v>
      </c>
      <c r="D5803">
        <v>0.13228659134869292</v>
      </c>
    </row>
    <row r="5804" spans="1:4" x14ac:dyDescent="0.25">
      <c r="A5804" t="s">
        <v>44</v>
      </c>
      <c r="B5804" t="s">
        <v>14</v>
      </c>
      <c r="C5804">
        <v>8</v>
      </c>
      <c r="D5804">
        <v>0.13560029295864151</v>
      </c>
    </row>
    <row r="5805" spans="1:4" x14ac:dyDescent="0.25">
      <c r="A5805" t="s">
        <v>45</v>
      </c>
      <c r="B5805" t="s">
        <v>14</v>
      </c>
      <c r="C5805">
        <v>8</v>
      </c>
      <c r="D5805">
        <v>0.26645633471786734</v>
      </c>
    </row>
    <row r="5806" spans="1:4" x14ac:dyDescent="0.25">
      <c r="A5806" t="s">
        <v>46</v>
      </c>
      <c r="B5806" t="s">
        <v>14</v>
      </c>
      <c r="C5806">
        <v>8</v>
      </c>
      <c r="D5806">
        <v>0.25920418620897967</v>
      </c>
    </row>
    <row r="5807" spans="1:4" x14ac:dyDescent="0.25">
      <c r="A5807" t="s">
        <v>47</v>
      </c>
      <c r="B5807" t="s">
        <v>14</v>
      </c>
      <c r="C5807">
        <v>8</v>
      </c>
      <c r="D5807">
        <v>0.29544292949102119</v>
      </c>
    </row>
    <row r="5808" spans="1:4" x14ac:dyDescent="0.25">
      <c r="A5808" t="s">
        <v>48</v>
      </c>
      <c r="B5808" t="s">
        <v>14</v>
      </c>
      <c r="C5808">
        <v>8</v>
      </c>
      <c r="D5808">
        <v>0.28618524236401655</v>
      </c>
    </row>
    <row r="5809" spans="1:4" x14ac:dyDescent="0.25">
      <c r="A5809" t="s">
        <v>49</v>
      </c>
      <c r="B5809" t="s">
        <v>14</v>
      </c>
      <c r="C5809">
        <v>8</v>
      </c>
      <c r="D5809">
        <v>0.27509562521061459</v>
      </c>
    </row>
    <row r="5810" spans="1:4" x14ac:dyDescent="0.25">
      <c r="A5810" t="s">
        <v>50</v>
      </c>
      <c r="B5810" t="s">
        <v>14</v>
      </c>
      <c r="C5810">
        <v>8</v>
      </c>
      <c r="D5810">
        <v>0.2942374281385049</v>
      </c>
    </row>
    <row r="5811" spans="1:4" x14ac:dyDescent="0.25">
      <c r="A5811" t="s">
        <v>51</v>
      </c>
      <c r="B5811" t="s">
        <v>14</v>
      </c>
      <c r="C5811">
        <v>8</v>
      </c>
      <c r="D5811">
        <v>0.29030876516207815</v>
      </c>
    </row>
    <row r="5812" spans="1:4" x14ac:dyDescent="0.25">
      <c r="A5812" t="s">
        <v>52</v>
      </c>
      <c r="B5812" t="s">
        <v>14</v>
      </c>
      <c r="C5812">
        <v>8</v>
      </c>
      <c r="D5812">
        <v>0.26318512249580461</v>
      </c>
    </row>
    <row r="5813" spans="1:4" x14ac:dyDescent="0.25">
      <c r="A5813" t="s">
        <v>53</v>
      </c>
      <c r="B5813" t="s">
        <v>14</v>
      </c>
      <c r="C5813">
        <v>8</v>
      </c>
      <c r="D5813">
        <v>0.12561118173587213</v>
      </c>
    </row>
    <row r="5814" spans="1:4" x14ac:dyDescent="0.25">
      <c r="A5814" t="s">
        <v>54</v>
      </c>
      <c r="B5814" t="s">
        <v>14</v>
      </c>
      <c r="C5814">
        <v>8</v>
      </c>
      <c r="D5814">
        <v>0.12095333338884902</v>
      </c>
    </row>
    <row r="5815" spans="1:4" x14ac:dyDescent="0.25">
      <c r="A5815" t="s">
        <v>55</v>
      </c>
      <c r="B5815" t="s">
        <v>14</v>
      </c>
      <c r="C5815">
        <v>8</v>
      </c>
      <c r="D5815">
        <v>0.11093402058931247</v>
      </c>
    </row>
    <row r="5816" spans="1:4" x14ac:dyDescent="0.25">
      <c r="A5816" t="s">
        <v>30</v>
      </c>
      <c r="B5816" t="s">
        <v>14</v>
      </c>
      <c r="C5816">
        <v>8</v>
      </c>
      <c r="D5816">
        <v>0.15895690344532593</v>
      </c>
    </row>
    <row r="5817" spans="1:4" x14ac:dyDescent="0.25">
      <c r="A5817" t="s">
        <v>31</v>
      </c>
      <c r="B5817" t="s">
        <v>14</v>
      </c>
      <c r="C5817">
        <v>8</v>
      </c>
      <c r="D5817">
        <v>0.17313375112738916</v>
      </c>
    </row>
    <row r="5818" spans="1:4" x14ac:dyDescent="0.25">
      <c r="A5818" t="s">
        <v>32</v>
      </c>
      <c r="B5818" t="s">
        <v>14</v>
      </c>
      <c r="C5818">
        <v>8</v>
      </c>
      <c r="D5818">
        <v>0.15548487987712425</v>
      </c>
    </row>
    <row r="5819" spans="1:4" x14ac:dyDescent="0.25">
      <c r="A5819" t="s">
        <v>33</v>
      </c>
      <c r="B5819" t="s">
        <v>14</v>
      </c>
      <c r="C5819">
        <v>8</v>
      </c>
      <c r="D5819">
        <v>0.17411963819691487</v>
      </c>
    </row>
    <row r="5820" spans="1:4" x14ac:dyDescent="0.25">
      <c r="A5820" t="s">
        <v>34</v>
      </c>
      <c r="B5820" t="s">
        <v>14</v>
      </c>
      <c r="C5820">
        <v>8</v>
      </c>
      <c r="D5820">
        <v>0.16365866119924016</v>
      </c>
    </row>
    <row r="5821" spans="1:4" x14ac:dyDescent="0.25">
      <c r="A5821" t="s">
        <v>35</v>
      </c>
      <c r="B5821" t="s">
        <v>14</v>
      </c>
      <c r="C5821">
        <v>8</v>
      </c>
      <c r="D5821">
        <v>0.16951628759813209</v>
      </c>
    </row>
    <row r="5822" spans="1:4" x14ac:dyDescent="0.25">
      <c r="A5822" t="s">
        <v>36</v>
      </c>
      <c r="B5822" t="s">
        <v>14</v>
      </c>
      <c r="C5822">
        <v>8</v>
      </c>
      <c r="D5822">
        <v>0.16838118644322395</v>
      </c>
    </row>
    <row r="5823" spans="1:4" x14ac:dyDescent="0.25">
      <c r="A5823" t="s">
        <v>37</v>
      </c>
      <c r="B5823" t="s">
        <v>14</v>
      </c>
      <c r="C5823">
        <v>8</v>
      </c>
      <c r="D5823">
        <v>0.15586731875765056</v>
      </c>
    </row>
    <row r="5824" spans="1:4" x14ac:dyDescent="0.25">
      <c r="A5824" t="s">
        <v>38</v>
      </c>
      <c r="B5824" t="s">
        <v>14</v>
      </c>
      <c r="C5824">
        <v>8</v>
      </c>
      <c r="D5824">
        <v>0.15900372832250267</v>
      </c>
    </row>
    <row r="5825" spans="1:4" x14ac:dyDescent="0.25">
      <c r="A5825" t="s">
        <v>39</v>
      </c>
      <c r="B5825" t="s">
        <v>14</v>
      </c>
      <c r="C5825">
        <v>8</v>
      </c>
      <c r="D5825">
        <v>0.16733366764475668</v>
      </c>
    </row>
    <row r="5826" spans="1:4" x14ac:dyDescent="0.25">
      <c r="A5826" t="s">
        <v>40</v>
      </c>
      <c r="B5826" t="s">
        <v>14</v>
      </c>
      <c r="C5826">
        <v>9</v>
      </c>
      <c r="D5826">
        <v>0.28745991874358767</v>
      </c>
    </row>
    <row r="5827" spans="1:4" x14ac:dyDescent="0.25">
      <c r="A5827" t="s">
        <v>41</v>
      </c>
      <c r="B5827" t="s">
        <v>14</v>
      </c>
      <c r="C5827">
        <v>9</v>
      </c>
      <c r="D5827">
        <v>0.26380507750804416</v>
      </c>
    </row>
    <row r="5828" spans="1:4" x14ac:dyDescent="0.25">
      <c r="A5828" t="s">
        <v>42</v>
      </c>
      <c r="B5828" t="s">
        <v>14</v>
      </c>
      <c r="C5828">
        <v>9</v>
      </c>
      <c r="D5828">
        <v>0.30149820419486839</v>
      </c>
    </row>
    <row r="5829" spans="1:4" x14ac:dyDescent="0.25">
      <c r="A5829" t="s">
        <v>43</v>
      </c>
      <c r="B5829" t="s">
        <v>14</v>
      </c>
      <c r="C5829">
        <v>9</v>
      </c>
      <c r="D5829">
        <v>0.27368838919945021</v>
      </c>
    </row>
    <row r="5830" spans="1:4" x14ac:dyDescent="0.25">
      <c r="A5830" t="s">
        <v>44</v>
      </c>
      <c r="B5830" t="s">
        <v>14</v>
      </c>
      <c r="C5830">
        <v>9</v>
      </c>
      <c r="D5830">
        <v>0.28054412300185738</v>
      </c>
    </row>
    <row r="5831" spans="1:4" x14ac:dyDescent="0.25">
      <c r="A5831" t="s">
        <v>45</v>
      </c>
      <c r="B5831" t="s">
        <v>14</v>
      </c>
      <c r="C5831">
        <v>9</v>
      </c>
      <c r="D5831">
        <v>0.40488892402781512</v>
      </c>
    </row>
    <row r="5832" spans="1:4" x14ac:dyDescent="0.25">
      <c r="A5832" t="s">
        <v>46</v>
      </c>
      <c r="B5832" t="s">
        <v>14</v>
      </c>
      <c r="C5832">
        <v>9</v>
      </c>
      <c r="D5832">
        <v>0.39386905238632264</v>
      </c>
    </row>
    <row r="5833" spans="1:4" x14ac:dyDescent="0.25">
      <c r="A5833" t="s">
        <v>47</v>
      </c>
      <c r="B5833" t="s">
        <v>14</v>
      </c>
      <c r="C5833">
        <v>9</v>
      </c>
      <c r="D5833">
        <v>0.44893498201085902</v>
      </c>
    </row>
    <row r="5834" spans="1:4" x14ac:dyDescent="0.25">
      <c r="A5834" t="s">
        <v>48</v>
      </c>
      <c r="B5834" t="s">
        <v>14</v>
      </c>
      <c r="C5834">
        <v>9</v>
      </c>
      <c r="D5834">
        <v>0.43486763028582714</v>
      </c>
    </row>
    <row r="5835" spans="1:4" x14ac:dyDescent="0.25">
      <c r="A5835" t="s">
        <v>49</v>
      </c>
      <c r="B5835" t="s">
        <v>14</v>
      </c>
      <c r="C5835">
        <v>9</v>
      </c>
      <c r="D5835">
        <v>0.41801660228577769</v>
      </c>
    </row>
    <row r="5836" spans="1:4" x14ac:dyDescent="0.25">
      <c r="A5836" t="s">
        <v>50</v>
      </c>
      <c r="B5836" t="s">
        <v>14</v>
      </c>
      <c r="C5836">
        <v>9</v>
      </c>
      <c r="D5836">
        <v>0.44710318414404832</v>
      </c>
    </row>
    <row r="5837" spans="1:4" x14ac:dyDescent="0.25">
      <c r="A5837" t="s">
        <v>51</v>
      </c>
      <c r="B5837" t="s">
        <v>14</v>
      </c>
      <c r="C5837">
        <v>9</v>
      </c>
      <c r="D5837">
        <v>0.44113345508101959</v>
      </c>
    </row>
    <row r="5838" spans="1:4" x14ac:dyDescent="0.25">
      <c r="A5838" t="s">
        <v>52</v>
      </c>
      <c r="B5838" t="s">
        <v>14</v>
      </c>
      <c r="C5838">
        <v>9</v>
      </c>
      <c r="D5838">
        <v>0.39991821241662362</v>
      </c>
    </row>
    <row r="5839" spans="1:4" x14ac:dyDescent="0.25">
      <c r="A5839" t="s">
        <v>53</v>
      </c>
      <c r="B5839" t="s">
        <v>14</v>
      </c>
      <c r="C5839">
        <v>9</v>
      </c>
      <c r="D5839">
        <v>0.25870806356975451</v>
      </c>
    </row>
    <row r="5840" spans="1:4" x14ac:dyDescent="0.25">
      <c r="A5840" t="s">
        <v>54</v>
      </c>
      <c r="B5840" t="s">
        <v>14</v>
      </c>
      <c r="C5840">
        <v>9</v>
      </c>
      <c r="D5840">
        <v>0.24911478604774392</v>
      </c>
    </row>
    <row r="5841" spans="1:4" x14ac:dyDescent="0.25">
      <c r="A5841" t="s">
        <v>55</v>
      </c>
      <c r="B5841" t="s">
        <v>14</v>
      </c>
      <c r="C5841">
        <v>9</v>
      </c>
      <c r="D5841">
        <v>0.22847906734144094</v>
      </c>
    </row>
    <row r="5842" spans="1:4" x14ac:dyDescent="0.25">
      <c r="A5842" t="s">
        <v>30</v>
      </c>
      <c r="B5842" t="s">
        <v>14</v>
      </c>
      <c r="C5842">
        <v>9</v>
      </c>
      <c r="D5842">
        <v>0.29008428293992716</v>
      </c>
    </row>
    <row r="5843" spans="1:4" x14ac:dyDescent="0.25">
      <c r="A5843" t="s">
        <v>31</v>
      </c>
      <c r="B5843" t="s">
        <v>14</v>
      </c>
      <c r="C5843">
        <v>9</v>
      </c>
      <c r="D5843">
        <v>0.31595595384608816</v>
      </c>
    </row>
    <row r="5844" spans="1:4" x14ac:dyDescent="0.25">
      <c r="A5844" t="s">
        <v>32</v>
      </c>
      <c r="B5844" t="s">
        <v>14</v>
      </c>
      <c r="C5844">
        <v>9</v>
      </c>
      <c r="D5844">
        <v>0.28374810347680163</v>
      </c>
    </row>
    <row r="5845" spans="1:4" x14ac:dyDescent="0.25">
      <c r="A5845" t="s">
        <v>33</v>
      </c>
      <c r="B5845" t="s">
        <v>14</v>
      </c>
      <c r="C5845">
        <v>9</v>
      </c>
      <c r="D5845">
        <v>0.31775512291282504</v>
      </c>
    </row>
    <row r="5846" spans="1:4" x14ac:dyDescent="0.25">
      <c r="A5846" t="s">
        <v>34</v>
      </c>
      <c r="B5846" t="s">
        <v>14</v>
      </c>
      <c r="C5846">
        <v>9</v>
      </c>
      <c r="D5846">
        <v>0.29866463394727161</v>
      </c>
    </row>
    <row r="5847" spans="1:4" x14ac:dyDescent="0.25">
      <c r="A5847" t="s">
        <v>35</v>
      </c>
      <c r="B5847" t="s">
        <v>14</v>
      </c>
      <c r="C5847">
        <v>9</v>
      </c>
      <c r="D5847">
        <v>0.3093543574938617</v>
      </c>
    </row>
    <row r="5848" spans="1:4" x14ac:dyDescent="0.25">
      <c r="A5848" t="s">
        <v>36</v>
      </c>
      <c r="B5848" t="s">
        <v>14</v>
      </c>
      <c r="C5848">
        <v>9</v>
      </c>
      <c r="D5848">
        <v>0.30728288404760734</v>
      </c>
    </row>
    <row r="5849" spans="1:4" x14ac:dyDescent="0.25">
      <c r="A5849" t="s">
        <v>37</v>
      </c>
      <c r="B5849" t="s">
        <v>14</v>
      </c>
      <c r="C5849">
        <v>9</v>
      </c>
      <c r="D5849">
        <v>0.28444602540419983</v>
      </c>
    </row>
    <row r="5850" spans="1:4" x14ac:dyDescent="0.25">
      <c r="A5850" t="s">
        <v>38</v>
      </c>
      <c r="B5850" t="s">
        <v>14</v>
      </c>
      <c r="C5850">
        <v>9</v>
      </c>
      <c r="D5850">
        <v>0.29016973478646646</v>
      </c>
    </row>
    <row r="5851" spans="1:4" x14ac:dyDescent="0.25">
      <c r="A5851" t="s">
        <v>39</v>
      </c>
      <c r="B5851" t="s">
        <v>14</v>
      </c>
      <c r="C5851">
        <v>9</v>
      </c>
      <c r="D5851">
        <v>0.30537124175379537</v>
      </c>
    </row>
    <row r="5852" spans="1:4" x14ac:dyDescent="0.25">
      <c r="A5852" t="s">
        <v>40</v>
      </c>
      <c r="B5852" t="s">
        <v>14</v>
      </c>
      <c r="C5852">
        <v>10</v>
      </c>
      <c r="D5852">
        <v>0.41653432715396549</v>
      </c>
    </row>
    <row r="5853" spans="1:4" x14ac:dyDescent="0.25">
      <c r="A5853" t="s">
        <v>41</v>
      </c>
      <c r="B5853" t="s">
        <v>14</v>
      </c>
      <c r="C5853">
        <v>10</v>
      </c>
      <c r="D5853">
        <v>0.38225805858391199</v>
      </c>
    </row>
    <row r="5854" spans="1:4" x14ac:dyDescent="0.25">
      <c r="A5854" t="s">
        <v>42</v>
      </c>
      <c r="B5854" t="s">
        <v>14</v>
      </c>
      <c r="C5854">
        <v>10</v>
      </c>
      <c r="D5854">
        <v>0.43687604230647142</v>
      </c>
    </row>
    <row r="5855" spans="1:4" x14ac:dyDescent="0.25">
      <c r="A5855" t="s">
        <v>43</v>
      </c>
      <c r="B5855" t="s">
        <v>14</v>
      </c>
      <c r="C5855">
        <v>10</v>
      </c>
      <c r="D5855">
        <v>0.39657914586253479</v>
      </c>
    </row>
    <row r="5856" spans="1:4" x14ac:dyDescent="0.25">
      <c r="A5856" t="s">
        <v>44</v>
      </c>
      <c r="B5856" t="s">
        <v>14</v>
      </c>
      <c r="C5856">
        <v>10</v>
      </c>
      <c r="D5856">
        <v>0.40651322112079563</v>
      </c>
    </row>
    <row r="5857" spans="1:4" x14ac:dyDescent="0.25">
      <c r="A5857" t="s">
        <v>45</v>
      </c>
      <c r="B5857" t="s">
        <v>14</v>
      </c>
      <c r="C5857">
        <v>10</v>
      </c>
      <c r="D5857">
        <v>0.50214534986785964</v>
      </c>
    </row>
    <row r="5858" spans="1:4" x14ac:dyDescent="0.25">
      <c r="A5858" t="s">
        <v>46</v>
      </c>
      <c r="B5858" t="s">
        <v>14</v>
      </c>
      <c r="C5858">
        <v>10</v>
      </c>
      <c r="D5858">
        <v>0.48847844773117383</v>
      </c>
    </row>
    <row r="5859" spans="1:4" x14ac:dyDescent="0.25">
      <c r="A5859" t="s">
        <v>47</v>
      </c>
      <c r="B5859" t="s">
        <v>14</v>
      </c>
      <c r="C5859">
        <v>10</v>
      </c>
      <c r="D5859">
        <v>0.5567715001121577</v>
      </c>
    </row>
    <row r="5860" spans="1:4" x14ac:dyDescent="0.25">
      <c r="A5860" t="s">
        <v>48</v>
      </c>
      <c r="B5860" t="s">
        <v>14</v>
      </c>
      <c r="C5860">
        <v>10</v>
      </c>
      <c r="D5860">
        <v>0.5393250973224506</v>
      </c>
    </row>
    <row r="5861" spans="1:4" x14ac:dyDescent="0.25">
      <c r="A5861" t="s">
        <v>49</v>
      </c>
      <c r="B5861" t="s">
        <v>14</v>
      </c>
      <c r="C5861">
        <v>10</v>
      </c>
      <c r="D5861">
        <v>0.51842636473539516</v>
      </c>
    </row>
    <row r="5862" spans="1:4" x14ac:dyDescent="0.25">
      <c r="A5862" t="s">
        <v>50</v>
      </c>
      <c r="B5862" t="s">
        <v>14</v>
      </c>
      <c r="C5862">
        <v>10</v>
      </c>
      <c r="D5862">
        <v>0.55449969486847139</v>
      </c>
    </row>
    <row r="5863" spans="1:4" x14ac:dyDescent="0.25">
      <c r="A5863" t="s">
        <v>51</v>
      </c>
      <c r="B5863" t="s">
        <v>14</v>
      </c>
      <c r="C5863">
        <v>10</v>
      </c>
      <c r="D5863">
        <v>0.54709600582914142</v>
      </c>
    </row>
    <row r="5864" spans="1:4" x14ac:dyDescent="0.25">
      <c r="A5864" t="s">
        <v>52</v>
      </c>
      <c r="B5864" t="s">
        <v>14</v>
      </c>
      <c r="C5864">
        <v>10</v>
      </c>
      <c r="D5864">
        <v>0.49598064746932596</v>
      </c>
    </row>
    <row r="5865" spans="1:4" x14ac:dyDescent="0.25">
      <c r="A5865" t="s">
        <v>53</v>
      </c>
      <c r="B5865" t="s">
        <v>14</v>
      </c>
      <c r="C5865">
        <v>10</v>
      </c>
      <c r="D5865">
        <v>0.37655749274854217</v>
      </c>
    </row>
    <row r="5866" spans="1:4" x14ac:dyDescent="0.25">
      <c r="A5866" t="s">
        <v>54</v>
      </c>
      <c r="B5866" t="s">
        <v>14</v>
      </c>
      <c r="C5866">
        <v>10</v>
      </c>
      <c r="D5866">
        <v>0.3625941841408255</v>
      </c>
    </row>
    <row r="5867" spans="1:4" x14ac:dyDescent="0.25">
      <c r="A5867" t="s">
        <v>55</v>
      </c>
      <c r="B5867" t="s">
        <v>14</v>
      </c>
      <c r="C5867">
        <v>10</v>
      </c>
      <c r="D5867">
        <v>0.33255826492791513</v>
      </c>
    </row>
    <row r="5868" spans="1:4" x14ac:dyDescent="0.25">
      <c r="A5868" t="s">
        <v>30</v>
      </c>
      <c r="B5868" t="s">
        <v>14</v>
      </c>
      <c r="C5868">
        <v>10</v>
      </c>
      <c r="D5868">
        <v>0.39879686386634616</v>
      </c>
    </row>
    <row r="5869" spans="1:4" x14ac:dyDescent="0.25">
      <c r="A5869" t="s">
        <v>31</v>
      </c>
      <c r="B5869" t="s">
        <v>14</v>
      </c>
      <c r="C5869">
        <v>10</v>
      </c>
      <c r="D5869">
        <v>0.43436425523203354</v>
      </c>
    </row>
    <row r="5870" spans="1:4" x14ac:dyDescent="0.25">
      <c r="A5870" t="s">
        <v>32</v>
      </c>
      <c r="B5870" t="s">
        <v>14</v>
      </c>
      <c r="C5870">
        <v>10</v>
      </c>
      <c r="D5870">
        <v>0.39008612479017185</v>
      </c>
    </row>
    <row r="5871" spans="1:4" x14ac:dyDescent="0.25">
      <c r="A5871" t="s">
        <v>33</v>
      </c>
      <c r="B5871" t="s">
        <v>14</v>
      </c>
      <c r="C5871">
        <v>10</v>
      </c>
      <c r="D5871">
        <v>0.43683768458886846</v>
      </c>
    </row>
    <row r="5872" spans="1:4" x14ac:dyDescent="0.25">
      <c r="A5872" t="s">
        <v>34</v>
      </c>
      <c r="B5872" t="s">
        <v>14</v>
      </c>
      <c r="C5872">
        <v>10</v>
      </c>
      <c r="D5872">
        <v>0.41059280481813504</v>
      </c>
    </row>
    <row r="5873" spans="1:4" x14ac:dyDescent="0.25">
      <c r="A5873" t="s">
        <v>35</v>
      </c>
      <c r="B5873" t="s">
        <v>14</v>
      </c>
      <c r="C5873">
        <v>10</v>
      </c>
      <c r="D5873">
        <v>0.42528863108894749</v>
      </c>
    </row>
    <row r="5874" spans="1:4" x14ac:dyDescent="0.25">
      <c r="A5874" t="s">
        <v>36</v>
      </c>
      <c r="B5874" t="s">
        <v>14</v>
      </c>
      <c r="C5874">
        <v>10</v>
      </c>
      <c r="D5874">
        <v>0.4224408480047474</v>
      </c>
    </row>
    <row r="5875" spans="1:4" x14ac:dyDescent="0.25">
      <c r="A5875" t="s">
        <v>37</v>
      </c>
      <c r="B5875" t="s">
        <v>14</v>
      </c>
      <c r="C5875">
        <v>10</v>
      </c>
      <c r="D5875">
        <v>0.39104560137073391</v>
      </c>
    </row>
    <row r="5876" spans="1:4" x14ac:dyDescent="0.25">
      <c r="A5876" t="s">
        <v>38</v>
      </c>
      <c r="B5876" t="s">
        <v>14</v>
      </c>
      <c r="C5876">
        <v>10</v>
      </c>
      <c r="D5876">
        <v>0.39891433982218244</v>
      </c>
    </row>
    <row r="5877" spans="1:4" x14ac:dyDescent="0.25">
      <c r="A5877" t="s">
        <v>39</v>
      </c>
      <c r="B5877" t="s">
        <v>14</v>
      </c>
      <c r="C5877">
        <v>10</v>
      </c>
      <c r="D5877">
        <v>0.41981279472354166</v>
      </c>
    </row>
    <row r="5878" spans="1:4" x14ac:dyDescent="0.25">
      <c r="A5878" t="s">
        <v>40</v>
      </c>
      <c r="B5878" t="s">
        <v>14</v>
      </c>
      <c r="C5878">
        <v>11</v>
      </c>
      <c r="D5878">
        <v>0.50281960686919336</v>
      </c>
    </row>
    <row r="5879" spans="1:4" x14ac:dyDescent="0.25">
      <c r="A5879" t="s">
        <v>41</v>
      </c>
      <c r="B5879" t="s">
        <v>14</v>
      </c>
      <c r="C5879">
        <v>11</v>
      </c>
      <c r="D5879">
        <v>0.4614429933134836</v>
      </c>
    </row>
    <row r="5880" spans="1:4" x14ac:dyDescent="0.25">
      <c r="A5880" t="s">
        <v>42</v>
      </c>
      <c r="B5880" t="s">
        <v>14</v>
      </c>
      <c r="C5880">
        <v>11</v>
      </c>
      <c r="D5880">
        <v>0.52737511778209689</v>
      </c>
    </row>
    <row r="5881" spans="1:4" x14ac:dyDescent="0.25">
      <c r="A5881" t="s">
        <v>43</v>
      </c>
      <c r="B5881" t="s">
        <v>14</v>
      </c>
      <c r="C5881">
        <v>11</v>
      </c>
      <c r="D5881">
        <v>0.47873070048657046</v>
      </c>
    </row>
    <row r="5882" spans="1:4" x14ac:dyDescent="0.25">
      <c r="A5882" t="s">
        <v>44</v>
      </c>
      <c r="B5882" t="s">
        <v>14</v>
      </c>
      <c r="C5882">
        <v>11</v>
      </c>
      <c r="D5882">
        <v>0.49072262405766526</v>
      </c>
    </row>
    <row r="5883" spans="1:4" x14ac:dyDescent="0.25">
      <c r="A5883" t="s">
        <v>45</v>
      </c>
      <c r="B5883" t="s">
        <v>14</v>
      </c>
      <c r="C5883">
        <v>11</v>
      </c>
      <c r="D5883">
        <v>0.55767345382974665</v>
      </c>
    </row>
    <row r="5884" spans="1:4" x14ac:dyDescent="0.25">
      <c r="A5884" t="s">
        <v>46</v>
      </c>
      <c r="B5884" t="s">
        <v>14</v>
      </c>
      <c r="C5884">
        <v>11</v>
      </c>
      <c r="D5884">
        <v>0.54249524194403598</v>
      </c>
    </row>
    <row r="5885" spans="1:4" x14ac:dyDescent="0.25">
      <c r="A5885" t="s">
        <v>47</v>
      </c>
      <c r="B5885" t="s">
        <v>14</v>
      </c>
      <c r="C5885">
        <v>11</v>
      </c>
      <c r="D5885">
        <v>0.61834025853913388</v>
      </c>
    </row>
    <row r="5886" spans="1:4" x14ac:dyDescent="0.25">
      <c r="A5886" t="s">
        <v>48</v>
      </c>
      <c r="B5886" t="s">
        <v>14</v>
      </c>
      <c r="C5886">
        <v>11</v>
      </c>
      <c r="D5886">
        <v>0.59896460226112358</v>
      </c>
    </row>
    <row r="5887" spans="1:4" x14ac:dyDescent="0.25">
      <c r="A5887" t="s">
        <v>49</v>
      </c>
      <c r="B5887" t="s">
        <v>14</v>
      </c>
      <c r="C5887">
        <v>11</v>
      </c>
      <c r="D5887">
        <v>0.57575485156731665</v>
      </c>
    </row>
    <row r="5888" spans="1:4" x14ac:dyDescent="0.25">
      <c r="A5888" t="s">
        <v>50</v>
      </c>
      <c r="B5888" t="s">
        <v>14</v>
      </c>
      <c r="C5888">
        <v>11</v>
      </c>
      <c r="D5888">
        <v>0.61581723313023895</v>
      </c>
    </row>
    <row r="5889" spans="1:4" x14ac:dyDescent="0.25">
      <c r="A5889" t="s">
        <v>51</v>
      </c>
      <c r="B5889" t="s">
        <v>14</v>
      </c>
      <c r="C5889">
        <v>11</v>
      </c>
      <c r="D5889">
        <v>0.60759483131225722</v>
      </c>
    </row>
    <row r="5890" spans="1:4" x14ac:dyDescent="0.25">
      <c r="A5890" t="s">
        <v>52</v>
      </c>
      <c r="B5890" t="s">
        <v>14</v>
      </c>
      <c r="C5890">
        <v>11</v>
      </c>
      <c r="D5890">
        <v>0.55082704794482218</v>
      </c>
    </row>
    <row r="5891" spans="1:4" x14ac:dyDescent="0.25">
      <c r="A5891" t="s">
        <v>53</v>
      </c>
      <c r="B5891" t="s">
        <v>14</v>
      </c>
      <c r="C5891">
        <v>11</v>
      </c>
      <c r="D5891">
        <v>0.45754258116065011</v>
      </c>
    </row>
    <row r="5892" spans="1:4" x14ac:dyDescent="0.25">
      <c r="A5892" t="s">
        <v>54</v>
      </c>
      <c r="B5892" t="s">
        <v>14</v>
      </c>
      <c r="C5892">
        <v>11</v>
      </c>
      <c r="D5892">
        <v>0.44057622573034205</v>
      </c>
    </row>
    <row r="5893" spans="1:4" x14ac:dyDescent="0.25">
      <c r="A5893" t="s">
        <v>55</v>
      </c>
      <c r="B5893" t="s">
        <v>14</v>
      </c>
      <c r="C5893">
        <v>11</v>
      </c>
      <c r="D5893">
        <v>0.4040805716300932</v>
      </c>
    </row>
    <row r="5894" spans="1:4" x14ac:dyDescent="0.25">
      <c r="A5894" t="s">
        <v>30</v>
      </c>
      <c r="B5894" t="s">
        <v>14</v>
      </c>
      <c r="C5894">
        <v>11</v>
      </c>
      <c r="D5894">
        <v>0.47040327927809905</v>
      </c>
    </row>
    <row r="5895" spans="1:4" x14ac:dyDescent="0.25">
      <c r="A5895" t="s">
        <v>31</v>
      </c>
      <c r="B5895" t="s">
        <v>14</v>
      </c>
      <c r="C5895">
        <v>11</v>
      </c>
      <c r="D5895">
        <v>0.51235701324576177</v>
      </c>
    </row>
    <row r="5896" spans="1:4" x14ac:dyDescent="0.25">
      <c r="A5896" t="s">
        <v>32</v>
      </c>
      <c r="B5896" t="s">
        <v>14</v>
      </c>
      <c r="C5896">
        <v>11</v>
      </c>
      <c r="D5896">
        <v>0.46012847373764848</v>
      </c>
    </row>
    <row r="5897" spans="1:4" x14ac:dyDescent="0.25">
      <c r="A5897" t="s">
        <v>33</v>
      </c>
      <c r="B5897" t="s">
        <v>14</v>
      </c>
      <c r="C5897">
        <v>11</v>
      </c>
      <c r="D5897">
        <v>0.51527456196777932</v>
      </c>
    </row>
    <row r="5898" spans="1:4" x14ac:dyDescent="0.25">
      <c r="A5898" t="s">
        <v>34</v>
      </c>
      <c r="B5898" t="s">
        <v>14</v>
      </c>
      <c r="C5898">
        <v>11</v>
      </c>
      <c r="D5898">
        <v>0.48431725355587063</v>
      </c>
    </row>
    <row r="5899" spans="1:4" x14ac:dyDescent="0.25">
      <c r="A5899" t="s">
        <v>35</v>
      </c>
      <c r="B5899" t="s">
        <v>14</v>
      </c>
      <c r="C5899">
        <v>11</v>
      </c>
      <c r="D5899">
        <v>0.50165180529348974</v>
      </c>
    </row>
    <row r="5900" spans="1:4" x14ac:dyDescent="0.25">
      <c r="A5900" t="s">
        <v>36</v>
      </c>
      <c r="B5900" t="s">
        <v>14</v>
      </c>
      <c r="C5900">
        <v>11</v>
      </c>
      <c r="D5900">
        <v>0.49829268534331522</v>
      </c>
    </row>
    <row r="5901" spans="1:4" x14ac:dyDescent="0.25">
      <c r="A5901" t="s">
        <v>37</v>
      </c>
      <c r="B5901" t="s">
        <v>14</v>
      </c>
      <c r="C5901">
        <v>11</v>
      </c>
      <c r="D5901">
        <v>0.46126023020511692</v>
      </c>
    </row>
    <row r="5902" spans="1:4" x14ac:dyDescent="0.25">
      <c r="A5902" t="s">
        <v>38</v>
      </c>
      <c r="B5902" t="s">
        <v>14</v>
      </c>
      <c r="C5902">
        <v>11</v>
      </c>
      <c r="D5902">
        <v>0.47054184876013044</v>
      </c>
    </row>
    <row r="5903" spans="1:4" x14ac:dyDescent="0.25">
      <c r="A5903" t="s">
        <v>39</v>
      </c>
      <c r="B5903" t="s">
        <v>14</v>
      </c>
      <c r="C5903">
        <v>11</v>
      </c>
      <c r="D5903">
        <v>0.49519274902583449</v>
      </c>
    </row>
    <row r="5904" spans="1:4" x14ac:dyDescent="0.25">
      <c r="A5904" t="s">
        <v>40</v>
      </c>
      <c r="B5904" t="s">
        <v>14</v>
      </c>
      <c r="C5904">
        <v>12</v>
      </c>
      <c r="D5904">
        <v>0.54590121803341074</v>
      </c>
    </row>
    <row r="5905" spans="1:4" x14ac:dyDescent="0.25">
      <c r="A5905" t="s">
        <v>41</v>
      </c>
      <c r="B5905" t="s">
        <v>14</v>
      </c>
      <c r="C5905">
        <v>12</v>
      </c>
      <c r="D5905">
        <v>0.5009794539860597</v>
      </c>
    </row>
    <row r="5906" spans="1:4" x14ac:dyDescent="0.25">
      <c r="A5906" t="s">
        <v>42</v>
      </c>
      <c r="B5906" t="s">
        <v>14</v>
      </c>
      <c r="C5906">
        <v>12</v>
      </c>
      <c r="D5906">
        <v>0.57256064645198856</v>
      </c>
    </row>
    <row r="5907" spans="1:4" x14ac:dyDescent="0.25">
      <c r="A5907" t="s">
        <v>43</v>
      </c>
      <c r="B5907" t="s">
        <v>14</v>
      </c>
      <c r="C5907">
        <v>12</v>
      </c>
      <c r="D5907">
        <v>0.51974837284655306</v>
      </c>
    </row>
    <row r="5908" spans="1:4" x14ac:dyDescent="0.25">
      <c r="A5908" t="s">
        <v>44</v>
      </c>
      <c r="B5908" t="s">
        <v>14</v>
      </c>
      <c r="C5908">
        <v>12</v>
      </c>
      <c r="D5908">
        <v>0.53276776507905843</v>
      </c>
    </row>
    <row r="5909" spans="1:4" x14ac:dyDescent="0.25">
      <c r="A5909" t="s">
        <v>45</v>
      </c>
      <c r="B5909" t="s">
        <v>14</v>
      </c>
      <c r="C5909">
        <v>12</v>
      </c>
      <c r="D5909">
        <v>0.57497185976362963</v>
      </c>
    </row>
    <row r="5910" spans="1:4" x14ac:dyDescent="0.25">
      <c r="A5910" t="s">
        <v>46</v>
      </c>
      <c r="B5910" t="s">
        <v>14</v>
      </c>
      <c r="C5910">
        <v>12</v>
      </c>
      <c r="D5910">
        <v>0.5593228367450841</v>
      </c>
    </row>
    <row r="5911" spans="1:4" x14ac:dyDescent="0.25">
      <c r="A5911" t="s">
        <v>47</v>
      </c>
      <c r="B5911" t="s">
        <v>14</v>
      </c>
      <c r="C5911">
        <v>12</v>
      </c>
      <c r="D5911">
        <v>0.63752048080723134</v>
      </c>
    </row>
    <row r="5912" spans="1:4" x14ac:dyDescent="0.25">
      <c r="A5912" t="s">
        <v>48</v>
      </c>
      <c r="B5912" t="s">
        <v>14</v>
      </c>
      <c r="C5912">
        <v>12</v>
      </c>
      <c r="D5912">
        <v>0.61754381337254738</v>
      </c>
    </row>
    <row r="5913" spans="1:4" x14ac:dyDescent="0.25">
      <c r="A5913" t="s">
        <v>49</v>
      </c>
      <c r="B5913" t="s">
        <v>14</v>
      </c>
      <c r="C5913">
        <v>12</v>
      </c>
      <c r="D5913">
        <v>0.59361412220754084</v>
      </c>
    </row>
    <row r="5914" spans="1:4" x14ac:dyDescent="0.25">
      <c r="A5914" t="s">
        <v>50</v>
      </c>
      <c r="B5914" t="s">
        <v>14</v>
      </c>
      <c r="C5914">
        <v>12</v>
      </c>
      <c r="D5914">
        <v>0.63491919397598451</v>
      </c>
    </row>
    <row r="5915" spans="1:4" x14ac:dyDescent="0.25">
      <c r="A5915" t="s">
        <v>51</v>
      </c>
      <c r="B5915" t="s">
        <v>14</v>
      </c>
      <c r="C5915">
        <v>12</v>
      </c>
      <c r="D5915">
        <v>0.62644174246284123</v>
      </c>
    </row>
    <row r="5916" spans="1:4" x14ac:dyDescent="0.25">
      <c r="A5916" t="s">
        <v>52</v>
      </c>
      <c r="B5916" t="s">
        <v>14</v>
      </c>
      <c r="C5916">
        <v>12</v>
      </c>
      <c r="D5916">
        <v>0.56791308603624779</v>
      </c>
    </row>
    <row r="5917" spans="1:4" x14ac:dyDescent="0.25">
      <c r="A5917" t="s">
        <v>53</v>
      </c>
      <c r="B5917" t="s">
        <v>14</v>
      </c>
      <c r="C5917">
        <v>12</v>
      </c>
      <c r="D5917">
        <v>0.50081228273119793</v>
      </c>
    </row>
    <row r="5918" spans="1:4" x14ac:dyDescent="0.25">
      <c r="A5918" t="s">
        <v>54</v>
      </c>
      <c r="B5918" t="s">
        <v>14</v>
      </c>
      <c r="C5918">
        <v>12</v>
      </c>
      <c r="D5918">
        <v>0.48224142278822352</v>
      </c>
    </row>
    <row r="5919" spans="1:4" x14ac:dyDescent="0.25">
      <c r="A5919" t="s">
        <v>55</v>
      </c>
      <c r="B5919" t="s">
        <v>14</v>
      </c>
      <c r="C5919">
        <v>12</v>
      </c>
      <c r="D5919">
        <v>0.4422943826824714</v>
      </c>
    </row>
    <row r="5920" spans="1:4" x14ac:dyDescent="0.25">
      <c r="A5920" t="s">
        <v>30</v>
      </c>
      <c r="B5920" t="s">
        <v>14</v>
      </c>
      <c r="C5920">
        <v>12</v>
      </c>
      <c r="D5920">
        <v>0.50247996804733364</v>
      </c>
    </row>
    <row r="5921" spans="1:4" x14ac:dyDescent="0.25">
      <c r="A5921" t="s">
        <v>31</v>
      </c>
      <c r="B5921" t="s">
        <v>14</v>
      </c>
      <c r="C5921">
        <v>12</v>
      </c>
      <c r="D5921">
        <v>0.54729451724837064</v>
      </c>
    </row>
    <row r="5922" spans="1:4" x14ac:dyDescent="0.25">
      <c r="A5922" t="s">
        <v>32</v>
      </c>
      <c r="B5922" t="s">
        <v>14</v>
      </c>
      <c r="C5922">
        <v>12</v>
      </c>
      <c r="D5922">
        <v>0.49150452593821098</v>
      </c>
    </row>
    <row r="5923" spans="1:4" x14ac:dyDescent="0.25">
      <c r="A5923" t="s">
        <v>33</v>
      </c>
      <c r="B5923" t="s">
        <v>14</v>
      </c>
      <c r="C5923">
        <v>12</v>
      </c>
      <c r="D5923">
        <v>0.55041101293025807</v>
      </c>
    </row>
    <row r="5924" spans="1:4" x14ac:dyDescent="0.25">
      <c r="A5924" t="s">
        <v>34</v>
      </c>
      <c r="B5924" t="s">
        <v>14</v>
      </c>
      <c r="C5924">
        <v>12</v>
      </c>
      <c r="D5924">
        <v>0.51734273295244981</v>
      </c>
    </row>
    <row r="5925" spans="1:4" x14ac:dyDescent="0.25">
      <c r="A5925" t="s">
        <v>35</v>
      </c>
      <c r="B5925" t="s">
        <v>14</v>
      </c>
      <c r="C5925">
        <v>12</v>
      </c>
      <c r="D5925">
        <v>0.5358593236883834</v>
      </c>
    </row>
    <row r="5926" spans="1:4" x14ac:dyDescent="0.25">
      <c r="A5926" t="s">
        <v>36</v>
      </c>
      <c r="B5926" t="s">
        <v>14</v>
      </c>
      <c r="C5926">
        <v>12</v>
      </c>
      <c r="D5926">
        <v>0.53227114614034188</v>
      </c>
    </row>
    <row r="5927" spans="1:4" x14ac:dyDescent="0.25">
      <c r="A5927" t="s">
        <v>37</v>
      </c>
      <c r="B5927" t="s">
        <v>14</v>
      </c>
      <c r="C5927">
        <v>12</v>
      </c>
      <c r="D5927">
        <v>0.4927134566125117</v>
      </c>
    </row>
    <row r="5928" spans="1:4" x14ac:dyDescent="0.25">
      <c r="A5928" t="s">
        <v>38</v>
      </c>
      <c r="B5928" t="s">
        <v>14</v>
      </c>
      <c r="C5928">
        <v>12</v>
      </c>
      <c r="D5928">
        <v>0.50262798654969254</v>
      </c>
    </row>
    <row r="5929" spans="1:4" x14ac:dyDescent="0.25">
      <c r="A5929" t="s">
        <v>39</v>
      </c>
      <c r="B5929" t="s">
        <v>14</v>
      </c>
      <c r="C5929">
        <v>12</v>
      </c>
      <c r="D5929">
        <v>0.5289598258958339</v>
      </c>
    </row>
    <row r="5930" spans="1:4" x14ac:dyDescent="0.25">
      <c r="A5930" t="s">
        <v>40</v>
      </c>
      <c r="B5930" t="s">
        <v>14</v>
      </c>
      <c r="C5930">
        <v>13</v>
      </c>
      <c r="D5930">
        <v>0.54794352684204506</v>
      </c>
    </row>
    <row r="5931" spans="1:4" x14ac:dyDescent="0.25">
      <c r="A5931" t="s">
        <v>41</v>
      </c>
      <c r="B5931" t="s">
        <v>14</v>
      </c>
      <c r="C5931">
        <v>13</v>
      </c>
      <c r="D5931">
        <v>0.50285370287582487</v>
      </c>
    </row>
    <row r="5932" spans="1:4" x14ac:dyDescent="0.25">
      <c r="A5932" t="s">
        <v>42</v>
      </c>
      <c r="B5932" t="s">
        <v>14</v>
      </c>
      <c r="C5932">
        <v>13</v>
      </c>
      <c r="D5932">
        <v>0.57470269269240326</v>
      </c>
    </row>
    <row r="5933" spans="1:4" x14ac:dyDescent="0.25">
      <c r="A5933" t="s">
        <v>43</v>
      </c>
      <c r="B5933" t="s">
        <v>14</v>
      </c>
      <c r="C5933">
        <v>13</v>
      </c>
      <c r="D5933">
        <v>0.52169283943697731</v>
      </c>
    </row>
    <row r="5934" spans="1:4" x14ac:dyDescent="0.25">
      <c r="A5934" t="s">
        <v>44</v>
      </c>
      <c r="B5934" t="s">
        <v>14</v>
      </c>
      <c r="C5934">
        <v>13</v>
      </c>
      <c r="D5934">
        <v>0.53476093941835956</v>
      </c>
    </row>
    <row r="5935" spans="1:4" x14ac:dyDescent="0.25">
      <c r="A5935" t="s">
        <v>45</v>
      </c>
      <c r="B5935" t="s">
        <v>14</v>
      </c>
      <c r="C5935">
        <v>13</v>
      </c>
      <c r="D5935">
        <v>0.55650069399859192</v>
      </c>
    </row>
    <row r="5936" spans="1:4" x14ac:dyDescent="0.25">
      <c r="A5936" t="s">
        <v>46</v>
      </c>
      <c r="B5936" t="s">
        <v>14</v>
      </c>
      <c r="C5936">
        <v>13</v>
      </c>
      <c r="D5936">
        <v>0.54135440114558053</v>
      </c>
    </row>
    <row r="5937" spans="1:4" x14ac:dyDescent="0.25">
      <c r="A5937" t="s">
        <v>47</v>
      </c>
      <c r="B5937" t="s">
        <v>14</v>
      </c>
      <c r="C5937">
        <v>13</v>
      </c>
      <c r="D5937">
        <v>0.61703991940299507</v>
      </c>
    </row>
    <row r="5938" spans="1:4" x14ac:dyDescent="0.25">
      <c r="A5938" t="s">
        <v>48</v>
      </c>
      <c r="B5938" t="s">
        <v>14</v>
      </c>
      <c r="C5938">
        <v>13</v>
      </c>
      <c r="D5938">
        <v>0.59770500917669134</v>
      </c>
    </row>
    <row r="5939" spans="1:4" x14ac:dyDescent="0.25">
      <c r="A5939" t="s">
        <v>49</v>
      </c>
      <c r="B5939" t="s">
        <v>14</v>
      </c>
      <c r="C5939">
        <v>13</v>
      </c>
      <c r="D5939">
        <v>0.57454406744647746</v>
      </c>
    </row>
    <row r="5940" spans="1:4" x14ac:dyDescent="0.25">
      <c r="A5940" t="s">
        <v>50</v>
      </c>
      <c r="B5940" t="s">
        <v>14</v>
      </c>
      <c r="C5940">
        <v>13</v>
      </c>
      <c r="D5940">
        <v>0.61452219979238087</v>
      </c>
    </row>
    <row r="5941" spans="1:4" x14ac:dyDescent="0.25">
      <c r="A5941" t="s">
        <v>51</v>
      </c>
      <c r="B5941" t="s">
        <v>14</v>
      </c>
      <c r="C5941">
        <v>13</v>
      </c>
      <c r="D5941">
        <v>0.60631708928081063</v>
      </c>
    </row>
    <row r="5942" spans="1:4" x14ac:dyDescent="0.25">
      <c r="A5942" t="s">
        <v>52</v>
      </c>
      <c r="B5942" t="s">
        <v>14</v>
      </c>
      <c r="C5942">
        <v>13</v>
      </c>
      <c r="D5942">
        <v>0.54966868576834238</v>
      </c>
    </row>
    <row r="5943" spans="1:4" x14ac:dyDescent="0.25">
      <c r="A5943" t="s">
        <v>53</v>
      </c>
      <c r="B5943" t="s">
        <v>14</v>
      </c>
      <c r="C5943">
        <v>13</v>
      </c>
      <c r="D5943">
        <v>0.50625617340482243</v>
      </c>
    </row>
    <row r="5944" spans="1:4" x14ac:dyDescent="0.25">
      <c r="A5944" t="s">
        <v>54</v>
      </c>
      <c r="B5944" t="s">
        <v>14</v>
      </c>
      <c r="C5944">
        <v>13</v>
      </c>
      <c r="D5944">
        <v>0.48748344594635223</v>
      </c>
    </row>
    <row r="5945" spans="1:4" x14ac:dyDescent="0.25">
      <c r="A5945" t="s">
        <v>55</v>
      </c>
      <c r="B5945" t="s">
        <v>14</v>
      </c>
      <c r="C5945">
        <v>13</v>
      </c>
      <c r="D5945">
        <v>0.44710217663622692</v>
      </c>
    </row>
    <row r="5946" spans="1:4" x14ac:dyDescent="0.25">
      <c r="A5946" t="s">
        <v>30</v>
      </c>
      <c r="B5946" t="s">
        <v>14</v>
      </c>
      <c r="C5946">
        <v>13</v>
      </c>
      <c r="D5946">
        <v>0.4970795048586904</v>
      </c>
    </row>
    <row r="5947" spans="1:4" x14ac:dyDescent="0.25">
      <c r="A5947" t="s">
        <v>31</v>
      </c>
      <c r="B5947" t="s">
        <v>14</v>
      </c>
      <c r="C5947">
        <v>13</v>
      </c>
      <c r="D5947">
        <v>0.54141240436488203</v>
      </c>
    </row>
    <row r="5948" spans="1:4" x14ac:dyDescent="0.25">
      <c r="A5948" t="s">
        <v>32</v>
      </c>
      <c r="B5948" t="s">
        <v>14</v>
      </c>
      <c r="C5948">
        <v>13</v>
      </c>
      <c r="D5948">
        <v>0.48622202261833564</v>
      </c>
    </row>
    <row r="5949" spans="1:4" x14ac:dyDescent="0.25">
      <c r="A5949" t="s">
        <v>33</v>
      </c>
      <c r="B5949" t="s">
        <v>14</v>
      </c>
      <c r="C5949">
        <v>13</v>
      </c>
      <c r="D5949">
        <v>0.54449540513895656</v>
      </c>
    </row>
    <row r="5950" spans="1:4" x14ac:dyDescent="0.25">
      <c r="A5950" t="s">
        <v>34</v>
      </c>
      <c r="B5950" t="s">
        <v>14</v>
      </c>
      <c r="C5950">
        <v>13</v>
      </c>
      <c r="D5950">
        <v>0.51178253043118505</v>
      </c>
    </row>
    <row r="5951" spans="1:4" x14ac:dyDescent="0.25">
      <c r="A5951" t="s">
        <v>35</v>
      </c>
      <c r="B5951" t="s">
        <v>14</v>
      </c>
      <c r="C5951">
        <v>13</v>
      </c>
      <c r="D5951">
        <v>0.53010011190703377</v>
      </c>
    </row>
    <row r="5952" spans="1:4" x14ac:dyDescent="0.25">
      <c r="A5952" t="s">
        <v>36</v>
      </c>
      <c r="B5952" t="s">
        <v>14</v>
      </c>
      <c r="C5952">
        <v>13</v>
      </c>
      <c r="D5952">
        <v>0.52655049872373261</v>
      </c>
    </row>
    <row r="5953" spans="1:4" x14ac:dyDescent="0.25">
      <c r="A5953" t="s">
        <v>37</v>
      </c>
      <c r="B5953" t="s">
        <v>14</v>
      </c>
      <c r="C5953">
        <v>13</v>
      </c>
      <c r="D5953">
        <v>0.48741796016650324</v>
      </c>
    </row>
    <row r="5954" spans="1:4" x14ac:dyDescent="0.25">
      <c r="A5954" t="s">
        <v>38</v>
      </c>
      <c r="B5954" t="s">
        <v>14</v>
      </c>
      <c r="C5954">
        <v>13</v>
      </c>
      <c r="D5954">
        <v>0.49722593251459951</v>
      </c>
    </row>
    <row r="5955" spans="1:4" x14ac:dyDescent="0.25">
      <c r="A5955" t="s">
        <v>39</v>
      </c>
      <c r="B5955" t="s">
        <v>14</v>
      </c>
      <c r="C5955">
        <v>13</v>
      </c>
      <c r="D5955">
        <v>0.52327476728718403</v>
      </c>
    </row>
    <row r="5956" spans="1:4" x14ac:dyDescent="0.25">
      <c r="A5956" t="s">
        <v>40</v>
      </c>
      <c r="B5956" t="s">
        <v>14</v>
      </c>
      <c r="C5956">
        <v>14</v>
      </c>
      <c r="D5956">
        <v>0.51386411073050253</v>
      </c>
    </row>
    <row r="5957" spans="1:4" x14ac:dyDescent="0.25">
      <c r="A5957" t="s">
        <v>41</v>
      </c>
      <c r="B5957" t="s">
        <v>14</v>
      </c>
      <c r="C5957">
        <v>14</v>
      </c>
      <c r="D5957">
        <v>0.47157865399934584</v>
      </c>
    </row>
    <row r="5958" spans="1:4" x14ac:dyDescent="0.25">
      <c r="A5958" t="s">
        <v>42</v>
      </c>
      <c r="B5958" t="s">
        <v>14</v>
      </c>
      <c r="C5958">
        <v>14</v>
      </c>
      <c r="D5958">
        <v>0.53895898691753008</v>
      </c>
    </row>
    <row r="5959" spans="1:4" x14ac:dyDescent="0.25">
      <c r="A5959" t="s">
        <v>43</v>
      </c>
      <c r="B5959" t="s">
        <v>14</v>
      </c>
      <c r="C5959">
        <v>14</v>
      </c>
      <c r="D5959">
        <v>0.48924608810833164</v>
      </c>
    </row>
    <row r="5960" spans="1:4" x14ac:dyDescent="0.25">
      <c r="A5960" t="s">
        <v>44</v>
      </c>
      <c r="B5960" t="s">
        <v>14</v>
      </c>
      <c r="C5960">
        <v>14</v>
      </c>
      <c r="D5960">
        <v>0.50150141597865439</v>
      </c>
    </row>
    <row r="5961" spans="1:4" x14ac:dyDescent="0.25">
      <c r="A5961" t="s">
        <v>45</v>
      </c>
      <c r="B5961" t="s">
        <v>14</v>
      </c>
      <c r="C5961">
        <v>14</v>
      </c>
      <c r="D5961">
        <v>0.50083728165341401</v>
      </c>
    </row>
    <row r="5962" spans="1:4" x14ac:dyDescent="0.25">
      <c r="A5962" t="s">
        <v>46</v>
      </c>
      <c r="B5962" t="s">
        <v>14</v>
      </c>
      <c r="C5962">
        <v>14</v>
      </c>
      <c r="D5962">
        <v>0.48720598124096942</v>
      </c>
    </row>
    <row r="5963" spans="1:4" x14ac:dyDescent="0.25">
      <c r="A5963" t="s">
        <v>47</v>
      </c>
      <c r="B5963" t="s">
        <v>14</v>
      </c>
      <c r="C5963">
        <v>14</v>
      </c>
      <c r="D5963">
        <v>0.55532113299793961</v>
      </c>
    </row>
    <row r="5964" spans="1:4" x14ac:dyDescent="0.25">
      <c r="A5964" t="s">
        <v>48</v>
      </c>
      <c r="B5964" t="s">
        <v>14</v>
      </c>
      <c r="C5964">
        <v>14</v>
      </c>
      <c r="D5964">
        <v>0.5379201773779646</v>
      </c>
    </row>
    <row r="5965" spans="1:4" x14ac:dyDescent="0.25">
      <c r="A5965" t="s">
        <v>49</v>
      </c>
      <c r="B5965" t="s">
        <v>14</v>
      </c>
      <c r="C5965">
        <v>14</v>
      </c>
      <c r="D5965">
        <v>0.51707588513935909</v>
      </c>
    </row>
    <row r="5966" spans="1:4" x14ac:dyDescent="0.25">
      <c r="A5966" t="s">
        <v>50</v>
      </c>
      <c r="B5966" t="s">
        <v>14</v>
      </c>
      <c r="C5966">
        <v>14</v>
      </c>
      <c r="D5966">
        <v>0.55305524571452014</v>
      </c>
    </row>
    <row r="5967" spans="1:4" x14ac:dyDescent="0.25">
      <c r="A5967" t="s">
        <v>51</v>
      </c>
      <c r="B5967" t="s">
        <v>14</v>
      </c>
      <c r="C5967">
        <v>14</v>
      </c>
      <c r="D5967">
        <v>0.54567084298403379</v>
      </c>
    </row>
    <row r="5968" spans="1:4" x14ac:dyDescent="0.25">
      <c r="A5968" t="s">
        <v>52</v>
      </c>
      <c r="B5968" t="s">
        <v>14</v>
      </c>
      <c r="C5968">
        <v>14</v>
      </c>
      <c r="D5968">
        <v>0.49468863805391367</v>
      </c>
    </row>
    <row r="5969" spans="1:4" x14ac:dyDescent="0.25">
      <c r="A5969" t="s">
        <v>53</v>
      </c>
      <c r="B5969" t="s">
        <v>14</v>
      </c>
      <c r="C5969">
        <v>14</v>
      </c>
      <c r="D5969">
        <v>0.4762842352043834</v>
      </c>
    </row>
    <row r="5970" spans="1:4" x14ac:dyDescent="0.25">
      <c r="A5970" t="s">
        <v>54</v>
      </c>
      <c r="B5970" t="s">
        <v>14</v>
      </c>
      <c r="C5970">
        <v>14</v>
      </c>
      <c r="D5970">
        <v>0.45862291153078921</v>
      </c>
    </row>
    <row r="5971" spans="1:4" x14ac:dyDescent="0.25">
      <c r="A5971" t="s">
        <v>55</v>
      </c>
      <c r="B5971" t="s">
        <v>14</v>
      </c>
      <c r="C5971">
        <v>14</v>
      </c>
      <c r="D5971">
        <v>0.42063233881223039</v>
      </c>
    </row>
    <row r="5972" spans="1:4" x14ac:dyDescent="0.25">
      <c r="A5972" t="s">
        <v>30</v>
      </c>
      <c r="B5972" t="s">
        <v>14</v>
      </c>
      <c r="C5972">
        <v>14</v>
      </c>
      <c r="D5972">
        <v>0.45954917571444898</v>
      </c>
    </row>
    <row r="5973" spans="1:4" x14ac:dyDescent="0.25">
      <c r="A5973" t="s">
        <v>31</v>
      </c>
      <c r="B5973" t="s">
        <v>14</v>
      </c>
      <c r="C5973">
        <v>14</v>
      </c>
      <c r="D5973">
        <v>0.50053486759263977</v>
      </c>
    </row>
    <row r="5974" spans="1:4" x14ac:dyDescent="0.25">
      <c r="A5974" t="s">
        <v>32</v>
      </c>
      <c r="B5974" t="s">
        <v>14</v>
      </c>
      <c r="C5974">
        <v>14</v>
      </c>
      <c r="D5974">
        <v>0.44951145143670462</v>
      </c>
    </row>
    <row r="5975" spans="1:4" x14ac:dyDescent="0.25">
      <c r="A5975" t="s">
        <v>33</v>
      </c>
      <c r="B5975" t="s">
        <v>14</v>
      </c>
      <c r="C5975">
        <v>14</v>
      </c>
      <c r="D5975">
        <v>0.50338509668195963</v>
      </c>
    </row>
    <row r="5976" spans="1:4" x14ac:dyDescent="0.25">
      <c r="A5976" t="s">
        <v>34</v>
      </c>
      <c r="B5976" t="s">
        <v>14</v>
      </c>
      <c r="C5976">
        <v>14</v>
      </c>
      <c r="D5976">
        <v>0.47314209840851423</v>
      </c>
    </row>
    <row r="5977" spans="1:4" x14ac:dyDescent="0.25">
      <c r="A5977" t="s">
        <v>35</v>
      </c>
      <c r="B5977" t="s">
        <v>14</v>
      </c>
      <c r="C5977">
        <v>14</v>
      </c>
      <c r="D5977">
        <v>0.49007667202506594</v>
      </c>
    </row>
    <row r="5978" spans="1:4" x14ac:dyDescent="0.25">
      <c r="A5978" t="s">
        <v>36</v>
      </c>
      <c r="B5978" t="s">
        <v>14</v>
      </c>
      <c r="C5978">
        <v>14</v>
      </c>
      <c r="D5978">
        <v>0.48679506053928373</v>
      </c>
    </row>
    <row r="5979" spans="1:4" x14ac:dyDescent="0.25">
      <c r="A5979" t="s">
        <v>37</v>
      </c>
      <c r="B5979" t="s">
        <v>14</v>
      </c>
      <c r="C5979">
        <v>14</v>
      </c>
      <c r="D5979">
        <v>0.45061709371142006</v>
      </c>
    </row>
    <row r="5980" spans="1:4" x14ac:dyDescent="0.25">
      <c r="A5980" t="s">
        <v>38</v>
      </c>
      <c r="B5980" t="s">
        <v>14</v>
      </c>
      <c r="C5980">
        <v>14</v>
      </c>
      <c r="D5980">
        <v>0.45968454783886198</v>
      </c>
    </row>
    <row r="5981" spans="1:4" x14ac:dyDescent="0.25">
      <c r="A5981" t="s">
        <v>39</v>
      </c>
      <c r="B5981" t="s">
        <v>14</v>
      </c>
      <c r="C5981">
        <v>14</v>
      </c>
      <c r="D5981">
        <v>0.48376665227297283</v>
      </c>
    </row>
    <row r="5982" spans="1:4" x14ac:dyDescent="0.25">
      <c r="A5982" t="s">
        <v>40</v>
      </c>
      <c r="B5982" t="s">
        <v>14</v>
      </c>
      <c r="C5982">
        <v>15</v>
      </c>
      <c r="D5982">
        <v>0.43750267341404458</v>
      </c>
    </row>
    <row r="5983" spans="1:4" x14ac:dyDescent="0.25">
      <c r="A5983" t="s">
        <v>41</v>
      </c>
      <c r="B5983" t="s">
        <v>14</v>
      </c>
      <c r="C5983">
        <v>15</v>
      </c>
      <c r="D5983">
        <v>0.40150093680684007</v>
      </c>
    </row>
    <row r="5984" spans="1:4" x14ac:dyDescent="0.25">
      <c r="A5984" t="s">
        <v>42</v>
      </c>
      <c r="B5984" t="s">
        <v>14</v>
      </c>
      <c r="C5984">
        <v>15</v>
      </c>
      <c r="D5984">
        <v>0.45886839090930093</v>
      </c>
    </row>
    <row r="5985" spans="1:4" x14ac:dyDescent="0.25">
      <c r="A5985" t="s">
        <v>43</v>
      </c>
      <c r="B5985" t="s">
        <v>14</v>
      </c>
      <c r="C5985">
        <v>15</v>
      </c>
      <c r="D5985">
        <v>0.41654294790206831</v>
      </c>
    </row>
    <row r="5986" spans="1:4" x14ac:dyDescent="0.25">
      <c r="A5986" t="s">
        <v>44</v>
      </c>
      <c r="B5986" t="s">
        <v>14</v>
      </c>
      <c r="C5986">
        <v>15</v>
      </c>
      <c r="D5986">
        <v>0.42697710470513756</v>
      </c>
    </row>
    <row r="5987" spans="1:4" x14ac:dyDescent="0.25">
      <c r="A5987" t="s">
        <v>45</v>
      </c>
      <c r="B5987" t="s">
        <v>14</v>
      </c>
      <c r="C5987">
        <v>15</v>
      </c>
      <c r="D5987">
        <v>0.40214140596920273</v>
      </c>
    </row>
    <row r="5988" spans="1:4" x14ac:dyDescent="0.25">
      <c r="A5988" t="s">
        <v>46</v>
      </c>
      <c r="B5988" t="s">
        <v>14</v>
      </c>
      <c r="C5988">
        <v>15</v>
      </c>
      <c r="D5988">
        <v>0.39119631359318724</v>
      </c>
    </row>
    <row r="5989" spans="1:4" x14ac:dyDescent="0.25">
      <c r="A5989" t="s">
        <v>47</v>
      </c>
      <c r="B5989" t="s">
        <v>14</v>
      </c>
      <c r="C5989">
        <v>15</v>
      </c>
      <c r="D5989">
        <v>0.44588857373189866</v>
      </c>
    </row>
    <row r="5990" spans="1:4" x14ac:dyDescent="0.25">
      <c r="A5990" t="s">
        <v>48</v>
      </c>
      <c r="B5990" t="s">
        <v>14</v>
      </c>
      <c r="C5990">
        <v>15</v>
      </c>
      <c r="D5990">
        <v>0.4319166810342881</v>
      </c>
    </row>
    <row r="5991" spans="1:4" x14ac:dyDescent="0.25">
      <c r="A5991" t="s">
        <v>49</v>
      </c>
      <c r="B5991" t="s">
        <v>14</v>
      </c>
      <c r="C5991">
        <v>15</v>
      </c>
      <c r="D5991">
        <v>0.41518000168886665</v>
      </c>
    </row>
    <row r="5992" spans="1:4" x14ac:dyDescent="0.25">
      <c r="A5992" t="s">
        <v>50</v>
      </c>
      <c r="B5992" t="s">
        <v>14</v>
      </c>
      <c r="C5992">
        <v>15</v>
      </c>
      <c r="D5992">
        <v>0.44406920618219498</v>
      </c>
    </row>
    <row r="5993" spans="1:4" x14ac:dyDescent="0.25">
      <c r="A5993" t="s">
        <v>51</v>
      </c>
      <c r="B5993" t="s">
        <v>14</v>
      </c>
      <c r="C5993">
        <v>15</v>
      </c>
      <c r="D5993">
        <v>0.43813998684277772</v>
      </c>
    </row>
    <row r="5994" spans="1:4" x14ac:dyDescent="0.25">
      <c r="A5994" t="s">
        <v>52</v>
      </c>
      <c r="B5994" t="s">
        <v>14</v>
      </c>
      <c r="C5994">
        <v>15</v>
      </c>
      <c r="D5994">
        <v>0.3972044248927466</v>
      </c>
    </row>
    <row r="5995" spans="1:4" x14ac:dyDescent="0.25">
      <c r="A5995" t="s">
        <v>53</v>
      </c>
      <c r="B5995" t="s">
        <v>14</v>
      </c>
      <c r="C5995">
        <v>15</v>
      </c>
      <c r="D5995">
        <v>0.41705613613044229</v>
      </c>
    </row>
    <row r="5996" spans="1:4" x14ac:dyDescent="0.25">
      <c r="A5996" t="s">
        <v>54</v>
      </c>
      <c r="B5996" t="s">
        <v>14</v>
      </c>
      <c r="C5996">
        <v>15</v>
      </c>
      <c r="D5996">
        <v>0.4015910779449714</v>
      </c>
    </row>
    <row r="5997" spans="1:4" x14ac:dyDescent="0.25">
      <c r="A5997" t="s">
        <v>55</v>
      </c>
      <c r="B5997" t="s">
        <v>14</v>
      </c>
      <c r="C5997">
        <v>15</v>
      </c>
      <c r="D5997">
        <v>0.36832480479069479</v>
      </c>
    </row>
    <row r="5998" spans="1:4" x14ac:dyDescent="0.25">
      <c r="A5998" t="s">
        <v>30</v>
      </c>
      <c r="B5998" t="s">
        <v>14</v>
      </c>
      <c r="C5998">
        <v>15</v>
      </c>
      <c r="D5998">
        <v>0.38739596543903537</v>
      </c>
    </row>
    <row r="5999" spans="1:4" x14ac:dyDescent="0.25">
      <c r="A5999" t="s">
        <v>31</v>
      </c>
      <c r="B5999" t="s">
        <v>14</v>
      </c>
      <c r="C5999">
        <v>15</v>
      </c>
      <c r="D5999">
        <v>0.42194654786507052</v>
      </c>
    </row>
    <row r="6000" spans="1:4" x14ac:dyDescent="0.25">
      <c r="A6000" t="s">
        <v>32</v>
      </c>
      <c r="B6000" t="s">
        <v>14</v>
      </c>
      <c r="C6000">
        <v>15</v>
      </c>
      <c r="D6000">
        <v>0.37893425101784822</v>
      </c>
    </row>
    <row r="6001" spans="1:4" x14ac:dyDescent="0.25">
      <c r="A6001" t="s">
        <v>33</v>
      </c>
      <c r="B6001" t="s">
        <v>14</v>
      </c>
      <c r="C6001">
        <v>15</v>
      </c>
      <c r="D6001">
        <v>0.42434926624240815</v>
      </c>
    </row>
    <row r="6002" spans="1:4" x14ac:dyDescent="0.25">
      <c r="A6002" t="s">
        <v>34</v>
      </c>
      <c r="B6002" t="s">
        <v>14</v>
      </c>
      <c r="C6002">
        <v>15</v>
      </c>
      <c r="D6002">
        <v>0.39885468125985896</v>
      </c>
    </row>
    <row r="6003" spans="1:4" x14ac:dyDescent="0.25">
      <c r="A6003" t="s">
        <v>35</v>
      </c>
      <c r="B6003" t="s">
        <v>14</v>
      </c>
      <c r="C6003">
        <v>15</v>
      </c>
      <c r="D6003">
        <v>0.4131303797969812</v>
      </c>
    </row>
    <row r="6004" spans="1:4" x14ac:dyDescent="0.25">
      <c r="A6004" t="s">
        <v>36</v>
      </c>
      <c r="B6004" t="s">
        <v>14</v>
      </c>
      <c r="C6004">
        <v>15</v>
      </c>
      <c r="D6004">
        <v>0.41036400980457727</v>
      </c>
    </row>
    <row r="6005" spans="1:4" x14ac:dyDescent="0.25">
      <c r="A6005" t="s">
        <v>37</v>
      </c>
      <c r="B6005" t="s">
        <v>14</v>
      </c>
      <c r="C6005">
        <v>15</v>
      </c>
      <c r="D6005">
        <v>0.37986629785653031</v>
      </c>
    </row>
    <row r="6006" spans="1:4" x14ac:dyDescent="0.25">
      <c r="A6006" t="s">
        <v>38</v>
      </c>
      <c r="B6006" t="s">
        <v>14</v>
      </c>
      <c r="C6006">
        <v>15</v>
      </c>
      <c r="D6006">
        <v>0.38751008296464945</v>
      </c>
    </row>
    <row r="6007" spans="1:4" x14ac:dyDescent="0.25">
      <c r="A6007" t="s">
        <v>39</v>
      </c>
      <c r="B6007" t="s">
        <v>14</v>
      </c>
      <c r="C6007">
        <v>15</v>
      </c>
      <c r="D6007">
        <v>0.40781108792794202</v>
      </c>
    </row>
    <row r="6008" spans="1:4" x14ac:dyDescent="0.25">
      <c r="A6008" t="s">
        <v>40</v>
      </c>
      <c r="B6008" t="s">
        <v>14</v>
      </c>
      <c r="C6008">
        <v>16</v>
      </c>
      <c r="D6008">
        <v>0.3250974418473454</v>
      </c>
    </row>
    <row r="6009" spans="1:4" x14ac:dyDescent="0.25">
      <c r="A6009" t="s">
        <v>41</v>
      </c>
      <c r="B6009" t="s">
        <v>14</v>
      </c>
      <c r="C6009">
        <v>16</v>
      </c>
      <c r="D6009">
        <v>0.29834543966703503</v>
      </c>
    </row>
    <row r="6010" spans="1:4" x14ac:dyDescent="0.25">
      <c r="A6010" t="s">
        <v>42</v>
      </c>
      <c r="B6010" t="s">
        <v>14</v>
      </c>
      <c r="C6010">
        <v>16</v>
      </c>
      <c r="D6010">
        <v>0.34097377934887046</v>
      </c>
    </row>
    <row r="6011" spans="1:4" x14ac:dyDescent="0.25">
      <c r="A6011" t="s">
        <v>43</v>
      </c>
      <c r="B6011" t="s">
        <v>14</v>
      </c>
      <c r="C6011">
        <v>16</v>
      </c>
      <c r="D6011">
        <v>0.30952278697131119</v>
      </c>
    </row>
    <row r="6012" spans="1:4" x14ac:dyDescent="0.25">
      <c r="A6012" t="s">
        <v>44</v>
      </c>
      <c r="B6012" t="s">
        <v>14</v>
      </c>
      <c r="C6012">
        <v>16</v>
      </c>
      <c r="D6012">
        <v>0.31727615144344473</v>
      </c>
    </row>
    <row r="6013" spans="1:4" x14ac:dyDescent="0.25">
      <c r="A6013" t="s">
        <v>45</v>
      </c>
      <c r="B6013" t="s">
        <v>14</v>
      </c>
      <c r="C6013">
        <v>16</v>
      </c>
      <c r="D6013">
        <v>0.25939049648237689</v>
      </c>
    </row>
    <row r="6014" spans="1:4" x14ac:dyDescent="0.25">
      <c r="A6014" t="s">
        <v>46</v>
      </c>
      <c r="B6014" t="s">
        <v>14</v>
      </c>
      <c r="C6014">
        <v>16</v>
      </c>
      <c r="D6014">
        <v>0.25233065906370145</v>
      </c>
    </row>
    <row r="6015" spans="1:4" x14ac:dyDescent="0.25">
      <c r="A6015" t="s">
        <v>47</v>
      </c>
      <c r="B6015" t="s">
        <v>14</v>
      </c>
      <c r="C6015">
        <v>16</v>
      </c>
      <c r="D6015">
        <v>0.28760843026692379</v>
      </c>
    </row>
    <row r="6016" spans="1:4" x14ac:dyDescent="0.25">
      <c r="A6016" t="s">
        <v>48</v>
      </c>
      <c r="B6016" t="s">
        <v>14</v>
      </c>
      <c r="C6016">
        <v>16</v>
      </c>
      <c r="D6016">
        <v>0.27859623672048445</v>
      </c>
    </row>
    <row r="6017" spans="1:4" x14ac:dyDescent="0.25">
      <c r="A6017" t="s">
        <v>49</v>
      </c>
      <c r="B6017" t="s">
        <v>14</v>
      </c>
      <c r="C6017">
        <v>16</v>
      </c>
      <c r="D6017">
        <v>0.26780069191849581</v>
      </c>
    </row>
    <row r="6018" spans="1:4" x14ac:dyDescent="0.25">
      <c r="A6018" t="s">
        <v>50</v>
      </c>
      <c r="B6018" t="s">
        <v>14</v>
      </c>
      <c r="C6018">
        <v>16</v>
      </c>
      <c r="D6018">
        <v>0.28643489616922457</v>
      </c>
    </row>
    <row r="6019" spans="1:4" x14ac:dyDescent="0.25">
      <c r="A6019" t="s">
        <v>51</v>
      </c>
      <c r="B6019" t="s">
        <v>14</v>
      </c>
      <c r="C6019">
        <v>16</v>
      </c>
      <c r="D6019">
        <v>0.28261041272788967</v>
      </c>
    </row>
    <row r="6020" spans="1:4" x14ac:dyDescent="0.25">
      <c r="A6020" t="s">
        <v>52</v>
      </c>
      <c r="B6020" t="s">
        <v>14</v>
      </c>
      <c r="C6020">
        <v>16</v>
      </c>
      <c r="D6020">
        <v>0.25620602964176481</v>
      </c>
    </row>
    <row r="6021" spans="1:4" x14ac:dyDescent="0.25">
      <c r="A6021" t="s">
        <v>53</v>
      </c>
      <c r="B6021" t="s">
        <v>14</v>
      </c>
      <c r="C6021">
        <v>16</v>
      </c>
      <c r="D6021">
        <v>0.33017546426057681</v>
      </c>
    </row>
    <row r="6022" spans="1:4" x14ac:dyDescent="0.25">
      <c r="A6022" t="s">
        <v>54</v>
      </c>
      <c r="B6022" t="s">
        <v>14</v>
      </c>
      <c r="C6022">
        <v>16</v>
      </c>
      <c r="D6022">
        <v>0.31793206984950012</v>
      </c>
    </row>
    <row r="6023" spans="1:4" x14ac:dyDescent="0.25">
      <c r="A6023" t="s">
        <v>55</v>
      </c>
      <c r="B6023" t="s">
        <v>14</v>
      </c>
      <c r="C6023">
        <v>16</v>
      </c>
      <c r="D6023">
        <v>0.29159578983491458</v>
      </c>
    </row>
    <row r="6024" spans="1:4" x14ac:dyDescent="0.25">
      <c r="A6024" t="s">
        <v>30</v>
      </c>
      <c r="B6024" t="s">
        <v>14</v>
      </c>
      <c r="C6024">
        <v>16</v>
      </c>
      <c r="D6024">
        <v>0.28586102617846493</v>
      </c>
    </row>
    <row r="6025" spans="1:4" x14ac:dyDescent="0.25">
      <c r="A6025" t="s">
        <v>31</v>
      </c>
      <c r="B6025" t="s">
        <v>14</v>
      </c>
      <c r="C6025">
        <v>16</v>
      </c>
      <c r="D6025">
        <v>0.31135603859083433</v>
      </c>
    </row>
    <row r="6026" spans="1:4" x14ac:dyDescent="0.25">
      <c r="A6026" t="s">
        <v>32</v>
      </c>
      <c r="B6026" t="s">
        <v>14</v>
      </c>
      <c r="C6026">
        <v>16</v>
      </c>
      <c r="D6026">
        <v>0.27961709339788376</v>
      </c>
    </row>
    <row r="6027" spans="1:4" x14ac:dyDescent="0.25">
      <c r="A6027" t="s">
        <v>33</v>
      </c>
      <c r="B6027" t="s">
        <v>14</v>
      </c>
      <c r="C6027">
        <v>16</v>
      </c>
      <c r="D6027">
        <v>0.3131290140532535</v>
      </c>
    </row>
    <row r="6028" spans="1:4" x14ac:dyDescent="0.25">
      <c r="A6028" t="s">
        <v>34</v>
      </c>
      <c r="B6028" t="s">
        <v>14</v>
      </c>
      <c r="C6028">
        <v>16</v>
      </c>
      <c r="D6028">
        <v>0.29431645823108271</v>
      </c>
    </row>
    <row r="6029" spans="1:4" x14ac:dyDescent="0.25">
      <c r="A6029" t="s">
        <v>35</v>
      </c>
      <c r="B6029" t="s">
        <v>14</v>
      </c>
      <c r="C6029">
        <v>16</v>
      </c>
      <c r="D6029">
        <v>0.30485055305215636</v>
      </c>
    </row>
    <row r="6030" spans="1:4" x14ac:dyDescent="0.25">
      <c r="A6030" t="s">
        <v>36</v>
      </c>
      <c r="B6030" t="s">
        <v>14</v>
      </c>
      <c r="C6030">
        <v>16</v>
      </c>
      <c r="D6030">
        <v>0.30280923761428979</v>
      </c>
    </row>
    <row r="6031" spans="1:4" x14ac:dyDescent="0.25">
      <c r="A6031" t="s">
        <v>37</v>
      </c>
      <c r="B6031" t="s">
        <v>14</v>
      </c>
      <c r="C6031">
        <v>16</v>
      </c>
      <c r="D6031">
        <v>0.28030485447317038</v>
      </c>
    </row>
    <row r="6032" spans="1:4" x14ac:dyDescent="0.25">
      <c r="A6032" t="s">
        <v>38</v>
      </c>
      <c r="B6032" t="s">
        <v>14</v>
      </c>
      <c r="C6032">
        <v>16</v>
      </c>
      <c r="D6032">
        <v>0.28594523395522897</v>
      </c>
    </row>
    <row r="6033" spans="1:4" x14ac:dyDescent="0.25">
      <c r="A6033" t="s">
        <v>39</v>
      </c>
      <c r="B6033" t="s">
        <v>14</v>
      </c>
      <c r="C6033">
        <v>16</v>
      </c>
      <c r="D6033">
        <v>0.30092542639136877</v>
      </c>
    </row>
    <row r="6034" spans="1:4" x14ac:dyDescent="0.25">
      <c r="A6034" t="s">
        <v>40</v>
      </c>
      <c r="B6034" t="s">
        <v>14</v>
      </c>
      <c r="C6034">
        <v>17</v>
      </c>
      <c r="D6034">
        <v>0.19210555935738069</v>
      </c>
    </row>
    <row r="6035" spans="1:4" x14ac:dyDescent="0.25">
      <c r="A6035" t="s">
        <v>41</v>
      </c>
      <c r="B6035" t="s">
        <v>14</v>
      </c>
      <c r="C6035">
        <v>17</v>
      </c>
      <c r="D6035">
        <v>0.17629735024452156</v>
      </c>
    </row>
    <row r="6036" spans="1:4" x14ac:dyDescent="0.25">
      <c r="A6036" t="s">
        <v>42</v>
      </c>
      <c r="B6036" t="s">
        <v>14</v>
      </c>
      <c r="C6036">
        <v>17</v>
      </c>
      <c r="D6036">
        <v>0.20148715485362936</v>
      </c>
    </row>
    <row r="6037" spans="1:4" x14ac:dyDescent="0.25">
      <c r="A6037" t="s">
        <v>43</v>
      </c>
      <c r="B6037" t="s">
        <v>14</v>
      </c>
      <c r="C6037">
        <v>17</v>
      </c>
      <c r="D6037">
        <v>0.18290223321074295</v>
      </c>
    </row>
    <row r="6038" spans="1:4" x14ac:dyDescent="0.25">
      <c r="A6038" t="s">
        <v>44</v>
      </c>
      <c r="B6038" t="s">
        <v>14</v>
      </c>
      <c r="C6038">
        <v>17</v>
      </c>
      <c r="D6038">
        <v>0.18748382699492369</v>
      </c>
    </row>
    <row r="6039" spans="1:4" x14ac:dyDescent="0.25">
      <c r="A6039" t="s">
        <v>45</v>
      </c>
      <c r="B6039" t="s">
        <v>14</v>
      </c>
      <c r="C6039">
        <v>17</v>
      </c>
      <c r="D6039">
        <v>0.10174467222885425</v>
      </c>
    </row>
    <row r="6040" spans="1:4" x14ac:dyDescent="0.25">
      <c r="A6040" t="s">
        <v>46</v>
      </c>
      <c r="B6040" t="s">
        <v>14</v>
      </c>
      <c r="C6040">
        <v>17</v>
      </c>
      <c r="D6040">
        <v>9.897548502310427E-2</v>
      </c>
    </row>
    <row r="6041" spans="1:4" x14ac:dyDescent="0.25">
      <c r="A6041" t="s">
        <v>47</v>
      </c>
      <c r="B6041" t="s">
        <v>14</v>
      </c>
      <c r="C6041">
        <v>17</v>
      </c>
      <c r="D6041">
        <v>0.11281302077214521</v>
      </c>
    </row>
    <row r="6042" spans="1:4" x14ac:dyDescent="0.25">
      <c r="A6042" t="s">
        <v>48</v>
      </c>
      <c r="B6042" t="s">
        <v>14</v>
      </c>
      <c r="C6042">
        <v>17</v>
      </c>
      <c r="D6042">
        <v>0.10927803128378606</v>
      </c>
    </row>
    <row r="6043" spans="1:4" x14ac:dyDescent="0.25">
      <c r="A6043" t="s">
        <v>49</v>
      </c>
      <c r="B6043" t="s">
        <v>14</v>
      </c>
      <c r="C6043">
        <v>17</v>
      </c>
      <c r="D6043">
        <v>0.10504353085950058</v>
      </c>
    </row>
    <row r="6044" spans="1:4" x14ac:dyDescent="0.25">
      <c r="A6044" t="s">
        <v>50</v>
      </c>
      <c r="B6044" t="s">
        <v>14</v>
      </c>
      <c r="C6044">
        <v>17</v>
      </c>
      <c r="D6044">
        <v>0.11235270767764483</v>
      </c>
    </row>
    <row r="6045" spans="1:4" x14ac:dyDescent="0.25">
      <c r="A6045" t="s">
        <v>51</v>
      </c>
      <c r="B6045" t="s">
        <v>14</v>
      </c>
      <c r="C6045">
        <v>17</v>
      </c>
      <c r="D6045">
        <v>0.11085257247816678</v>
      </c>
    </row>
    <row r="6046" spans="1:4" x14ac:dyDescent="0.25">
      <c r="A6046" t="s">
        <v>52</v>
      </c>
      <c r="B6046" t="s">
        <v>14</v>
      </c>
      <c r="C6046">
        <v>17</v>
      </c>
      <c r="D6046">
        <v>0.10049558045673629</v>
      </c>
    </row>
    <row r="6047" spans="1:4" x14ac:dyDescent="0.25">
      <c r="A6047" t="s">
        <v>53</v>
      </c>
      <c r="B6047" t="s">
        <v>14</v>
      </c>
      <c r="C6047">
        <v>17</v>
      </c>
      <c r="D6047">
        <v>0.21552316755873649</v>
      </c>
    </row>
    <row r="6048" spans="1:4" x14ac:dyDescent="0.25">
      <c r="A6048" t="s">
        <v>54</v>
      </c>
      <c r="B6048" t="s">
        <v>14</v>
      </c>
      <c r="C6048">
        <v>17</v>
      </c>
      <c r="D6048">
        <v>0.20753124983385171</v>
      </c>
    </row>
    <row r="6049" spans="1:4" x14ac:dyDescent="0.25">
      <c r="A6049" t="s">
        <v>55</v>
      </c>
      <c r="B6049" t="s">
        <v>14</v>
      </c>
      <c r="C6049">
        <v>17</v>
      </c>
      <c r="D6049">
        <v>0.19034015266020551</v>
      </c>
    </row>
    <row r="6050" spans="1:4" x14ac:dyDescent="0.25">
      <c r="A6050" t="s">
        <v>30</v>
      </c>
      <c r="B6050" t="s">
        <v>14</v>
      </c>
      <c r="C6050">
        <v>17</v>
      </c>
      <c r="D6050">
        <v>0.16500690749179103</v>
      </c>
    </row>
    <row r="6051" spans="1:4" x14ac:dyDescent="0.25">
      <c r="A6051" t="s">
        <v>31</v>
      </c>
      <c r="B6051" t="s">
        <v>14</v>
      </c>
      <c r="C6051">
        <v>17</v>
      </c>
      <c r="D6051">
        <v>0.1797233352989295</v>
      </c>
    </row>
    <row r="6052" spans="1:4" x14ac:dyDescent="0.25">
      <c r="A6052" t="s">
        <v>32</v>
      </c>
      <c r="B6052" t="s">
        <v>14</v>
      </c>
      <c r="C6052">
        <v>17</v>
      </c>
      <c r="D6052">
        <v>0.16140273642837683</v>
      </c>
    </row>
    <row r="6053" spans="1:4" x14ac:dyDescent="0.25">
      <c r="A6053" t="s">
        <v>33</v>
      </c>
      <c r="B6053" t="s">
        <v>14</v>
      </c>
      <c r="C6053">
        <v>17</v>
      </c>
      <c r="D6053">
        <v>0.18074674587722214</v>
      </c>
    </row>
    <row r="6054" spans="1:4" x14ac:dyDescent="0.25">
      <c r="A6054" t="s">
        <v>34</v>
      </c>
      <c r="B6054" t="s">
        <v>14</v>
      </c>
      <c r="C6054">
        <v>17</v>
      </c>
      <c r="D6054">
        <v>0.16988761723092974</v>
      </c>
    </row>
    <row r="6055" spans="1:4" x14ac:dyDescent="0.25">
      <c r="A6055" t="s">
        <v>35</v>
      </c>
      <c r="B6055" t="s">
        <v>14</v>
      </c>
      <c r="C6055">
        <v>17</v>
      </c>
      <c r="D6055">
        <v>0.1759681887341101</v>
      </c>
    </row>
    <row r="6056" spans="1:4" x14ac:dyDescent="0.25">
      <c r="A6056" t="s">
        <v>36</v>
      </c>
      <c r="B6056" t="s">
        <v>14</v>
      </c>
      <c r="C6056">
        <v>17</v>
      </c>
      <c r="D6056">
        <v>0.17478988488443692</v>
      </c>
    </row>
    <row r="6057" spans="1:4" x14ac:dyDescent="0.25">
      <c r="A6057" t="s">
        <v>37</v>
      </c>
      <c r="B6057" t="s">
        <v>14</v>
      </c>
      <c r="C6057">
        <v>17</v>
      </c>
      <c r="D6057">
        <v>0.16179973118363747</v>
      </c>
    </row>
    <row r="6058" spans="1:4" x14ac:dyDescent="0.25">
      <c r="A6058" t="s">
        <v>38</v>
      </c>
      <c r="B6058" t="s">
        <v>14</v>
      </c>
      <c r="C6058">
        <v>17</v>
      </c>
      <c r="D6058">
        <v>0.16505551455451778</v>
      </c>
    </row>
    <row r="6059" spans="1:4" x14ac:dyDescent="0.25">
      <c r="A6059" t="s">
        <v>39</v>
      </c>
      <c r="B6059" t="s">
        <v>14</v>
      </c>
      <c r="C6059">
        <v>17</v>
      </c>
      <c r="D6059">
        <v>0.17370249683315894</v>
      </c>
    </row>
    <row r="6060" spans="1:4" x14ac:dyDescent="0.25">
      <c r="A6060" t="s">
        <v>40</v>
      </c>
      <c r="B6060" t="s">
        <v>14</v>
      </c>
      <c r="C6060">
        <v>18</v>
      </c>
      <c r="D6060">
        <v>6.7173309296415851E-2</v>
      </c>
    </row>
    <row r="6061" spans="1:4" x14ac:dyDescent="0.25">
      <c r="A6061" t="s">
        <v>41</v>
      </c>
      <c r="B6061" t="s">
        <v>14</v>
      </c>
      <c r="C6061">
        <v>18</v>
      </c>
      <c r="D6061">
        <v>6.1645672700615765E-2</v>
      </c>
    </row>
    <row r="6062" spans="1:4" x14ac:dyDescent="0.25">
      <c r="A6062" t="s">
        <v>42</v>
      </c>
      <c r="B6062" t="s">
        <v>14</v>
      </c>
      <c r="C6062">
        <v>18</v>
      </c>
      <c r="D6062">
        <v>7.0453759992748943E-2</v>
      </c>
    </row>
    <row r="6063" spans="1:4" x14ac:dyDescent="0.25">
      <c r="A6063" t="s">
        <v>43</v>
      </c>
      <c r="B6063" t="s">
        <v>14</v>
      </c>
      <c r="C6063">
        <v>18</v>
      </c>
      <c r="D6063">
        <v>6.395519381932134E-2</v>
      </c>
    </row>
    <row r="6064" spans="1:4" x14ac:dyDescent="0.25">
      <c r="A6064" t="s">
        <v>44</v>
      </c>
      <c r="B6064" t="s">
        <v>14</v>
      </c>
      <c r="C6064">
        <v>18</v>
      </c>
      <c r="D6064">
        <v>6.5557233954780261E-2</v>
      </c>
    </row>
    <row r="6065" spans="1:4" x14ac:dyDescent="0.25">
      <c r="A6065" t="s">
        <v>45</v>
      </c>
      <c r="B6065" t="s">
        <v>14</v>
      </c>
      <c r="C6065">
        <v>18</v>
      </c>
      <c r="D6065">
        <v>1.010352962756951E-2</v>
      </c>
    </row>
    <row r="6066" spans="1:4" x14ac:dyDescent="0.25">
      <c r="A6066" t="s">
        <v>46</v>
      </c>
      <c r="B6066" t="s">
        <v>14</v>
      </c>
      <c r="C6066">
        <v>18</v>
      </c>
      <c r="D6066">
        <v>9.8285416172425501E-3</v>
      </c>
    </row>
    <row r="6067" spans="1:4" x14ac:dyDescent="0.25">
      <c r="A6067" t="s">
        <v>47</v>
      </c>
      <c r="B6067" t="s">
        <v>14</v>
      </c>
      <c r="C6067">
        <v>18</v>
      </c>
      <c r="D6067">
        <v>1.1202647497681356E-2</v>
      </c>
    </row>
    <row r="6068" spans="1:4" x14ac:dyDescent="0.25">
      <c r="A6068" t="s">
        <v>48</v>
      </c>
      <c r="B6068" t="s">
        <v>14</v>
      </c>
      <c r="C6068">
        <v>18</v>
      </c>
      <c r="D6068">
        <v>1.0851613185551008E-2</v>
      </c>
    </row>
    <row r="6069" spans="1:4" x14ac:dyDescent="0.25">
      <c r="A6069" t="s">
        <v>49</v>
      </c>
      <c r="B6069" t="s">
        <v>14</v>
      </c>
      <c r="C6069">
        <v>18</v>
      </c>
      <c r="D6069">
        <v>1.0431115487170387E-2</v>
      </c>
    </row>
    <row r="6070" spans="1:4" x14ac:dyDescent="0.25">
      <c r="A6070" t="s">
        <v>50</v>
      </c>
      <c r="B6070" t="s">
        <v>14</v>
      </c>
      <c r="C6070">
        <v>18</v>
      </c>
      <c r="D6070">
        <v>1.115693712399435E-2</v>
      </c>
    </row>
    <row r="6071" spans="1:4" x14ac:dyDescent="0.25">
      <c r="A6071" t="s">
        <v>51</v>
      </c>
      <c r="B6071" t="s">
        <v>14</v>
      </c>
      <c r="C6071">
        <v>18</v>
      </c>
      <c r="D6071">
        <v>1.1007969516145613E-2</v>
      </c>
    </row>
    <row r="6072" spans="1:4" x14ac:dyDescent="0.25">
      <c r="A6072" t="s">
        <v>52</v>
      </c>
      <c r="B6072" t="s">
        <v>14</v>
      </c>
      <c r="C6072">
        <v>18</v>
      </c>
      <c r="D6072">
        <v>9.9794913319940868E-3</v>
      </c>
    </row>
    <row r="6073" spans="1:4" x14ac:dyDescent="0.25">
      <c r="A6073" t="s">
        <v>53</v>
      </c>
      <c r="B6073" t="s">
        <v>14</v>
      </c>
      <c r="C6073">
        <v>18</v>
      </c>
      <c r="D6073">
        <v>9.2992054017622075E-2</v>
      </c>
    </row>
    <row r="6074" spans="1:4" x14ac:dyDescent="0.25">
      <c r="A6074" t="s">
        <v>54</v>
      </c>
      <c r="B6074" t="s">
        <v>14</v>
      </c>
      <c r="C6074">
        <v>18</v>
      </c>
      <c r="D6074">
        <v>8.9543771156920637E-2</v>
      </c>
    </row>
    <row r="6075" spans="1:4" x14ac:dyDescent="0.25">
      <c r="A6075" t="s">
        <v>55</v>
      </c>
      <c r="B6075" t="s">
        <v>14</v>
      </c>
      <c r="C6075">
        <v>18</v>
      </c>
      <c r="D6075">
        <v>8.2126306690794404E-2</v>
      </c>
    </row>
    <row r="6076" spans="1:4" x14ac:dyDescent="0.25">
      <c r="A6076" t="s">
        <v>30</v>
      </c>
      <c r="B6076" t="s">
        <v>14</v>
      </c>
      <c r="C6076">
        <v>18</v>
      </c>
      <c r="D6076">
        <v>5.5450548758541433E-2</v>
      </c>
    </row>
    <row r="6077" spans="1:4" x14ac:dyDescent="0.25">
      <c r="A6077" t="s">
        <v>31</v>
      </c>
      <c r="B6077" t="s">
        <v>14</v>
      </c>
      <c r="C6077">
        <v>18</v>
      </c>
      <c r="D6077">
        <v>6.0396002316065282E-2</v>
      </c>
    </row>
    <row r="6078" spans="1:4" x14ac:dyDescent="0.25">
      <c r="A6078" t="s">
        <v>32</v>
      </c>
      <c r="B6078" t="s">
        <v>14</v>
      </c>
      <c r="C6078">
        <v>18</v>
      </c>
      <c r="D6078">
        <v>5.4239367564227391E-2</v>
      </c>
    </row>
    <row r="6079" spans="1:4" x14ac:dyDescent="0.25">
      <c r="A6079" t="s">
        <v>33</v>
      </c>
      <c r="B6079" t="s">
        <v>14</v>
      </c>
      <c r="C6079">
        <v>18</v>
      </c>
      <c r="D6079">
        <v>6.0739919301325086E-2</v>
      </c>
    </row>
    <row r="6080" spans="1:4" x14ac:dyDescent="0.25">
      <c r="A6080" t="s">
        <v>34</v>
      </c>
      <c r="B6080" t="s">
        <v>14</v>
      </c>
      <c r="C6080">
        <v>18</v>
      </c>
      <c r="D6080">
        <v>5.7090710600735006E-2</v>
      </c>
    </row>
    <row r="6081" spans="1:4" x14ac:dyDescent="0.25">
      <c r="A6081" t="s">
        <v>35</v>
      </c>
      <c r="B6081" t="s">
        <v>14</v>
      </c>
      <c r="C6081">
        <v>18</v>
      </c>
      <c r="D6081">
        <v>5.9134085825094461E-2</v>
      </c>
    </row>
    <row r="6082" spans="1:4" x14ac:dyDescent="0.25">
      <c r="A6082" t="s">
        <v>36</v>
      </c>
      <c r="B6082" t="s">
        <v>14</v>
      </c>
      <c r="C6082">
        <v>18</v>
      </c>
      <c r="D6082">
        <v>5.8738116977111954E-2</v>
      </c>
    </row>
    <row r="6083" spans="1:4" x14ac:dyDescent="0.25">
      <c r="A6083" t="s">
        <v>37</v>
      </c>
      <c r="B6083" t="s">
        <v>14</v>
      </c>
      <c r="C6083">
        <v>18</v>
      </c>
      <c r="D6083">
        <v>5.4372777597589544E-2</v>
      </c>
    </row>
    <row r="6084" spans="1:4" x14ac:dyDescent="0.25">
      <c r="A6084" t="s">
        <v>38</v>
      </c>
      <c r="B6084" t="s">
        <v>14</v>
      </c>
      <c r="C6084">
        <v>18</v>
      </c>
      <c r="D6084">
        <v>5.5466883155341602E-2</v>
      </c>
    </row>
    <row r="6085" spans="1:4" x14ac:dyDescent="0.25">
      <c r="A6085" t="s">
        <v>39</v>
      </c>
      <c r="B6085" t="s">
        <v>14</v>
      </c>
      <c r="C6085">
        <v>18</v>
      </c>
      <c r="D6085">
        <v>5.8372700370780815E-2</v>
      </c>
    </row>
    <row r="6086" spans="1:4" x14ac:dyDescent="0.25">
      <c r="A6086" t="s">
        <v>40</v>
      </c>
      <c r="B6086" t="s">
        <v>14</v>
      </c>
      <c r="C6086">
        <v>19</v>
      </c>
      <c r="D6086">
        <v>8.2657208879301728E-3</v>
      </c>
    </row>
    <row r="6087" spans="1:4" x14ac:dyDescent="0.25">
      <c r="A6087" t="s">
        <v>41</v>
      </c>
      <c r="B6087" t="s">
        <v>14</v>
      </c>
      <c r="C6087">
        <v>19</v>
      </c>
      <c r="D6087">
        <v>7.5855414870735606E-3</v>
      </c>
    </row>
    <row r="6088" spans="1:4" x14ac:dyDescent="0.25">
      <c r="A6088" t="s">
        <v>42</v>
      </c>
      <c r="B6088" t="s">
        <v>14</v>
      </c>
      <c r="C6088">
        <v>19</v>
      </c>
      <c r="D6088">
        <v>8.6693825524590679E-3</v>
      </c>
    </row>
    <row r="6089" spans="1:4" x14ac:dyDescent="0.25">
      <c r="A6089" t="s">
        <v>43</v>
      </c>
      <c r="B6089" t="s">
        <v>14</v>
      </c>
      <c r="C6089">
        <v>19</v>
      </c>
      <c r="D6089">
        <v>7.8697296140536176E-3</v>
      </c>
    </row>
    <row r="6090" spans="1:4" x14ac:dyDescent="0.25">
      <c r="A6090" t="s">
        <v>44</v>
      </c>
      <c r="B6090" t="s">
        <v>14</v>
      </c>
      <c r="C6090">
        <v>19</v>
      </c>
      <c r="D6090">
        <v>8.0668617302120191E-3</v>
      </c>
    </row>
    <row r="6091" spans="1:4" x14ac:dyDescent="0.25">
      <c r="A6091" t="s">
        <v>45</v>
      </c>
      <c r="B6091" t="s">
        <v>14</v>
      </c>
      <c r="C6091">
        <v>19</v>
      </c>
      <c r="D6091">
        <v>0</v>
      </c>
    </row>
    <row r="6092" spans="1:4" x14ac:dyDescent="0.25">
      <c r="A6092" t="s">
        <v>46</v>
      </c>
      <c r="B6092" t="s">
        <v>14</v>
      </c>
      <c r="C6092">
        <v>19</v>
      </c>
      <c r="D6092">
        <v>0</v>
      </c>
    </row>
    <row r="6093" spans="1:4" x14ac:dyDescent="0.25">
      <c r="A6093" t="s">
        <v>47</v>
      </c>
      <c r="B6093" t="s">
        <v>14</v>
      </c>
      <c r="C6093">
        <v>19</v>
      </c>
      <c r="D6093">
        <v>0</v>
      </c>
    </row>
    <row r="6094" spans="1:4" x14ac:dyDescent="0.25">
      <c r="A6094" t="s">
        <v>48</v>
      </c>
      <c r="B6094" t="s">
        <v>14</v>
      </c>
      <c r="C6094">
        <v>19</v>
      </c>
      <c r="D6094">
        <v>0</v>
      </c>
    </row>
    <row r="6095" spans="1:4" x14ac:dyDescent="0.25">
      <c r="A6095" t="s">
        <v>49</v>
      </c>
      <c r="B6095" t="s">
        <v>14</v>
      </c>
      <c r="C6095">
        <v>19</v>
      </c>
      <c r="D6095">
        <v>0</v>
      </c>
    </row>
    <row r="6096" spans="1:4" x14ac:dyDescent="0.25">
      <c r="A6096" t="s">
        <v>50</v>
      </c>
      <c r="B6096" t="s">
        <v>14</v>
      </c>
      <c r="C6096">
        <v>19</v>
      </c>
      <c r="D6096">
        <v>0</v>
      </c>
    </row>
    <row r="6097" spans="1:4" x14ac:dyDescent="0.25">
      <c r="A6097" t="s">
        <v>51</v>
      </c>
      <c r="B6097" t="s">
        <v>14</v>
      </c>
      <c r="C6097">
        <v>19</v>
      </c>
      <c r="D6097">
        <v>0</v>
      </c>
    </row>
    <row r="6098" spans="1:4" x14ac:dyDescent="0.25">
      <c r="A6098" t="s">
        <v>52</v>
      </c>
      <c r="B6098" t="s">
        <v>14</v>
      </c>
      <c r="C6098">
        <v>19</v>
      </c>
      <c r="D6098">
        <v>0</v>
      </c>
    </row>
    <row r="6099" spans="1:4" x14ac:dyDescent="0.25">
      <c r="A6099" t="s">
        <v>53</v>
      </c>
      <c r="B6099" t="s">
        <v>14</v>
      </c>
      <c r="C6099">
        <v>19</v>
      </c>
      <c r="D6099">
        <v>1.0653572317036529E-2</v>
      </c>
    </row>
    <row r="6100" spans="1:4" x14ac:dyDescent="0.25">
      <c r="A6100" t="s">
        <v>54</v>
      </c>
      <c r="B6100" t="s">
        <v>14</v>
      </c>
      <c r="C6100">
        <v>19</v>
      </c>
      <c r="D6100">
        <v>1.0258522103185796E-2</v>
      </c>
    </row>
    <row r="6101" spans="1:4" x14ac:dyDescent="0.25">
      <c r="A6101" t="s">
        <v>55</v>
      </c>
      <c r="B6101" t="s">
        <v>14</v>
      </c>
      <c r="C6101">
        <v>19</v>
      </c>
      <c r="D6101">
        <v>9.4087452600595031E-3</v>
      </c>
    </row>
    <row r="6102" spans="1:4" x14ac:dyDescent="0.25">
      <c r="A6102" t="s">
        <v>30</v>
      </c>
      <c r="B6102" t="s">
        <v>14</v>
      </c>
      <c r="C6102">
        <v>19</v>
      </c>
      <c r="D6102">
        <v>3.831384049755871E-3</v>
      </c>
    </row>
    <row r="6103" spans="1:4" x14ac:dyDescent="0.25">
      <c r="A6103" t="s">
        <v>31</v>
      </c>
      <c r="B6103" t="s">
        <v>14</v>
      </c>
      <c r="C6103">
        <v>19</v>
      </c>
      <c r="D6103">
        <v>4.1730926947255312E-3</v>
      </c>
    </row>
    <row r="6104" spans="1:4" x14ac:dyDescent="0.25">
      <c r="A6104" t="s">
        <v>32</v>
      </c>
      <c r="B6104" t="s">
        <v>14</v>
      </c>
      <c r="C6104">
        <v>19</v>
      </c>
      <c r="D6104">
        <v>3.7476968651715286E-3</v>
      </c>
    </row>
    <row r="6105" spans="1:4" x14ac:dyDescent="0.25">
      <c r="A6105" t="s">
        <v>33</v>
      </c>
      <c r="B6105" t="s">
        <v>14</v>
      </c>
      <c r="C6105">
        <v>19</v>
      </c>
      <c r="D6105">
        <v>4.1968558148616792E-3</v>
      </c>
    </row>
    <row r="6106" spans="1:4" x14ac:dyDescent="0.25">
      <c r="A6106" t="s">
        <v>34</v>
      </c>
      <c r="B6106" t="s">
        <v>14</v>
      </c>
      <c r="C6106">
        <v>19</v>
      </c>
      <c r="D6106">
        <v>3.9447118717863185E-3</v>
      </c>
    </row>
    <row r="6107" spans="1:4" x14ac:dyDescent="0.25">
      <c r="A6107" t="s">
        <v>35</v>
      </c>
      <c r="B6107" t="s">
        <v>14</v>
      </c>
      <c r="C6107">
        <v>19</v>
      </c>
      <c r="D6107">
        <v>4.0858999288489852E-3</v>
      </c>
    </row>
    <row r="6108" spans="1:4" x14ac:dyDescent="0.25">
      <c r="A6108" t="s">
        <v>36</v>
      </c>
      <c r="B6108" t="s">
        <v>14</v>
      </c>
      <c r="C6108">
        <v>19</v>
      </c>
      <c r="D6108">
        <v>4.0585402586144018E-3</v>
      </c>
    </row>
    <row r="6109" spans="1:4" x14ac:dyDescent="0.25">
      <c r="A6109" t="s">
        <v>37</v>
      </c>
      <c r="B6109" t="s">
        <v>14</v>
      </c>
      <c r="C6109">
        <v>19</v>
      </c>
      <c r="D6109">
        <v>3.7569148997148283E-3</v>
      </c>
    </row>
    <row r="6110" spans="1:4" x14ac:dyDescent="0.25">
      <c r="A6110" t="s">
        <v>38</v>
      </c>
      <c r="B6110" t="s">
        <v>14</v>
      </c>
      <c r="C6110">
        <v>19</v>
      </c>
      <c r="D6110">
        <v>3.8325126832638103E-3</v>
      </c>
    </row>
    <row r="6111" spans="1:4" x14ac:dyDescent="0.25">
      <c r="A6111" t="s">
        <v>39</v>
      </c>
      <c r="B6111" t="s">
        <v>14</v>
      </c>
      <c r="C6111">
        <v>19</v>
      </c>
      <c r="D6111">
        <v>4.0332916111553924E-3</v>
      </c>
    </row>
    <row r="6112" spans="1:4" x14ac:dyDescent="0.25">
      <c r="A6112" t="s">
        <v>40</v>
      </c>
      <c r="B6112" t="s">
        <v>14</v>
      </c>
      <c r="C6112">
        <v>20</v>
      </c>
      <c r="D6112">
        <v>0</v>
      </c>
    </row>
    <row r="6113" spans="1:4" x14ac:dyDescent="0.25">
      <c r="A6113" t="s">
        <v>41</v>
      </c>
      <c r="B6113" t="s">
        <v>14</v>
      </c>
      <c r="C6113">
        <v>20</v>
      </c>
      <c r="D6113">
        <v>0</v>
      </c>
    </row>
    <row r="6114" spans="1:4" x14ac:dyDescent="0.25">
      <c r="A6114" t="s">
        <v>42</v>
      </c>
      <c r="B6114" t="s">
        <v>14</v>
      </c>
      <c r="C6114">
        <v>20</v>
      </c>
      <c r="D6114">
        <v>0</v>
      </c>
    </row>
    <row r="6115" spans="1:4" x14ac:dyDescent="0.25">
      <c r="A6115" t="s">
        <v>43</v>
      </c>
      <c r="B6115" t="s">
        <v>14</v>
      </c>
      <c r="C6115">
        <v>20</v>
      </c>
      <c r="D6115">
        <v>0</v>
      </c>
    </row>
    <row r="6116" spans="1:4" x14ac:dyDescent="0.25">
      <c r="A6116" t="s">
        <v>44</v>
      </c>
      <c r="B6116" t="s">
        <v>14</v>
      </c>
      <c r="C6116">
        <v>20</v>
      </c>
      <c r="D6116">
        <v>0</v>
      </c>
    </row>
    <row r="6117" spans="1:4" x14ac:dyDescent="0.25">
      <c r="A6117" t="s">
        <v>45</v>
      </c>
      <c r="B6117" t="s">
        <v>14</v>
      </c>
      <c r="C6117">
        <v>20</v>
      </c>
      <c r="D6117">
        <v>0</v>
      </c>
    </row>
    <row r="6118" spans="1:4" x14ac:dyDescent="0.25">
      <c r="A6118" t="s">
        <v>46</v>
      </c>
      <c r="B6118" t="s">
        <v>14</v>
      </c>
      <c r="C6118">
        <v>20</v>
      </c>
      <c r="D6118">
        <v>0</v>
      </c>
    </row>
    <row r="6119" spans="1:4" x14ac:dyDescent="0.25">
      <c r="A6119" t="s">
        <v>47</v>
      </c>
      <c r="B6119" t="s">
        <v>14</v>
      </c>
      <c r="C6119">
        <v>20</v>
      </c>
      <c r="D6119">
        <v>0</v>
      </c>
    </row>
    <row r="6120" spans="1:4" x14ac:dyDescent="0.25">
      <c r="A6120" t="s">
        <v>48</v>
      </c>
      <c r="B6120" t="s">
        <v>14</v>
      </c>
      <c r="C6120">
        <v>20</v>
      </c>
      <c r="D6120">
        <v>0</v>
      </c>
    </row>
    <row r="6121" spans="1:4" x14ac:dyDescent="0.25">
      <c r="A6121" t="s">
        <v>49</v>
      </c>
      <c r="B6121" t="s">
        <v>14</v>
      </c>
      <c r="C6121">
        <v>20</v>
      </c>
      <c r="D6121">
        <v>0</v>
      </c>
    </row>
    <row r="6122" spans="1:4" x14ac:dyDescent="0.25">
      <c r="A6122" t="s">
        <v>50</v>
      </c>
      <c r="B6122" t="s">
        <v>14</v>
      </c>
      <c r="C6122">
        <v>20</v>
      </c>
      <c r="D6122">
        <v>0</v>
      </c>
    </row>
    <row r="6123" spans="1:4" x14ac:dyDescent="0.25">
      <c r="A6123" t="s">
        <v>51</v>
      </c>
      <c r="B6123" t="s">
        <v>14</v>
      </c>
      <c r="C6123">
        <v>20</v>
      </c>
      <c r="D6123">
        <v>0</v>
      </c>
    </row>
    <row r="6124" spans="1:4" x14ac:dyDescent="0.25">
      <c r="A6124" t="s">
        <v>52</v>
      </c>
      <c r="B6124" t="s">
        <v>14</v>
      </c>
      <c r="C6124">
        <v>20</v>
      </c>
      <c r="D6124">
        <v>0</v>
      </c>
    </row>
    <row r="6125" spans="1:4" x14ac:dyDescent="0.25">
      <c r="A6125" t="s">
        <v>53</v>
      </c>
      <c r="B6125" t="s">
        <v>14</v>
      </c>
      <c r="C6125">
        <v>20</v>
      </c>
      <c r="D6125">
        <v>0</v>
      </c>
    </row>
    <row r="6126" spans="1:4" x14ac:dyDescent="0.25">
      <c r="A6126" t="s">
        <v>54</v>
      </c>
      <c r="B6126" t="s">
        <v>14</v>
      </c>
      <c r="C6126">
        <v>20</v>
      </c>
      <c r="D6126">
        <v>0</v>
      </c>
    </row>
    <row r="6127" spans="1:4" x14ac:dyDescent="0.25">
      <c r="A6127" t="s">
        <v>55</v>
      </c>
      <c r="B6127" t="s">
        <v>14</v>
      </c>
      <c r="C6127">
        <v>20</v>
      </c>
      <c r="D6127">
        <v>0</v>
      </c>
    </row>
    <row r="6128" spans="1:4" x14ac:dyDescent="0.25">
      <c r="A6128" t="s">
        <v>30</v>
      </c>
      <c r="B6128" t="s">
        <v>14</v>
      </c>
      <c r="C6128">
        <v>20</v>
      </c>
      <c r="D6128">
        <v>0</v>
      </c>
    </row>
    <row r="6129" spans="1:4" x14ac:dyDescent="0.25">
      <c r="A6129" t="s">
        <v>31</v>
      </c>
      <c r="B6129" t="s">
        <v>14</v>
      </c>
      <c r="C6129">
        <v>20</v>
      </c>
      <c r="D6129">
        <v>0</v>
      </c>
    </row>
    <row r="6130" spans="1:4" x14ac:dyDescent="0.25">
      <c r="A6130" t="s">
        <v>32</v>
      </c>
      <c r="B6130" t="s">
        <v>14</v>
      </c>
      <c r="C6130">
        <v>20</v>
      </c>
      <c r="D6130">
        <v>0</v>
      </c>
    </row>
    <row r="6131" spans="1:4" x14ac:dyDescent="0.25">
      <c r="A6131" t="s">
        <v>33</v>
      </c>
      <c r="B6131" t="s">
        <v>14</v>
      </c>
      <c r="C6131">
        <v>20</v>
      </c>
      <c r="D6131">
        <v>0</v>
      </c>
    </row>
    <row r="6132" spans="1:4" x14ac:dyDescent="0.25">
      <c r="A6132" t="s">
        <v>34</v>
      </c>
      <c r="B6132" t="s">
        <v>14</v>
      </c>
      <c r="C6132">
        <v>20</v>
      </c>
      <c r="D6132">
        <v>0</v>
      </c>
    </row>
    <row r="6133" spans="1:4" x14ac:dyDescent="0.25">
      <c r="A6133" t="s">
        <v>35</v>
      </c>
      <c r="B6133" t="s">
        <v>14</v>
      </c>
      <c r="C6133">
        <v>20</v>
      </c>
      <c r="D6133">
        <v>0</v>
      </c>
    </row>
    <row r="6134" spans="1:4" x14ac:dyDescent="0.25">
      <c r="A6134" t="s">
        <v>36</v>
      </c>
      <c r="B6134" t="s">
        <v>14</v>
      </c>
      <c r="C6134">
        <v>20</v>
      </c>
      <c r="D6134">
        <v>0</v>
      </c>
    </row>
    <row r="6135" spans="1:4" x14ac:dyDescent="0.25">
      <c r="A6135" t="s">
        <v>37</v>
      </c>
      <c r="B6135" t="s">
        <v>14</v>
      </c>
      <c r="C6135">
        <v>20</v>
      </c>
      <c r="D6135">
        <v>0</v>
      </c>
    </row>
    <row r="6136" spans="1:4" x14ac:dyDescent="0.25">
      <c r="A6136" t="s">
        <v>38</v>
      </c>
      <c r="B6136" t="s">
        <v>14</v>
      </c>
      <c r="C6136">
        <v>20</v>
      </c>
      <c r="D6136">
        <v>0</v>
      </c>
    </row>
    <row r="6137" spans="1:4" x14ac:dyDescent="0.25">
      <c r="A6137" t="s">
        <v>39</v>
      </c>
      <c r="B6137" t="s">
        <v>14</v>
      </c>
      <c r="C6137">
        <v>20</v>
      </c>
      <c r="D6137">
        <v>0</v>
      </c>
    </row>
    <row r="6138" spans="1:4" x14ac:dyDescent="0.25">
      <c r="A6138" t="s">
        <v>40</v>
      </c>
      <c r="B6138" t="s">
        <v>14</v>
      </c>
      <c r="C6138">
        <v>21</v>
      </c>
      <c r="D6138">
        <v>0</v>
      </c>
    </row>
    <row r="6139" spans="1:4" x14ac:dyDescent="0.25">
      <c r="A6139" t="s">
        <v>41</v>
      </c>
      <c r="B6139" t="s">
        <v>14</v>
      </c>
      <c r="C6139">
        <v>21</v>
      </c>
      <c r="D6139">
        <v>0</v>
      </c>
    </row>
    <row r="6140" spans="1:4" x14ac:dyDescent="0.25">
      <c r="A6140" t="s">
        <v>42</v>
      </c>
      <c r="B6140" t="s">
        <v>14</v>
      </c>
      <c r="C6140">
        <v>21</v>
      </c>
      <c r="D6140">
        <v>0</v>
      </c>
    </row>
    <row r="6141" spans="1:4" x14ac:dyDescent="0.25">
      <c r="A6141" t="s">
        <v>43</v>
      </c>
      <c r="B6141" t="s">
        <v>14</v>
      </c>
      <c r="C6141">
        <v>21</v>
      </c>
      <c r="D6141">
        <v>0</v>
      </c>
    </row>
    <row r="6142" spans="1:4" x14ac:dyDescent="0.25">
      <c r="A6142" t="s">
        <v>44</v>
      </c>
      <c r="B6142" t="s">
        <v>14</v>
      </c>
      <c r="C6142">
        <v>21</v>
      </c>
      <c r="D6142">
        <v>0</v>
      </c>
    </row>
    <row r="6143" spans="1:4" x14ac:dyDescent="0.25">
      <c r="A6143" t="s">
        <v>45</v>
      </c>
      <c r="B6143" t="s">
        <v>14</v>
      </c>
      <c r="C6143">
        <v>21</v>
      </c>
      <c r="D6143">
        <v>0</v>
      </c>
    </row>
    <row r="6144" spans="1:4" x14ac:dyDescent="0.25">
      <c r="A6144" t="s">
        <v>46</v>
      </c>
      <c r="B6144" t="s">
        <v>14</v>
      </c>
      <c r="C6144">
        <v>21</v>
      </c>
      <c r="D6144">
        <v>0</v>
      </c>
    </row>
    <row r="6145" spans="1:4" x14ac:dyDescent="0.25">
      <c r="A6145" t="s">
        <v>47</v>
      </c>
      <c r="B6145" t="s">
        <v>14</v>
      </c>
      <c r="C6145">
        <v>21</v>
      </c>
      <c r="D6145">
        <v>0</v>
      </c>
    </row>
    <row r="6146" spans="1:4" x14ac:dyDescent="0.25">
      <c r="A6146" t="s">
        <v>48</v>
      </c>
      <c r="B6146" t="s">
        <v>14</v>
      </c>
      <c r="C6146">
        <v>21</v>
      </c>
      <c r="D6146">
        <v>0</v>
      </c>
    </row>
    <row r="6147" spans="1:4" x14ac:dyDescent="0.25">
      <c r="A6147" t="s">
        <v>49</v>
      </c>
      <c r="B6147" t="s">
        <v>14</v>
      </c>
      <c r="C6147">
        <v>21</v>
      </c>
      <c r="D6147">
        <v>0</v>
      </c>
    </row>
    <row r="6148" spans="1:4" x14ac:dyDescent="0.25">
      <c r="A6148" t="s">
        <v>50</v>
      </c>
      <c r="B6148" t="s">
        <v>14</v>
      </c>
      <c r="C6148">
        <v>21</v>
      </c>
      <c r="D6148">
        <v>0</v>
      </c>
    </row>
    <row r="6149" spans="1:4" x14ac:dyDescent="0.25">
      <c r="A6149" t="s">
        <v>51</v>
      </c>
      <c r="B6149" t="s">
        <v>14</v>
      </c>
      <c r="C6149">
        <v>21</v>
      </c>
      <c r="D6149">
        <v>0</v>
      </c>
    </row>
    <row r="6150" spans="1:4" x14ac:dyDescent="0.25">
      <c r="A6150" t="s">
        <v>52</v>
      </c>
      <c r="B6150" t="s">
        <v>14</v>
      </c>
      <c r="C6150">
        <v>21</v>
      </c>
      <c r="D6150">
        <v>0</v>
      </c>
    </row>
    <row r="6151" spans="1:4" x14ac:dyDescent="0.25">
      <c r="A6151" t="s">
        <v>53</v>
      </c>
      <c r="B6151" t="s">
        <v>14</v>
      </c>
      <c r="C6151">
        <v>21</v>
      </c>
      <c r="D6151">
        <v>0</v>
      </c>
    </row>
    <row r="6152" spans="1:4" x14ac:dyDescent="0.25">
      <c r="A6152" t="s">
        <v>54</v>
      </c>
      <c r="B6152" t="s">
        <v>14</v>
      </c>
      <c r="C6152">
        <v>21</v>
      </c>
      <c r="D6152">
        <v>0</v>
      </c>
    </row>
    <row r="6153" spans="1:4" x14ac:dyDescent="0.25">
      <c r="A6153" t="s">
        <v>55</v>
      </c>
      <c r="B6153" t="s">
        <v>14</v>
      </c>
      <c r="C6153">
        <v>21</v>
      </c>
      <c r="D6153">
        <v>0</v>
      </c>
    </row>
    <row r="6154" spans="1:4" x14ac:dyDescent="0.25">
      <c r="A6154" t="s">
        <v>30</v>
      </c>
      <c r="B6154" t="s">
        <v>14</v>
      </c>
      <c r="C6154">
        <v>21</v>
      </c>
      <c r="D6154">
        <v>0</v>
      </c>
    </row>
    <row r="6155" spans="1:4" x14ac:dyDescent="0.25">
      <c r="A6155" t="s">
        <v>31</v>
      </c>
      <c r="B6155" t="s">
        <v>14</v>
      </c>
      <c r="C6155">
        <v>21</v>
      </c>
      <c r="D6155">
        <v>0</v>
      </c>
    </row>
    <row r="6156" spans="1:4" x14ac:dyDescent="0.25">
      <c r="A6156" t="s">
        <v>32</v>
      </c>
      <c r="B6156" t="s">
        <v>14</v>
      </c>
      <c r="C6156">
        <v>21</v>
      </c>
      <c r="D6156">
        <v>0</v>
      </c>
    </row>
    <row r="6157" spans="1:4" x14ac:dyDescent="0.25">
      <c r="A6157" t="s">
        <v>33</v>
      </c>
      <c r="B6157" t="s">
        <v>14</v>
      </c>
      <c r="C6157">
        <v>21</v>
      </c>
      <c r="D6157">
        <v>0</v>
      </c>
    </row>
    <row r="6158" spans="1:4" x14ac:dyDescent="0.25">
      <c r="A6158" t="s">
        <v>34</v>
      </c>
      <c r="B6158" t="s">
        <v>14</v>
      </c>
      <c r="C6158">
        <v>21</v>
      </c>
      <c r="D6158">
        <v>0</v>
      </c>
    </row>
    <row r="6159" spans="1:4" x14ac:dyDescent="0.25">
      <c r="A6159" t="s">
        <v>35</v>
      </c>
      <c r="B6159" t="s">
        <v>14</v>
      </c>
      <c r="C6159">
        <v>21</v>
      </c>
      <c r="D6159">
        <v>0</v>
      </c>
    </row>
    <row r="6160" spans="1:4" x14ac:dyDescent="0.25">
      <c r="A6160" t="s">
        <v>36</v>
      </c>
      <c r="B6160" t="s">
        <v>14</v>
      </c>
      <c r="C6160">
        <v>21</v>
      </c>
      <c r="D6160">
        <v>0</v>
      </c>
    </row>
    <row r="6161" spans="1:4" x14ac:dyDescent="0.25">
      <c r="A6161" t="s">
        <v>37</v>
      </c>
      <c r="B6161" t="s">
        <v>14</v>
      </c>
      <c r="C6161">
        <v>21</v>
      </c>
      <c r="D6161">
        <v>0</v>
      </c>
    </row>
    <row r="6162" spans="1:4" x14ac:dyDescent="0.25">
      <c r="A6162" t="s">
        <v>38</v>
      </c>
      <c r="B6162" t="s">
        <v>14</v>
      </c>
      <c r="C6162">
        <v>21</v>
      </c>
      <c r="D6162">
        <v>0</v>
      </c>
    </row>
    <row r="6163" spans="1:4" x14ac:dyDescent="0.25">
      <c r="A6163" t="s">
        <v>39</v>
      </c>
      <c r="B6163" t="s">
        <v>14</v>
      </c>
      <c r="C6163">
        <v>21</v>
      </c>
      <c r="D6163">
        <v>0</v>
      </c>
    </row>
    <row r="6164" spans="1:4" x14ac:dyDescent="0.25">
      <c r="A6164" t="s">
        <v>40</v>
      </c>
      <c r="B6164" t="s">
        <v>14</v>
      </c>
      <c r="C6164">
        <v>22</v>
      </c>
      <c r="D6164">
        <v>0</v>
      </c>
    </row>
    <row r="6165" spans="1:4" x14ac:dyDescent="0.25">
      <c r="A6165" t="s">
        <v>41</v>
      </c>
      <c r="B6165" t="s">
        <v>14</v>
      </c>
      <c r="C6165">
        <v>22</v>
      </c>
      <c r="D6165">
        <v>0</v>
      </c>
    </row>
    <row r="6166" spans="1:4" x14ac:dyDescent="0.25">
      <c r="A6166" t="s">
        <v>42</v>
      </c>
      <c r="B6166" t="s">
        <v>14</v>
      </c>
      <c r="C6166">
        <v>22</v>
      </c>
      <c r="D6166">
        <v>0</v>
      </c>
    </row>
    <row r="6167" spans="1:4" x14ac:dyDescent="0.25">
      <c r="A6167" t="s">
        <v>43</v>
      </c>
      <c r="B6167" t="s">
        <v>14</v>
      </c>
      <c r="C6167">
        <v>22</v>
      </c>
      <c r="D6167">
        <v>0</v>
      </c>
    </row>
    <row r="6168" spans="1:4" x14ac:dyDescent="0.25">
      <c r="A6168" t="s">
        <v>44</v>
      </c>
      <c r="B6168" t="s">
        <v>14</v>
      </c>
      <c r="C6168">
        <v>22</v>
      </c>
      <c r="D6168">
        <v>0</v>
      </c>
    </row>
    <row r="6169" spans="1:4" x14ac:dyDescent="0.25">
      <c r="A6169" t="s">
        <v>45</v>
      </c>
      <c r="B6169" t="s">
        <v>14</v>
      </c>
      <c r="C6169">
        <v>22</v>
      </c>
      <c r="D6169">
        <v>0</v>
      </c>
    </row>
    <row r="6170" spans="1:4" x14ac:dyDescent="0.25">
      <c r="A6170" t="s">
        <v>46</v>
      </c>
      <c r="B6170" t="s">
        <v>14</v>
      </c>
      <c r="C6170">
        <v>22</v>
      </c>
      <c r="D6170">
        <v>0</v>
      </c>
    </row>
    <row r="6171" spans="1:4" x14ac:dyDescent="0.25">
      <c r="A6171" t="s">
        <v>47</v>
      </c>
      <c r="B6171" t="s">
        <v>14</v>
      </c>
      <c r="C6171">
        <v>22</v>
      </c>
      <c r="D6171">
        <v>0</v>
      </c>
    </row>
    <row r="6172" spans="1:4" x14ac:dyDescent="0.25">
      <c r="A6172" t="s">
        <v>48</v>
      </c>
      <c r="B6172" t="s">
        <v>14</v>
      </c>
      <c r="C6172">
        <v>22</v>
      </c>
      <c r="D6172">
        <v>0</v>
      </c>
    </row>
    <row r="6173" spans="1:4" x14ac:dyDescent="0.25">
      <c r="A6173" t="s">
        <v>49</v>
      </c>
      <c r="B6173" t="s">
        <v>14</v>
      </c>
      <c r="C6173">
        <v>22</v>
      </c>
      <c r="D6173">
        <v>0</v>
      </c>
    </row>
    <row r="6174" spans="1:4" x14ac:dyDescent="0.25">
      <c r="A6174" t="s">
        <v>50</v>
      </c>
      <c r="B6174" t="s">
        <v>14</v>
      </c>
      <c r="C6174">
        <v>22</v>
      </c>
      <c r="D6174">
        <v>0</v>
      </c>
    </row>
    <row r="6175" spans="1:4" x14ac:dyDescent="0.25">
      <c r="A6175" t="s">
        <v>51</v>
      </c>
      <c r="B6175" t="s">
        <v>14</v>
      </c>
      <c r="C6175">
        <v>22</v>
      </c>
      <c r="D6175">
        <v>0</v>
      </c>
    </row>
    <row r="6176" spans="1:4" x14ac:dyDescent="0.25">
      <c r="A6176" t="s">
        <v>52</v>
      </c>
      <c r="B6176" t="s">
        <v>14</v>
      </c>
      <c r="C6176">
        <v>22</v>
      </c>
      <c r="D6176">
        <v>0</v>
      </c>
    </row>
    <row r="6177" spans="1:4" x14ac:dyDescent="0.25">
      <c r="A6177" t="s">
        <v>53</v>
      </c>
      <c r="B6177" t="s">
        <v>14</v>
      </c>
      <c r="C6177">
        <v>22</v>
      </c>
      <c r="D6177">
        <v>0</v>
      </c>
    </row>
    <row r="6178" spans="1:4" x14ac:dyDescent="0.25">
      <c r="A6178" t="s">
        <v>54</v>
      </c>
      <c r="B6178" t="s">
        <v>14</v>
      </c>
      <c r="C6178">
        <v>22</v>
      </c>
      <c r="D6178">
        <v>0</v>
      </c>
    </row>
    <row r="6179" spans="1:4" x14ac:dyDescent="0.25">
      <c r="A6179" t="s">
        <v>55</v>
      </c>
      <c r="B6179" t="s">
        <v>14</v>
      </c>
      <c r="C6179">
        <v>22</v>
      </c>
      <c r="D6179">
        <v>0</v>
      </c>
    </row>
    <row r="6180" spans="1:4" x14ac:dyDescent="0.25">
      <c r="A6180" t="s">
        <v>30</v>
      </c>
      <c r="B6180" t="s">
        <v>14</v>
      </c>
      <c r="C6180">
        <v>22</v>
      </c>
      <c r="D6180">
        <v>0</v>
      </c>
    </row>
    <row r="6181" spans="1:4" x14ac:dyDescent="0.25">
      <c r="A6181" t="s">
        <v>31</v>
      </c>
      <c r="B6181" t="s">
        <v>14</v>
      </c>
      <c r="C6181">
        <v>22</v>
      </c>
      <c r="D6181">
        <v>0</v>
      </c>
    </row>
    <row r="6182" spans="1:4" x14ac:dyDescent="0.25">
      <c r="A6182" t="s">
        <v>32</v>
      </c>
      <c r="B6182" t="s">
        <v>14</v>
      </c>
      <c r="C6182">
        <v>22</v>
      </c>
      <c r="D6182">
        <v>0</v>
      </c>
    </row>
    <row r="6183" spans="1:4" x14ac:dyDescent="0.25">
      <c r="A6183" t="s">
        <v>33</v>
      </c>
      <c r="B6183" t="s">
        <v>14</v>
      </c>
      <c r="C6183">
        <v>22</v>
      </c>
      <c r="D6183">
        <v>0</v>
      </c>
    </row>
    <row r="6184" spans="1:4" x14ac:dyDescent="0.25">
      <c r="A6184" t="s">
        <v>34</v>
      </c>
      <c r="B6184" t="s">
        <v>14</v>
      </c>
      <c r="C6184">
        <v>22</v>
      </c>
      <c r="D6184">
        <v>0</v>
      </c>
    </row>
    <row r="6185" spans="1:4" x14ac:dyDescent="0.25">
      <c r="A6185" t="s">
        <v>35</v>
      </c>
      <c r="B6185" t="s">
        <v>14</v>
      </c>
      <c r="C6185">
        <v>22</v>
      </c>
      <c r="D6185">
        <v>0</v>
      </c>
    </row>
    <row r="6186" spans="1:4" x14ac:dyDescent="0.25">
      <c r="A6186" t="s">
        <v>36</v>
      </c>
      <c r="B6186" t="s">
        <v>14</v>
      </c>
      <c r="C6186">
        <v>22</v>
      </c>
      <c r="D6186">
        <v>0</v>
      </c>
    </row>
    <row r="6187" spans="1:4" x14ac:dyDescent="0.25">
      <c r="A6187" t="s">
        <v>37</v>
      </c>
      <c r="B6187" t="s">
        <v>14</v>
      </c>
      <c r="C6187">
        <v>22</v>
      </c>
      <c r="D6187">
        <v>0</v>
      </c>
    </row>
    <row r="6188" spans="1:4" x14ac:dyDescent="0.25">
      <c r="A6188" t="s">
        <v>38</v>
      </c>
      <c r="B6188" t="s">
        <v>14</v>
      </c>
      <c r="C6188">
        <v>22</v>
      </c>
      <c r="D6188">
        <v>0</v>
      </c>
    </row>
    <row r="6189" spans="1:4" x14ac:dyDescent="0.25">
      <c r="A6189" t="s">
        <v>39</v>
      </c>
      <c r="B6189" t="s">
        <v>14</v>
      </c>
      <c r="C6189">
        <v>22</v>
      </c>
      <c r="D6189">
        <v>0</v>
      </c>
    </row>
    <row r="6190" spans="1:4" x14ac:dyDescent="0.25">
      <c r="A6190" t="s">
        <v>40</v>
      </c>
      <c r="B6190" t="s">
        <v>14</v>
      </c>
      <c r="C6190">
        <v>23</v>
      </c>
      <c r="D6190">
        <v>0</v>
      </c>
    </row>
    <row r="6191" spans="1:4" x14ac:dyDescent="0.25">
      <c r="A6191" t="s">
        <v>41</v>
      </c>
      <c r="B6191" t="s">
        <v>14</v>
      </c>
      <c r="C6191">
        <v>23</v>
      </c>
      <c r="D6191">
        <v>0</v>
      </c>
    </row>
    <row r="6192" spans="1:4" x14ac:dyDescent="0.25">
      <c r="A6192" t="s">
        <v>42</v>
      </c>
      <c r="B6192" t="s">
        <v>14</v>
      </c>
      <c r="C6192">
        <v>23</v>
      </c>
      <c r="D6192">
        <v>0</v>
      </c>
    </row>
    <row r="6193" spans="1:4" x14ac:dyDescent="0.25">
      <c r="A6193" t="s">
        <v>43</v>
      </c>
      <c r="B6193" t="s">
        <v>14</v>
      </c>
      <c r="C6193">
        <v>23</v>
      </c>
      <c r="D6193">
        <v>0</v>
      </c>
    </row>
    <row r="6194" spans="1:4" x14ac:dyDescent="0.25">
      <c r="A6194" t="s">
        <v>44</v>
      </c>
      <c r="B6194" t="s">
        <v>14</v>
      </c>
      <c r="C6194">
        <v>23</v>
      </c>
      <c r="D6194">
        <v>0</v>
      </c>
    </row>
    <row r="6195" spans="1:4" x14ac:dyDescent="0.25">
      <c r="A6195" t="s">
        <v>45</v>
      </c>
      <c r="B6195" t="s">
        <v>14</v>
      </c>
      <c r="C6195">
        <v>23</v>
      </c>
      <c r="D6195">
        <v>0</v>
      </c>
    </row>
    <row r="6196" spans="1:4" x14ac:dyDescent="0.25">
      <c r="A6196" t="s">
        <v>46</v>
      </c>
      <c r="B6196" t="s">
        <v>14</v>
      </c>
      <c r="C6196">
        <v>23</v>
      </c>
      <c r="D6196">
        <v>0</v>
      </c>
    </row>
    <row r="6197" spans="1:4" x14ac:dyDescent="0.25">
      <c r="A6197" t="s">
        <v>47</v>
      </c>
      <c r="B6197" t="s">
        <v>14</v>
      </c>
      <c r="C6197">
        <v>23</v>
      </c>
      <c r="D6197">
        <v>0</v>
      </c>
    </row>
    <row r="6198" spans="1:4" x14ac:dyDescent="0.25">
      <c r="A6198" t="s">
        <v>48</v>
      </c>
      <c r="B6198" t="s">
        <v>14</v>
      </c>
      <c r="C6198">
        <v>23</v>
      </c>
      <c r="D6198">
        <v>0</v>
      </c>
    </row>
    <row r="6199" spans="1:4" x14ac:dyDescent="0.25">
      <c r="A6199" t="s">
        <v>49</v>
      </c>
      <c r="B6199" t="s">
        <v>14</v>
      </c>
      <c r="C6199">
        <v>23</v>
      </c>
      <c r="D6199">
        <v>0</v>
      </c>
    </row>
    <row r="6200" spans="1:4" x14ac:dyDescent="0.25">
      <c r="A6200" t="s">
        <v>50</v>
      </c>
      <c r="B6200" t="s">
        <v>14</v>
      </c>
      <c r="C6200">
        <v>23</v>
      </c>
      <c r="D6200">
        <v>0</v>
      </c>
    </row>
    <row r="6201" spans="1:4" x14ac:dyDescent="0.25">
      <c r="A6201" t="s">
        <v>51</v>
      </c>
      <c r="B6201" t="s">
        <v>14</v>
      </c>
      <c r="C6201">
        <v>23</v>
      </c>
      <c r="D6201">
        <v>0</v>
      </c>
    </row>
    <row r="6202" spans="1:4" x14ac:dyDescent="0.25">
      <c r="A6202" t="s">
        <v>52</v>
      </c>
      <c r="B6202" t="s">
        <v>14</v>
      </c>
      <c r="C6202">
        <v>23</v>
      </c>
      <c r="D6202">
        <v>0</v>
      </c>
    </row>
    <row r="6203" spans="1:4" x14ac:dyDescent="0.25">
      <c r="A6203" t="s">
        <v>53</v>
      </c>
      <c r="B6203" t="s">
        <v>14</v>
      </c>
      <c r="C6203">
        <v>23</v>
      </c>
      <c r="D6203">
        <v>0</v>
      </c>
    </row>
    <row r="6204" spans="1:4" x14ac:dyDescent="0.25">
      <c r="A6204" t="s">
        <v>54</v>
      </c>
      <c r="B6204" t="s">
        <v>14</v>
      </c>
      <c r="C6204">
        <v>23</v>
      </c>
      <c r="D6204">
        <v>0</v>
      </c>
    </row>
    <row r="6205" spans="1:4" x14ac:dyDescent="0.25">
      <c r="A6205" t="s">
        <v>55</v>
      </c>
      <c r="B6205" t="s">
        <v>14</v>
      </c>
      <c r="C6205">
        <v>23</v>
      </c>
      <c r="D6205">
        <v>0</v>
      </c>
    </row>
    <row r="6206" spans="1:4" x14ac:dyDescent="0.25">
      <c r="A6206" t="s">
        <v>30</v>
      </c>
      <c r="B6206" t="s">
        <v>14</v>
      </c>
      <c r="C6206">
        <v>23</v>
      </c>
      <c r="D6206">
        <v>0</v>
      </c>
    </row>
    <row r="6207" spans="1:4" x14ac:dyDescent="0.25">
      <c r="A6207" t="s">
        <v>31</v>
      </c>
      <c r="B6207" t="s">
        <v>14</v>
      </c>
      <c r="C6207">
        <v>23</v>
      </c>
      <c r="D6207">
        <v>0</v>
      </c>
    </row>
    <row r="6208" spans="1:4" x14ac:dyDescent="0.25">
      <c r="A6208" t="s">
        <v>32</v>
      </c>
      <c r="B6208" t="s">
        <v>14</v>
      </c>
      <c r="C6208">
        <v>23</v>
      </c>
      <c r="D6208">
        <v>0</v>
      </c>
    </row>
    <row r="6209" spans="1:4" x14ac:dyDescent="0.25">
      <c r="A6209" t="s">
        <v>33</v>
      </c>
      <c r="B6209" t="s">
        <v>14</v>
      </c>
      <c r="C6209">
        <v>23</v>
      </c>
      <c r="D6209">
        <v>0</v>
      </c>
    </row>
    <row r="6210" spans="1:4" x14ac:dyDescent="0.25">
      <c r="A6210" t="s">
        <v>34</v>
      </c>
      <c r="B6210" t="s">
        <v>14</v>
      </c>
      <c r="C6210">
        <v>23</v>
      </c>
      <c r="D6210">
        <v>0</v>
      </c>
    </row>
    <row r="6211" spans="1:4" x14ac:dyDescent="0.25">
      <c r="A6211" t="s">
        <v>35</v>
      </c>
      <c r="B6211" t="s">
        <v>14</v>
      </c>
      <c r="C6211">
        <v>23</v>
      </c>
      <c r="D6211">
        <v>0</v>
      </c>
    </row>
    <row r="6212" spans="1:4" x14ac:dyDescent="0.25">
      <c r="A6212" t="s">
        <v>36</v>
      </c>
      <c r="B6212" t="s">
        <v>14</v>
      </c>
      <c r="C6212">
        <v>23</v>
      </c>
      <c r="D6212">
        <v>0</v>
      </c>
    </row>
    <row r="6213" spans="1:4" x14ac:dyDescent="0.25">
      <c r="A6213" t="s">
        <v>37</v>
      </c>
      <c r="B6213" t="s">
        <v>14</v>
      </c>
      <c r="C6213">
        <v>23</v>
      </c>
      <c r="D6213">
        <v>0</v>
      </c>
    </row>
    <row r="6214" spans="1:4" x14ac:dyDescent="0.25">
      <c r="A6214" t="s">
        <v>38</v>
      </c>
      <c r="B6214" t="s">
        <v>14</v>
      </c>
      <c r="C6214">
        <v>23</v>
      </c>
      <c r="D6214">
        <v>0</v>
      </c>
    </row>
    <row r="6215" spans="1:4" x14ac:dyDescent="0.25">
      <c r="A6215" t="s">
        <v>39</v>
      </c>
      <c r="B6215" t="s">
        <v>14</v>
      </c>
      <c r="C6215">
        <v>23</v>
      </c>
      <c r="D6215">
        <v>0</v>
      </c>
    </row>
    <row r="6216" spans="1:4" x14ac:dyDescent="0.25">
      <c r="A6216" t="s">
        <v>40</v>
      </c>
      <c r="B6216" t="s">
        <v>14</v>
      </c>
      <c r="C6216">
        <v>24</v>
      </c>
      <c r="D6216">
        <v>0</v>
      </c>
    </row>
    <row r="6217" spans="1:4" x14ac:dyDescent="0.25">
      <c r="A6217" t="s">
        <v>41</v>
      </c>
      <c r="B6217" t="s">
        <v>14</v>
      </c>
      <c r="C6217">
        <v>24</v>
      </c>
      <c r="D6217">
        <v>0</v>
      </c>
    </row>
    <row r="6218" spans="1:4" x14ac:dyDescent="0.25">
      <c r="A6218" t="s">
        <v>42</v>
      </c>
      <c r="B6218" t="s">
        <v>14</v>
      </c>
      <c r="C6218">
        <v>24</v>
      </c>
      <c r="D6218">
        <v>0</v>
      </c>
    </row>
    <row r="6219" spans="1:4" x14ac:dyDescent="0.25">
      <c r="A6219" t="s">
        <v>43</v>
      </c>
      <c r="B6219" t="s">
        <v>14</v>
      </c>
      <c r="C6219">
        <v>24</v>
      </c>
      <c r="D6219">
        <v>0</v>
      </c>
    </row>
    <row r="6220" spans="1:4" x14ac:dyDescent="0.25">
      <c r="A6220" t="s">
        <v>44</v>
      </c>
      <c r="B6220" t="s">
        <v>14</v>
      </c>
      <c r="C6220">
        <v>24</v>
      </c>
      <c r="D6220">
        <v>0</v>
      </c>
    </row>
    <row r="6221" spans="1:4" x14ac:dyDescent="0.25">
      <c r="A6221" t="s">
        <v>45</v>
      </c>
      <c r="B6221" t="s">
        <v>14</v>
      </c>
      <c r="C6221">
        <v>24</v>
      </c>
      <c r="D6221">
        <v>0</v>
      </c>
    </row>
    <row r="6222" spans="1:4" x14ac:dyDescent="0.25">
      <c r="A6222" t="s">
        <v>46</v>
      </c>
      <c r="B6222" t="s">
        <v>14</v>
      </c>
      <c r="C6222">
        <v>24</v>
      </c>
      <c r="D6222">
        <v>0</v>
      </c>
    </row>
    <row r="6223" spans="1:4" x14ac:dyDescent="0.25">
      <c r="A6223" t="s">
        <v>47</v>
      </c>
      <c r="B6223" t="s">
        <v>14</v>
      </c>
      <c r="C6223">
        <v>24</v>
      </c>
      <c r="D6223">
        <v>0</v>
      </c>
    </row>
    <row r="6224" spans="1:4" x14ac:dyDescent="0.25">
      <c r="A6224" t="s">
        <v>48</v>
      </c>
      <c r="B6224" t="s">
        <v>14</v>
      </c>
      <c r="C6224">
        <v>24</v>
      </c>
      <c r="D6224">
        <v>0</v>
      </c>
    </row>
    <row r="6225" spans="1:4" x14ac:dyDescent="0.25">
      <c r="A6225" t="s">
        <v>49</v>
      </c>
      <c r="B6225" t="s">
        <v>14</v>
      </c>
      <c r="C6225">
        <v>24</v>
      </c>
      <c r="D6225">
        <v>0</v>
      </c>
    </row>
    <row r="6226" spans="1:4" x14ac:dyDescent="0.25">
      <c r="A6226" t="s">
        <v>50</v>
      </c>
      <c r="B6226" t="s">
        <v>14</v>
      </c>
      <c r="C6226">
        <v>24</v>
      </c>
      <c r="D6226">
        <v>0</v>
      </c>
    </row>
    <row r="6227" spans="1:4" x14ac:dyDescent="0.25">
      <c r="A6227" t="s">
        <v>51</v>
      </c>
      <c r="B6227" t="s">
        <v>14</v>
      </c>
      <c r="C6227">
        <v>24</v>
      </c>
      <c r="D6227">
        <v>0</v>
      </c>
    </row>
    <row r="6228" spans="1:4" x14ac:dyDescent="0.25">
      <c r="A6228" t="s">
        <v>52</v>
      </c>
      <c r="B6228" t="s">
        <v>14</v>
      </c>
      <c r="C6228">
        <v>24</v>
      </c>
      <c r="D6228">
        <v>0</v>
      </c>
    </row>
    <row r="6229" spans="1:4" x14ac:dyDescent="0.25">
      <c r="A6229" t="s">
        <v>53</v>
      </c>
      <c r="B6229" t="s">
        <v>14</v>
      </c>
      <c r="C6229">
        <v>24</v>
      </c>
      <c r="D6229">
        <v>0</v>
      </c>
    </row>
    <row r="6230" spans="1:4" x14ac:dyDescent="0.25">
      <c r="A6230" t="s">
        <v>54</v>
      </c>
      <c r="B6230" t="s">
        <v>14</v>
      </c>
      <c r="C6230">
        <v>24</v>
      </c>
      <c r="D6230">
        <v>0</v>
      </c>
    </row>
    <row r="6231" spans="1:4" x14ac:dyDescent="0.25">
      <c r="A6231" t="s">
        <v>55</v>
      </c>
      <c r="B6231" t="s">
        <v>14</v>
      </c>
      <c r="C6231">
        <v>24</v>
      </c>
      <c r="D6231">
        <v>0</v>
      </c>
    </row>
    <row r="6232" spans="1:4" x14ac:dyDescent="0.25">
      <c r="A6232" t="s">
        <v>30</v>
      </c>
      <c r="B6232" t="s">
        <v>14</v>
      </c>
      <c r="C6232">
        <v>24</v>
      </c>
      <c r="D6232">
        <v>0</v>
      </c>
    </row>
    <row r="6233" spans="1:4" x14ac:dyDescent="0.25">
      <c r="A6233" t="s">
        <v>31</v>
      </c>
      <c r="B6233" t="s">
        <v>14</v>
      </c>
      <c r="C6233">
        <v>24</v>
      </c>
      <c r="D6233">
        <v>0</v>
      </c>
    </row>
    <row r="6234" spans="1:4" x14ac:dyDescent="0.25">
      <c r="A6234" t="s">
        <v>32</v>
      </c>
      <c r="B6234" t="s">
        <v>14</v>
      </c>
      <c r="C6234">
        <v>24</v>
      </c>
      <c r="D6234">
        <v>0</v>
      </c>
    </row>
    <row r="6235" spans="1:4" x14ac:dyDescent="0.25">
      <c r="A6235" t="s">
        <v>33</v>
      </c>
      <c r="B6235" t="s">
        <v>14</v>
      </c>
      <c r="C6235">
        <v>24</v>
      </c>
      <c r="D6235">
        <v>0</v>
      </c>
    </row>
    <row r="6236" spans="1:4" x14ac:dyDescent="0.25">
      <c r="A6236" t="s">
        <v>34</v>
      </c>
      <c r="B6236" t="s">
        <v>14</v>
      </c>
      <c r="C6236">
        <v>24</v>
      </c>
      <c r="D6236">
        <v>0</v>
      </c>
    </row>
    <row r="6237" spans="1:4" x14ac:dyDescent="0.25">
      <c r="A6237" t="s">
        <v>35</v>
      </c>
      <c r="B6237" t="s">
        <v>14</v>
      </c>
      <c r="C6237">
        <v>24</v>
      </c>
      <c r="D6237">
        <v>0</v>
      </c>
    </row>
    <row r="6238" spans="1:4" x14ac:dyDescent="0.25">
      <c r="A6238" t="s">
        <v>36</v>
      </c>
      <c r="B6238" t="s">
        <v>14</v>
      </c>
      <c r="C6238">
        <v>24</v>
      </c>
      <c r="D6238">
        <v>0</v>
      </c>
    </row>
    <row r="6239" spans="1:4" x14ac:dyDescent="0.25">
      <c r="A6239" t="s">
        <v>37</v>
      </c>
      <c r="B6239" t="s">
        <v>14</v>
      </c>
      <c r="C6239">
        <v>24</v>
      </c>
      <c r="D6239">
        <v>0</v>
      </c>
    </row>
    <row r="6240" spans="1:4" x14ac:dyDescent="0.25">
      <c r="A6240" t="s">
        <v>38</v>
      </c>
      <c r="B6240" t="s">
        <v>14</v>
      </c>
      <c r="C6240">
        <v>24</v>
      </c>
      <c r="D6240">
        <v>0</v>
      </c>
    </row>
    <row r="6241" spans="1:4" x14ac:dyDescent="0.25">
      <c r="A6241" t="s">
        <v>39</v>
      </c>
      <c r="B6241" t="s">
        <v>14</v>
      </c>
      <c r="C6241">
        <v>24</v>
      </c>
      <c r="D6241">
        <v>0</v>
      </c>
    </row>
    <row r="6242" spans="1:4" x14ac:dyDescent="0.25">
      <c r="A6242" t="s">
        <v>40</v>
      </c>
      <c r="B6242" t="s">
        <v>15</v>
      </c>
      <c r="C6242">
        <v>1</v>
      </c>
      <c r="D6242">
        <v>0</v>
      </c>
    </row>
    <row r="6243" spans="1:4" x14ac:dyDescent="0.25">
      <c r="A6243" t="s">
        <v>41</v>
      </c>
      <c r="B6243" t="s">
        <v>15</v>
      </c>
      <c r="C6243">
        <v>1</v>
      </c>
      <c r="D6243">
        <v>0</v>
      </c>
    </row>
    <row r="6244" spans="1:4" x14ac:dyDescent="0.25">
      <c r="A6244" t="s">
        <v>42</v>
      </c>
      <c r="B6244" t="s">
        <v>15</v>
      </c>
      <c r="C6244">
        <v>1</v>
      </c>
      <c r="D6244">
        <v>0</v>
      </c>
    </row>
    <row r="6245" spans="1:4" x14ac:dyDescent="0.25">
      <c r="A6245" t="s">
        <v>43</v>
      </c>
      <c r="B6245" t="s">
        <v>15</v>
      </c>
      <c r="C6245">
        <v>1</v>
      </c>
      <c r="D6245">
        <v>0</v>
      </c>
    </row>
    <row r="6246" spans="1:4" x14ac:dyDescent="0.25">
      <c r="A6246" t="s">
        <v>44</v>
      </c>
      <c r="B6246" t="s">
        <v>15</v>
      </c>
      <c r="C6246">
        <v>1</v>
      </c>
      <c r="D6246">
        <v>0</v>
      </c>
    </row>
    <row r="6247" spans="1:4" x14ac:dyDescent="0.25">
      <c r="A6247" t="s">
        <v>45</v>
      </c>
      <c r="B6247" t="s">
        <v>15</v>
      </c>
      <c r="C6247">
        <v>1</v>
      </c>
      <c r="D6247">
        <v>0</v>
      </c>
    </row>
    <row r="6248" spans="1:4" x14ac:dyDescent="0.25">
      <c r="A6248" t="s">
        <v>46</v>
      </c>
      <c r="B6248" t="s">
        <v>15</v>
      </c>
      <c r="C6248">
        <v>1</v>
      </c>
      <c r="D6248">
        <v>0</v>
      </c>
    </row>
    <row r="6249" spans="1:4" x14ac:dyDescent="0.25">
      <c r="A6249" t="s">
        <v>47</v>
      </c>
      <c r="B6249" t="s">
        <v>15</v>
      </c>
      <c r="C6249">
        <v>1</v>
      </c>
      <c r="D6249">
        <v>0</v>
      </c>
    </row>
    <row r="6250" spans="1:4" x14ac:dyDescent="0.25">
      <c r="A6250" t="s">
        <v>48</v>
      </c>
      <c r="B6250" t="s">
        <v>15</v>
      </c>
      <c r="C6250">
        <v>1</v>
      </c>
      <c r="D6250">
        <v>0</v>
      </c>
    </row>
    <row r="6251" spans="1:4" x14ac:dyDescent="0.25">
      <c r="A6251" t="s">
        <v>49</v>
      </c>
      <c r="B6251" t="s">
        <v>15</v>
      </c>
      <c r="C6251">
        <v>1</v>
      </c>
      <c r="D6251">
        <v>0</v>
      </c>
    </row>
    <row r="6252" spans="1:4" x14ac:dyDescent="0.25">
      <c r="A6252" t="s">
        <v>50</v>
      </c>
      <c r="B6252" t="s">
        <v>15</v>
      </c>
      <c r="C6252">
        <v>1</v>
      </c>
      <c r="D6252">
        <v>0</v>
      </c>
    </row>
    <row r="6253" spans="1:4" x14ac:dyDescent="0.25">
      <c r="A6253" t="s">
        <v>51</v>
      </c>
      <c r="B6253" t="s">
        <v>15</v>
      </c>
      <c r="C6253">
        <v>1</v>
      </c>
      <c r="D6253">
        <v>0</v>
      </c>
    </row>
    <row r="6254" spans="1:4" x14ac:dyDescent="0.25">
      <c r="A6254" t="s">
        <v>52</v>
      </c>
      <c r="B6254" t="s">
        <v>15</v>
      </c>
      <c r="C6254">
        <v>1</v>
      </c>
      <c r="D6254">
        <v>0</v>
      </c>
    </row>
    <row r="6255" spans="1:4" x14ac:dyDescent="0.25">
      <c r="A6255" t="s">
        <v>53</v>
      </c>
      <c r="B6255" t="s">
        <v>15</v>
      </c>
      <c r="C6255">
        <v>1</v>
      </c>
      <c r="D6255">
        <v>0</v>
      </c>
    </row>
    <row r="6256" spans="1:4" x14ac:dyDescent="0.25">
      <c r="A6256" t="s">
        <v>54</v>
      </c>
      <c r="B6256" t="s">
        <v>15</v>
      </c>
      <c r="C6256">
        <v>1</v>
      </c>
      <c r="D6256">
        <v>0</v>
      </c>
    </row>
    <row r="6257" spans="1:4" x14ac:dyDescent="0.25">
      <c r="A6257" t="s">
        <v>55</v>
      </c>
      <c r="B6257" t="s">
        <v>15</v>
      </c>
      <c r="C6257">
        <v>1</v>
      </c>
      <c r="D6257">
        <v>0</v>
      </c>
    </row>
    <row r="6258" spans="1:4" x14ac:dyDescent="0.25">
      <c r="A6258" t="s">
        <v>30</v>
      </c>
      <c r="B6258" t="s">
        <v>15</v>
      </c>
      <c r="C6258">
        <v>1</v>
      </c>
      <c r="D6258">
        <v>0</v>
      </c>
    </row>
    <row r="6259" spans="1:4" x14ac:dyDescent="0.25">
      <c r="A6259" t="s">
        <v>31</v>
      </c>
      <c r="B6259" t="s">
        <v>15</v>
      </c>
      <c r="C6259">
        <v>1</v>
      </c>
      <c r="D6259">
        <v>0</v>
      </c>
    </row>
    <row r="6260" spans="1:4" x14ac:dyDescent="0.25">
      <c r="A6260" t="s">
        <v>32</v>
      </c>
      <c r="B6260" t="s">
        <v>15</v>
      </c>
      <c r="C6260">
        <v>1</v>
      </c>
      <c r="D6260">
        <v>0</v>
      </c>
    </row>
    <row r="6261" spans="1:4" x14ac:dyDescent="0.25">
      <c r="A6261" t="s">
        <v>33</v>
      </c>
      <c r="B6261" t="s">
        <v>15</v>
      </c>
      <c r="C6261">
        <v>1</v>
      </c>
      <c r="D6261">
        <v>0</v>
      </c>
    </row>
    <row r="6262" spans="1:4" x14ac:dyDescent="0.25">
      <c r="A6262" t="s">
        <v>34</v>
      </c>
      <c r="B6262" t="s">
        <v>15</v>
      </c>
      <c r="C6262">
        <v>1</v>
      </c>
      <c r="D6262">
        <v>0</v>
      </c>
    </row>
    <row r="6263" spans="1:4" x14ac:dyDescent="0.25">
      <c r="A6263" t="s">
        <v>35</v>
      </c>
      <c r="B6263" t="s">
        <v>15</v>
      </c>
      <c r="C6263">
        <v>1</v>
      </c>
      <c r="D6263">
        <v>0</v>
      </c>
    </row>
    <row r="6264" spans="1:4" x14ac:dyDescent="0.25">
      <c r="A6264" t="s">
        <v>36</v>
      </c>
      <c r="B6264" t="s">
        <v>15</v>
      </c>
      <c r="C6264">
        <v>1</v>
      </c>
      <c r="D6264">
        <v>0</v>
      </c>
    </row>
    <row r="6265" spans="1:4" x14ac:dyDescent="0.25">
      <c r="A6265" t="s">
        <v>37</v>
      </c>
      <c r="B6265" t="s">
        <v>15</v>
      </c>
      <c r="C6265">
        <v>1</v>
      </c>
      <c r="D6265">
        <v>0</v>
      </c>
    </row>
    <row r="6266" spans="1:4" x14ac:dyDescent="0.25">
      <c r="A6266" t="s">
        <v>38</v>
      </c>
      <c r="B6266" t="s">
        <v>15</v>
      </c>
      <c r="C6266">
        <v>1</v>
      </c>
      <c r="D6266">
        <v>0</v>
      </c>
    </row>
    <row r="6267" spans="1:4" x14ac:dyDescent="0.25">
      <c r="A6267" t="s">
        <v>39</v>
      </c>
      <c r="B6267" t="s">
        <v>15</v>
      </c>
      <c r="C6267">
        <v>1</v>
      </c>
      <c r="D6267">
        <v>0</v>
      </c>
    </row>
    <row r="6268" spans="1:4" x14ac:dyDescent="0.25">
      <c r="A6268" t="s">
        <v>40</v>
      </c>
      <c r="B6268" t="s">
        <v>15</v>
      </c>
      <c r="C6268">
        <v>2</v>
      </c>
      <c r="D6268">
        <v>0</v>
      </c>
    </row>
    <row r="6269" spans="1:4" x14ac:dyDescent="0.25">
      <c r="A6269" t="s">
        <v>41</v>
      </c>
      <c r="B6269" t="s">
        <v>15</v>
      </c>
      <c r="C6269">
        <v>2</v>
      </c>
      <c r="D6269">
        <v>0</v>
      </c>
    </row>
    <row r="6270" spans="1:4" x14ac:dyDescent="0.25">
      <c r="A6270" t="s">
        <v>42</v>
      </c>
      <c r="B6270" t="s">
        <v>15</v>
      </c>
      <c r="C6270">
        <v>2</v>
      </c>
      <c r="D6270">
        <v>0</v>
      </c>
    </row>
    <row r="6271" spans="1:4" x14ac:dyDescent="0.25">
      <c r="A6271" t="s">
        <v>43</v>
      </c>
      <c r="B6271" t="s">
        <v>15</v>
      </c>
      <c r="C6271">
        <v>2</v>
      </c>
      <c r="D6271">
        <v>0</v>
      </c>
    </row>
    <row r="6272" spans="1:4" x14ac:dyDescent="0.25">
      <c r="A6272" t="s">
        <v>44</v>
      </c>
      <c r="B6272" t="s">
        <v>15</v>
      </c>
      <c r="C6272">
        <v>2</v>
      </c>
      <c r="D6272">
        <v>0</v>
      </c>
    </row>
    <row r="6273" spans="1:4" x14ac:dyDescent="0.25">
      <c r="A6273" t="s">
        <v>45</v>
      </c>
      <c r="B6273" t="s">
        <v>15</v>
      </c>
      <c r="C6273">
        <v>2</v>
      </c>
      <c r="D6273">
        <v>0</v>
      </c>
    </row>
    <row r="6274" spans="1:4" x14ac:dyDescent="0.25">
      <c r="A6274" t="s">
        <v>46</v>
      </c>
      <c r="B6274" t="s">
        <v>15</v>
      </c>
      <c r="C6274">
        <v>2</v>
      </c>
      <c r="D6274">
        <v>0</v>
      </c>
    </row>
    <row r="6275" spans="1:4" x14ac:dyDescent="0.25">
      <c r="A6275" t="s">
        <v>47</v>
      </c>
      <c r="B6275" t="s">
        <v>15</v>
      </c>
      <c r="C6275">
        <v>2</v>
      </c>
      <c r="D6275">
        <v>0</v>
      </c>
    </row>
    <row r="6276" spans="1:4" x14ac:dyDescent="0.25">
      <c r="A6276" t="s">
        <v>48</v>
      </c>
      <c r="B6276" t="s">
        <v>15</v>
      </c>
      <c r="C6276">
        <v>2</v>
      </c>
      <c r="D6276">
        <v>0</v>
      </c>
    </row>
    <row r="6277" spans="1:4" x14ac:dyDescent="0.25">
      <c r="A6277" t="s">
        <v>49</v>
      </c>
      <c r="B6277" t="s">
        <v>15</v>
      </c>
      <c r="C6277">
        <v>2</v>
      </c>
      <c r="D6277">
        <v>0</v>
      </c>
    </row>
    <row r="6278" spans="1:4" x14ac:dyDescent="0.25">
      <c r="A6278" t="s">
        <v>50</v>
      </c>
      <c r="B6278" t="s">
        <v>15</v>
      </c>
      <c r="C6278">
        <v>2</v>
      </c>
      <c r="D6278">
        <v>0</v>
      </c>
    </row>
    <row r="6279" spans="1:4" x14ac:dyDescent="0.25">
      <c r="A6279" t="s">
        <v>51</v>
      </c>
      <c r="B6279" t="s">
        <v>15</v>
      </c>
      <c r="C6279">
        <v>2</v>
      </c>
      <c r="D6279">
        <v>0</v>
      </c>
    </row>
    <row r="6280" spans="1:4" x14ac:dyDescent="0.25">
      <c r="A6280" t="s">
        <v>52</v>
      </c>
      <c r="B6280" t="s">
        <v>15</v>
      </c>
      <c r="C6280">
        <v>2</v>
      </c>
      <c r="D6280">
        <v>0</v>
      </c>
    </row>
    <row r="6281" spans="1:4" x14ac:dyDescent="0.25">
      <c r="A6281" t="s">
        <v>53</v>
      </c>
      <c r="B6281" t="s">
        <v>15</v>
      </c>
      <c r="C6281">
        <v>2</v>
      </c>
      <c r="D6281">
        <v>0</v>
      </c>
    </row>
    <row r="6282" spans="1:4" x14ac:dyDescent="0.25">
      <c r="A6282" t="s">
        <v>54</v>
      </c>
      <c r="B6282" t="s">
        <v>15</v>
      </c>
      <c r="C6282">
        <v>2</v>
      </c>
      <c r="D6282">
        <v>0</v>
      </c>
    </row>
    <row r="6283" spans="1:4" x14ac:dyDescent="0.25">
      <c r="A6283" t="s">
        <v>55</v>
      </c>
      <c r="B6283" t="s">
        <v>15</v>
      </c>
      <c r="C6283">
        <v>2</v>
      </c>
      <c r="D6283">
        <v>0</v>
      </c>
    </row>
    <row r="6284" spans="1:4" x14ac:dyDescent="0.25">
      <c r="A6284" t="s">
        <v>30</v>
      </c>
      <c r="B6284" t="s">
        <v>15</v>
      </c>
      <c r="C6284">
        <v>2</v>
      </c>
      <c r="D6284">
        <v>0</v>
      </c>
    </row>
    <row r="6285" spans="1:4" x14ac:dyDescent="0.25">
      <c r="A6285" t="s">
        <v>31</v>
      </c>
      <c r="B6285" t="s">
        <v>15</v>
      </c>
      <c r="C6285">
        <v>2</v>
      </c>
      <c r="D6285">
        <v>0</v>
      </c>
    </row>
    <row r="6286" spans="1:4" x14ac:dyDescent="0.25">
      <c r="A6286" t="s">
        <v>32</v>
      </c>
      <c r="B6286" t="s">
        <v>15</v>
      </c>
      <c r="C6286">
        <v>2</v>
      </c>
      <c r="D6286">
        <v>0</v>
      </c>
    </row>
    <row r="6287" spans="1:4" x14ac:dyDescent="0.25">
      <c r="A6287" t="s">
        <v>33</v>
      </c>
      <c r="B6287" t="s">
        <v>15</v>
      </c>
      <c r="C6287">
        <v>2</v>
      </c>
      <c r="D6287">
        <v>0</v>
      </c>
    </row>
    <row r="6288" spans="1:4" x14ac:dyDescent="0.25">
      <c r="A6288" t="s">
        <v>34</v>
      </c>
      <c r="B6288" t="s">
        <v>15</v>
      </c>
      <c r="C6288">
        <v>2</v>
      </c>
      <c r="D6288">
        <v>0</v>
      </c>
    </row>
    <row r="6289" spans="1:4" x14ac:dyDescent="0.25">
      <c r="A6289" t="s">
        <v>35</v>
      </c>
      <c r="B6289" t="s">
        <v>15</v>
      </c>
      <c r="C6289">
        <v>2</v>
      </c>
      <c r="D6289">
        <v>0</v>
      </c>
    </row>
    <row r="6290" spans="1:4" x14ac:dyDescent="0.25">
      <c r="A6290" t="s">
        <v>36</v>
      </c>
      <c r="B6290" t="s">
        <v>15</v>
      </c>
      <c r="C6290">
        <v>2</v>
      </c>
      <c r="D6290">
        <v>0</v>
      </c>
    </row>
    <row r="6291" spans="1:4" x14ac:dyDescent="0.25">
      <c r="A6291" t="s">
        <v>37</v>
      </c>
      <c r="B6291" t="s">
        <v>15</v>
      </c>
      <c r="C6291">
        <v>2</v>
      </c>
      <c r="D6291">
        <v>0</v>
      </c>
    </row>
    <row r="6292" spans="1:4" x14ac:dyDescent="0.25">
      <c r="A6292" t="s">
        <v>38</v>
      </c>
      <c r="B6292" t="s">
        <v>15</v>
      </c>
      <c r="C6292">
        <v>2</v>
      </c>
      <c r="D6292">
        <v>0</v>
      </c>
    </row>
    <row r="6293" spans="1:4" x14ac:dyDescent="0.25">
      <c r="A6293" t="s">
        <v>39</v>
      </c>
      <c r="B6293" t="s">
        <v>15</v>
      </c>
      <c r="C6293">
        <v>2</v>
      </c>
      <c r="D6293">
        <v>0</v>
      </c>
    </row>
    <row r="6294" spans="1:4" x14ac:dyDescent="0.25">
      <c r="A6294" t="s">
        <v>40</v>
      </c>
      <c r="B6294" t="s">
        <v>15</v>
      </c>
      <c r="C6294">
        <v>3</v>
      </c>
      <c r="D6294">
        <v>0</v>
      </c>
    </row>
    <row r="6295" spans="1:4" x14ac:dyDescent="0.25">
      <c r="A6295" t="s">
        <v>41</v>
      </c>
      <c r="B6295" t="s">
        <v>15</v>
      </c>
      <c r="C6295">
        <v>3</v>
      </c>
      <c r="D6295">
        <v>0</v>
      </c>
    </row>
    <row r="6296" spans="1:4" x14ac:dyDescent="0.25">
      <c r="A6296" t="s">
        <v>42</v>
      </c>
      <c r="B6296" t="s">
        <v>15</v>
      </c>
      <c r="C6296">
        <v>3</v>
      </c>
      <c r="D6296">
        <v>0</v>
      </c>
    </row>
    <row r="6297" spans="1:4" x14ac:dyDescent="0.25">
      <c r="A6297" t="s">
        <v>43</v>
      </c>
      <c r="B6297" t="s">
        <v>15</v>
      </c>
      <c r="C6297">
        <v>3</v>
      </c>
      <c r="D6297">
        <v>0</v>
      </c>
    </row>
    <row r="6298" spans="1:4" x14ac:dyDescent="0.25">
      <c r="A6298" t="s">
        <v>44</v>
      </c>
      <c r="B6298" t="s">
        <v>15</v>
      </c>
      <c r="C6298">
        <v>3</v>
      </c>
      <c r="D6298">
        <v>0</v>
      </c>
    </row>
    <row r="6299" spans="1:4" x14ac:dyDescent="0.25">
      <c r="A6299" t="s">
        <v>45</v>
      </c>
      <c r="B6299" t="s">
        <v>15</v>
      </c>
      <c r="C6299">
        <v>3</v>
      </c>
      <c r="D6299">
        <v>0</v>
      </c>
    </row>
    <row r="6300" spans="1:4" x14ac:dyDescent="0.25">
      <c r="A6300" t="s">
        <v>46</v>
      </c>
      <c r="B6300" t="s">
        <v>15</v>
      </c>
      <c r="C6300">
        <v>3</v>
      </c>
      <c r="D6300">
        <v>0</v>
      </c>
    </row>
    <row r="6301" spans="1:4" x14ac:dyDescent="0.25">
      <c r="A6301" t="s">
        <v>47</v>
      </c>
      <c r="B6301" t="s">
        <v>15</v>
      </c>
      <c r="C6301">
        <v>3</v>
      </c>
      <c r="D6301">
        <v>0</v>
      </c>
    </row>
    <row r="6302" spans="1:4" x14ac:dyDescent="0.25">
      <c r="A6302" t="s">
        <v>48</v>
      </c>
      <c r="B6302" t="s">
        <v>15</v>
      </c>
      <c r="C6302">
        <v>3</v>
      </c>
      <c r="D6302">
        <v>0</v>
      </c>
    </row>
    <row r="6303" spans="1:4" x14ac:dyDescent="0.25">
      <c r="A6303" t="s">
        <v>49</v>
      </c>
      <c r="B6303" t="s">
        <v>15</v>
      </c>
      <c r="C6303">
        <v>3</v>
      </c>
      <c r="D6303">
        <v>0</v>
      </c>
    </row>
    <row r="6304" spans="1:4" x14ac:dyDescent="0.25">
      <c r="A6304" t="s">
        <v>50</v>
      </c>
      <c r="B6304" t="s">
        <v>15</v>
      </c>
      <c r="C6304">
        <v>3</v>
      </c>
      <c r="D6304">
        <v>0</v>
      </c>
    </row>
    <row r="6305" spans="1:4" x14ac:dyDescent="0.25">
      <c r="A6305" t="s">
        <v>51</v>
      </c>
      <c r="B6305" t="s">
        <v>15</v>
      </c>
      <c r="C6305">
        <v>3</v>
      </c>
      <c r="D6305">
        <v>0</v>
      </c>
    </row>
    <row r="6306" spans="1:4" x14ac:dyDescent="0.25">
      <c r="A6306" t="s">
        <v>52</v>
      </c>
      <c r="B6306" t="s">
        <v>15</v>
      </c>
      <c r="C6306">
        <v>3</v>
      </c>
      <c r="D6306">
        <v>0</v>
      </c>
    </row>
    <row r="6307" spans="1:4" x14ac:dyDescent="0.25">
      <c r="A6307" t="s">
        <v>53</v>
      </c>
      <c r="B6307" t="s">
        <v>15</v>
      </c>
      <c r="C6307">
        <v>3</v>
      </c>
      <c r="D6307">
        <v>0</v>
      </c>
    </row>
    <row r="6308" spans="1:4" x14ac:dyDescent="0.25">
      <c r="A6308" t="s">
        <v>54</v>
      </c>
      <c r="B6308" t="s">
        <v>15</v>
      </c>
      <c r="C6308">
        <v>3</v>
      </c>
      <c r="D6308">
        <v>0</v>
      </c>
    </row>
    <row r="6309" spans="1:4" x14ac:dyDescent="0.25">
      <c r="A6309" t="s">
        <v>55</v>
      </c>
      <c r="B6309" t="s">
        <v>15</v>
      </c>
      <c r="C6309">
        <v>3</v>
      </c>
      <c r="D6309">
        <v>0</v>
      </c>
    </row>
    <row r="6310" spans="1:4" x14ac:dyDescent="0.25">
      <c r="A6310" t="s">
        <v>30</v>
      </c>
      <c r="B6310" t="s">
        <v>15</v>
      </c>
      <c r="C6310">
        <v>3</v>
      </c>
      <c r="D6310">
        <v>0</v>
      </c>
    </row>
    <row r="6311" spans="1:4" x14ac:dyDescent="0.25">
      <c r="A6311" t="s">
        <v>31</v>
      </c>
      <c r="B6311" t="s">
        <v>15</v>
      </c>
      <c r="C6311">
        <v>3</v>
      </c>
      <c r="D6311">
        <v>0</v>
      </c>
    </row>
    <row r="6312" spans="1:4" x14ac:dyDescent="0.25">
      <c r="A6312" t="s">
        <v>32</v>
      </c>
      <c r="B6312" t="s">
        <v>15</v>
      </c>
      <c r="C6312">
        <v>3</v>
      </c>
      <c r="D6312">
        <v>0</v>
      </c>
    </row>
    <row r="6313" spans="1:4" x14ac:dyDescent="0.25">
      <c r="A6313" t="s">
        <v>33</v>
      </c>
      <c r="B6313" t="s">
        <v>15</v>
      </c>
      <c r="C6313">
        <v>3</v>
      </c>
      <c r="D6313">
        <v>0</v>
      </c>
    </row>
    <row r="6314" spans="1:4" x14ac:dyDescent="0.25">
      <c r="A6314" t="s">
        <v>34</v>
      </c>
      <c r="B6314" t="s">
        <v>15</v>
      </c>
      <c r="C6314">
        <v>3</v>
      </c>
      <c r="D6314">
        <v>0</v>
      </c>
    </row>
    <row r="6315" spans="1:4" x14ac:dyDescent="0.25">
      <c r="A6315" t="s">
        <v>35</v>
      </c>
      <c r="B6315" t="s">
        <v>15</v>
      </c>
      <c r="C6315">
        <v>3</v>
      </c>
      <c r="D6315">
        <v>0</v>
      </c>
    </row>
    <row r="6316" spans="1:4" x14ac:dyDescent="0.25">
      <c r="A6316" t="s">
        <v>36</v>
      </c>
      <c r="B6316" t="s">
        <v>15</v>
      </c>
      <c r="C6316">
        <v>3</v>
      </c>
      <c r="D6316">
        <v>0</v>
      </c>
    </row>
    <row r="6317" spans="1:4" x14ac:dyDescent="0.25">
      <c r="A6317" t="s">
        <v>37</v>
      </c>
      <c r="B6317" t="s">
        <v>15</v>
      </c>
      <c r="C6317">
        <v>3</v>
      </c>
      <c r="D6317">
        <v>0</v>
      </c>
    </row>
    <row r="6318" spans="1:4" x14ac:dyDescent="0.25">
      <c r="A6318" t="s">
        <v>38</v>
      </c>
      <c r="B6318" t="s">
        <v>15</v>
      </c>
      <c r="C6318">
        <v>3</v>
      </c>
      <c r="D6318">
        <v>0</v>
      </c>
    </row>
    <row r="6319" spans="1:4" x14ac:dyDescent="0.25">
      <c r="A6319" t="s">
        <v>39</v>
      </c>
      <c r="B6319" t="s">
        <v>15</v>
      </c>
      <c r="C6319">
        <v>3</v>
      </c>
      <c r="D6319">
        <v>0</v>
      </c>
    </row>
    <row r="6320" spans="1:4" x14ac:dyDescent="0.25">
      <c r="A6320" t="s">
        <v>40</v>
      </c>
      <c r="B6320" t="s">
        <v>15</v>
      </c>
      <c r="C6320">
        <v>4</v>
      </c>
      <c r="D6320">
        <v>0</v>
      </c>
    </row>
    <row r="6321" spans="1:4" x14ac:dyDescent="0.25">
      <c r="A6321" t="s">
        <v>41</v>
      </c>
      <c r="B6321" t="s">
        <v>15</v>
      </c>
      <c r="C6321">
        <v>4</v>
      </c>
      <c r="D6321">
        <v>0</v>
      </c>
    </row>
    <row r="6322" spans="1:4" x14ac:dyDescent="0.25">
      <c r="A6322" t="s">
        <v>42</v>
      </c>
      <c r="B6322" t="s">
        <v>15</v>
      </c>
      <c r="C6322">
        <v>4</v>
      </c>
      <c r="D6322">
        <v>0</v>
      </c>
    </row>
    <row r="6323" spans="1:4" x14ac:dyDescent="0.25">
      <c r="A6323" t="s">
        <v>43</v>
      </c>
      <c r="B6323" t="s">
        <v>15</v>
      </c>
      <c r="C6323">
        <v>4</v>
      </c>
      <c r="D6323">
        <v>0</v>
      </c>
    </row>
    <row r="6324" spans="1:4" x14ac:dyDescent="0.25">
      <c r="A6324" t="s">
        <v>44</v>
      </c>
      <c r="B6324" t="s">
        <v>15</v>
      </c>
      <c r="C6324">
        <v>4</v>
      </c>
      <c r="D6324">
        <v>0</v>
      </c>
    </row>
    <row r="6325" spans="1:4" x14ac:dyDescent="0.25">
      <c r="A6325" t="s">
        <v>45</v>
      </c>
      <c r="B6325" t="s">
        <v>15</v>
      </c>
      <c r="C6325">
        <v>4</v>
      </c>
      <c r="D6325">
        <v>0</v>
      </c>
    </row>
    <row r="6326" spans="1:4" x14ac:dyDescent="0.25">
      <c r="A6326" t="s">
        <v>46</v>
      </c>
      <c r="B6326" t="s">
        <v>15</v>
      </c>
      <c r="C6326">
        <v>4</v>
      </c>
      <c r="D6326">
        <v>0</v>
      </c>
    </row>
    <row r="6327" spans="1:4" x14ac:dyDescent="0.25">
      <c r="A6327" t="s">
        <v>47</v>
      </c>
      <c r="B6327" t="s">
        <v>15</v>
      </c>
      <c r="C6327">
        <v>4</v>
      </c>
      <c r="D6327">
        <v>0</v>
      </c>
    </row>
    <row r="6328" spans="1:4" x14ac:dyDescent="0.25">
      <c r="A6328" t="s">
        <v>48</v>
      </c>
      <c r="B6328" t="s">
        <v>15</v>
      </c>
      <c r="C6328">
        <v>4</v>
      </c>
      <c r="D6328">
        <v>0</v>
      </c>
    </row>
    <row r="6329" spans="1:4" x14ac:dyDescent="0.25">
      <c r="A6329" t="s">
        <v>49</v>
      </c>
      <c r="B6329" t="s">
        <v>15</v>
      </c>
      <c r="C6329">
        <v>4</v>
      </c>
      <c r="D6329">
        <v>0</v>
      </c>
    </row>
    <row r="6330" spans="1:4" x14ac:dyDescent="0.25">
      <c r="A6330" t="s">
        <v>50</v>
      </c>
      <c r="B6330" t="s">
        <v>15</v>
      </c>
      <c r="C6330">
        <v>4</v>
      </c>
      <c r="D6330">
        <v>0</v>
      </c>
    </row>
    <row r="6331" spans="1:4" x14ac:dyDescent="0.25">
      <c r="A6331" t="s">
        <v>51</v>
      </c>
      <c r="B6331" t="s">
        <v>15</v>
      </c>
      <c r="C6331">
        <v>4</v>
      </c>
      <c r="D6331">
        <v>0</v>
      </c>
    </row>
    <row r="6332" spans="1:4" x14ac:dyDescent="0.25">
      <c r="A6332" t="s">
        <v>52</v>
      </c>
      <c r="B6332" t="s">
        <v>15</v>
      </c>
      <c r="C6332">
        <v>4</v>
      </c>
      <c r="D6332">
        <v>0</v>
      </c>
    </row>
    <row r="6333" spans="1:4" x14ac:dyDescent="0.25">
      <c r="A6333" t="s">
        <v>53</v>
      </c>
      <c r="B6333" t="s">
        <v>15</v>
      </c>
      <c r="C6333">
        <v>4</v>
      </c>
      <c r="D6333">
        <v>0</v>
      </c>
    </row>
    <row r="6334" spans="1:4" x14ac:dyDescent="0.25">
      <c r="A6334" t="s">
        <v>54</v>
      </c>
      <c r="B6334" t="s">
        <v>15</v>
      </c>
      <c r="C6334">
        <v>4</v>
      </c>
      <c r="D6334">
        <v>0</v>
      </c>
    </row>
    <row r="6335" spans="1:4" x14ac:dyDescent="0.25">
      <c r="A6335" t="s">
        <v>55</v>
      </c>
      <c r="B6335" t="s">
        <v>15</v>
      </c>
      <c r="C6335">
        <v>4</v>
      </c>
      <c r="D6335">
        <v>0</v>
      </c>
    </row>
    <row r="6336" spans="1:4" x14ac:dyDescent="0.25">
      <c r="A6336" t="s">
        <v>30</v>
      </c>
      <c r="B6336" t="s">
        <v>15</v>
      </c>
      <c r="C6336">
        <v>4</v>
      </c>
      <c r="D6336">
        <v>0</v>
      </c>
    </row>
    <row r="6337" spans="1:4" x14ac:dyDescent="0.25">
      <c r="A6337" t="s">
        <v>31</v>
      </c>
      <c r="B6337" t="s">
        <v>15</v>
      </c>
      <c r="C6337">
        <v>4</v>
      </c>
      <c r="D6337">
        <v>0</v>
      </c>
    </row>
    <row r="6338" spans="1:4" x14ac:dyDescent="0.25">
      <c r="A6338" t="s">
        <v>32</v>
      </c>
      <c r="B6338" t="s">
        <v>15</v>
      </c>
      <c r="C6338">
        <v>4</v>
      </c>
      <c r="D6338">
        <v>0</v>
      </c>
    </row>
    <row r="6339" spans="1:4" x14ac:dyDescent="0.25">
      <c r="A6339" t="s">
        <v>33</v>
      </c>
      <c r="B6339" t="s">
        <v>15</v>
      </c>
      <c r="C6339">
        <v>4</v>
      </c>
      <c r="D6339">
        <v>0</v>
      </c>
    </row>
    <row r="6340" spans="1:4" x14ac:dyDescent="0.25">
      <c r="A6340" t="s">
        <v>34</v>
      </c>
      <c r="B6340" t="s">
        <v>15</v>
      </c>
      <c r="C6340">
        <v>4</v>
      </c>
      <c r="D6340">
        <v>0</v>
      </c>
    </row>
    <row r="6341" spans="1:4" x14ac:dyDescent="0.25">
      <c r="A6341" t="s">
        <v>35</v>
      </c>
      <c r="B6341" t="s">
        <v>15</v>
      </c>
      <c r="C6341">
        <v>4</v>
      </c>
      <c r="D6341">
        <v>0</v>
      </c>
    </row>
    <row r="6342" spans="1:4" x14ac:dyDescent="0.25">
      <c r="A6342" t="s">
        <v>36</v>
      </c>
      <c r="B6342" t="s">
        <v>15</v>
      </c>
      <c r="C6342">
        <v>4</v>
      </c>
      <c r="D6342">
        <v>0</v>
      </c>
    </row>
    <row r="6343" spans="1:4" x14ac:dyDescent="0.25">
      <c r="A6343" t="s">
        <v>37</v>
      </c>
      <c r="B6343" t="s">
        <v>15</v>
      </c>
      <c r="C6343">
        <v>4</v>
      </c>
      <c r="D6343">
        <v>0</v>
      </c>
    </row>
    <row r="6344" spans="1:4" x14ac:dyDescent="0.25">
      <c r="A6344" t="s">
        <v>38</v>
      </c>
      <c r="B6344" t="s">
        <v>15</v>
      </c>
      <c r="C6344">
        <v>4</v>
      </c>
      <c r="D6344">
        <v>0</v>
      </c>
    </row>
    <row r="6345" spans="1:4" x14ac:dyDescent="0.25">
      <c r="A6345" t="s">
        <v>39</v>
      </c>
      <c r="B6345" t="s">
        <v>15</v>
      </c>
      <c r="C6345">
        <v>4</v>
      </c>
      <c r="D6345">
        <v>0</v>
      </c>
    </row>
    <row r="6346" spans="1:4" x14ac:dyDescent="0.25">
      <c r="A6346" t="s">
        <v>40</v>
      </c>
      <c r="B6346" t="s">
        <v>15</v>
      </c>
      <c r="C6346">
        <v>5</v>
      </c>
      <c r="D6346">
        <v>0</v>
      </c>
    </row>
    <row r="6347" spans="1:4" x14ac:dyDescent="0.25">
      <c r="A6347" t="s">
        <v>41</v>
      </c>
      <c r="B6347" t="s">
        <v>15</v>
      </c>
      <c r="C6347">
        <v>5</v>
      </c>
      <c r="D6347">
        <v>0</v>
      </c>
    </row>
    <row r="6348" spans="1:4" x14ac:dyDescent="0.25">
      <c r="A6348" t="s">
        <v>42</v>
      </c>
      <c r="B6348" t="s">
        <v>15</v>
      </c>
      <c r="C6348">
        <v>5</v>
      </c>
      <c r="D6348">
        <v>0</v>
      </c>
    </row>
    <row r="6349" spans="1:4" x14ac:dyDescent="0.25">
      <c r="A6349" t="s">
        <v>43</v>
      </c>
      <c r="B6349" t="s">
        <v>15</v>
      </c>
      <c r="C6349">
        <v>5</v>
      </c>
      <c r="D6349">
        <v>0</v>
      </c>
    </row>
    <row r="6350" spans="1:4" x14ac:dyDescent="0.25">
      <c r="A6350" t="s">
        <v>44</v>
      </c>
      <c r="B6350" t="s">
        <v>15</v>
      </c>
      <c r="C6350">
        <v>5</v>
      </c>
      <c r="D6350">
        <v>0</v>
      </c>
    </row>
    <row r="6351" spans="1:4" x14ac:dyDescent="0.25">
      <c r="A6351" t="s">
        <v>45</v>
      </c>
      <c r="B6351" t="s">
        <v>15</v>
      </c>
      <c r="C6351">
        <v>5</v>
      </c>
      <c r="D6351">
        <v>0</v>
      </c>
    </row>
    <row r="6352" spans="1:4" x14ac:dyDescent="0.25">
      <c r="A6352" t="s">
        <v>46</v>
      </c>
      <c r="B6352" t="s">
        <v>15</v>
      </c>
      <c r="C6352">
        <v>5</v>
      </c>
      <c r="D6352">
        <v>0</v>
      </c>
    </row>
    <row r="6353" spans="1:4" x14ac:dyDescent="0.25">
      <c r="A6353" t="s">
        <v>47</v>
      </c>
      <c r="B6353" t="s">
        <v>15</v>
      </c>
      <c r="C6353">
        <v>5</v>
      </c>
      <c r="D6353">
        <v>0</v>
      </c>
    </row>
    <row r="6354" spans="1:4" x14ac:dyDescent="0.25">
      <c r="A6354" t="s">
        <v>48</v>
      </c>
      <c r="B6354" t="s">
        <v>15</v>
      </c>
      <c r="C6354">
        <v>5</v>
      </c>
      <c r="D6354">
        <v>0</v>
      </c>
    </row>
    <row r="6355" spans="1:4" x14ac:dyDescent="0.25">
      <c r="A6355" t="s">
        <v>49</v>
      </c>
      <c r="B6355" t="s">
        <v>15</v>
      </c>
      <c r="C6355">
        <v>5</v>
      </c>
      <c r="D6355">
        <v>0</v>
      </c>
    </row>
    <row r="6356" spans="1:4" x14ac:dyDescent="0.25">
      <c r="A6356" t="s">
        <v>50</v>
      </c>
      <c r="B6356" t="s">
        <v>15</v>
      </c>
      <c r="C6356">
        <v>5</v>
      </c>
      <c r="D6356">
        <v>0</v>
      </c>
    </row>
    <row r="6357" spans="1:4" x14ac:dyDescent="0.25">
      <c r="A6357" t="s">
        <v>51</v>
      </c>
      <c r="B6357" t="s">
        <v>15</v>
      </c>
      <c r="C6357">
        <v>5</v>
      </c>
      <c r="D6357">
        <v>0</v>
      </c>
    </row>
    <row r="6358" spans="1:4" x14ac:dyDescent="0.25">
      <c r="A6358" t="s">
        <v>52</v>
      </c>
      <c r="B6358" t="s">
        <v>15</v>
      </c>
      <c r="C6358">
        <v>5</v>
      </c>
      <c r="D6358">
        <v>0</v>
      </c>
    </row>
    <row r="6359" spans="1:4" x14ac:dyDescent="0.25">
      <c r="A6359" t="s">
        <v>53</v>
      </c>
      <c r="B6359" t="s">
        <v>15</v>
      </c>
      <c r="C6359">
        <v>5</v>
      </c>
      <c r="D6359">
        <v>0</v>
      </c>
    </row>
    <row r="6360" spans="1:4" x14ac:dyDescent="0.25">
      <c r="A6360" t="s">
        <v>54</v>
      </c>
      <c r="B6360" t="s">
        <v>15</v>
      </c>
      <c r="C6360">
        <v>5</v>
      </c>
      <c r="D6360">
        <v>0</v>
      </c>
    </row>
    <row r="6361" spans="1:4" x14ac:dyDescent="0.25">
      <c r="A6361" t="s">
        <v>55</v>
      </c>
      <c r="B6361" t="s">
        <v>15</v>
      </c>
      <c r="C6361">
        <v>5</v>
      </c>
      <c r="D6361">
        <v>0</v>
      </c>
    </row>
    <row r="6362" spans="1:4" x14ac:dyDescent="0.25">
      <c r="A6362" t="s">
        <v>30</v>
      </c>
      <c r="B6362" t="s">
        <v>15</v>
      </c>
      <c r="C6362">
        <v>5</v>
      </c>
      <c r="D6362">
        <v>0</v>
      </c>
    </row>
    <row r="6363" spans="1:4" x14ac:dyDescent="0.25">
      <c r="A6363" t="s">
        <v>31</v>
      </c>
      <c r="B6363" t="s">
        <v>15</v>
      </c>
      <c r="C6363">
        <v>5</v>
      </c>
      <c r="D6363">
        <v>0</v>
      </c>
    </row>
    <row r="6364" spans="1:4" x14ac:dyDescent="0.25">
      <c r="A6364" t="s">
        <v>32</v>
      </c>
      <c r="B6364" t="s">
        <v>15</v>
      </c>
      <c r="C6364">
        <v>5</v>
      </c>
      <c r="D6364">
        <v>0</v>
      </c>
    </row>
    <row r="6365" spans="1:4" x14ac:dyDescent="0.25">
      <c r="A6365" t="s">
        <v>33</v>
      </c>
      <c r="B6365" t="s">
        <v>15</v>
      </c>
      <c r="C6365">
        <v>5</v>
      </c>
      <c r="D6365">
        <v>0</v>
      </c>
    </row>
    <row r="6366" spans="1:4" x14ac:dyDescent="0.25">
      <c r="A6366" t="s">
        <v>34</v>
      </c>
      <c r="B6366" t="s">
        <v>15</v>
      </c>
      <c r="C6366">
        <v>5</v>
      </c>
      <c r="D6366">
        <v>0</v>
      </c>
    </row>
    <row r="6367" spans="1:4" x14ac:dyDescent="0.25">
      <c r="A6367" t="s">
        <v>35</v>
      </c>
      <c r="B6367" t="s">
        <v>15</v>
      </c>
      <c r="C6367">
        <v>5</v>
      </c>
      <c r="D6367">
        <v>0</v>
      </c>
    </row>
    <row r="6368" spans="1:4" x14ac:dyDescent="0.25">
      <c r="A6368" t="s">
        <v>36</v>
      </c>
      <c r="B6368" t="s">
        <v>15</v>
      </c>
      <c r="C6368">
        <v>5</v>
      </c>
      <c r="D6368">
        <v>0</v>
      </c>
    </row>
    <row r="6369" spans="1:4" x14ac:dyDescent="0.25">
      <c r="A6369" t="s">
        <v>37</v>
      </c>
      <c r="B6369" t="s">
        <v>15</v>
      </c>
      <c r="C6369">
        <v>5</v>
      </c>
      <c r="D6369">
        <v>0</v>
      </c>
    </row>
    <row r="6370" spans="1:4" x14ac:dyDescent="0.25">
      <c r="A6370" t="s">
        <v>38</v>
      </c>
      <c r="B6370" t="s">
        <v>15</v>
      </c>
      <c r="C6370">
        <v>5</v>
      </c>
      <c r="D6370">
        <v>0</v>
      </c>
    </row>
    <row r="6371" spans="1:4" x14ac:dyDescent="0.25">
      <c r="A6371" t="s">
        <v>39</v>
      </c>
      <c r="B6371" t="s">
        <v>15</v>
      </c>
      <c r="C6371">
        <v>5</v>
      </c>
      <c r="D6371">
        <v>0</v>
      </c>
    </row>
    <row r="6372" spans="1:4" x14ac:dyDescent="0.25">
      <c r="A6372" t="s">
        <v>40</v>
      </c>
      <c r="B6372" t="s">
        <v>15</v>
      </c>
      <c r="C6372">
        <v>6</v>
      </c>
      <c r="D6372">
        <v>0</v>
      </c>
    </row>
    <row r="6373" spans="1:4" x14ac:dyDescent="0.25">
      <c r="A6373" t="s">
        <v>41</v>
      </c>
      <c r="B6373" t="s">
        <v>15</v>
      </c>
      <c r="C6373">
        <v>6</v>
      </c>
      <c r="D6373">
        <v>0</v>
      </c>
    </row>
    <row r="6374" spans="1:4" x14ac:dyDescent="0.25">
      <c r="A6374" t="s">
        <v>42</v>
      </c>
      <c r="B6374" t="s">
        <v>15</v>
      </c>
      <c r="C6374">
        <v>6</v>
      </c>
      <c r="D6374">
        <v>0</v>
      </c>
    </row>
    <row r="6375" spans="1:4" x14ac:dyDescent="0.25">
      <c r="A6375" t="s">
        <v>43</v>
      </c>
      <c r="B6375" t="s">
        <v>15</v>
      </c>
      <c r="C6375">
        <v>6</v>
      </c>
      <c r="D6375">
        <v>0</v>
      </c>
    </row>
    <row r="6376" spans="1:4" x14ac:dyDescent="0.25">
      <c r="A6376" t="s">
        <v>44</v>
      </c>
      <c r="B6376" t="s">
        <v>15</v>
      </c>
      <c r="C6376">
        <v>6</v>
      </c>
      <c r="D6376">
        <v>0</v>
      </c>
    </row>
    <row r="6377" spans="1:4" x14ac:dyDescent="0.25">
      <c r="A6377" t="s">
        <v>45</v>
      </c>
      <c r="B6377" t="s">
        <v>15</v>
      </c>
      <c r="C6377">
        <v>6</v>
      </c>
      <c r="D6377">
        <v>1.7049420429435597E-2</v>
      </c>
    </row>
    <row r="6378" spans="1:4" x14ac:dyDescent="0.25">
      <c r="A6378" t="s">
        <v>46</v>
      </c>
      <c r="B6378" t="s">
        <v>15</v>
      </c>
      <c r="C6378">
        <v>6</v>
      </c>
      <c r="D6378">
        <v>1.532435313320705E-2</v>
      </c>
    </row>
    <row r="6379" spans="1:4" x14ac:dyDescent="0.25">
      <c r="A6379" t="s">
        <v>47</v>
      </c>
      <c r="B6379" t="s">
        <v>15</v>
      </c>
      <c r="C6379">
        <v>6</v>
      </c>
      <c r="D6379">
        <v>1.7456445834566851E-2</v>
      </c>
    </row>
    <row r="6380" spans="1:4" x14ac:dyDescent="0.25">
      <c r="A6380" t="s">
        <v>48</v>
      </c>
      <c r="B6380" t="s">
        <v>15</v>
      </c>
      <c r="C6380">
        <v>6</v>
      </c>
      <c r="D6380">
        <v>1.7491752727670236E-2</v>
      </c>
    </row>
    <row r="6381" spans="1:4" x14ac:dyDescent="0.25">
      <c r="A6381" t="s">
        <v>49</v>
      </c>
      <c r="B6381" t="s">
        <v>15</v>
      </c>
      <c r="C6381">
        <v>6</v>
      </c>
      <c r="D6381">
        <v>1.7110105958145647E-2</v>
      </c>
    </row>
    <row r="6382" spans="1:4" x14ac:dyDescent="0.25">
      <c r="A6382" t="s">
        <v>50</v>
      </c>
      <c r="B6382" t="s">
        <v>15</v>
      </c>
      <c r="C6382">
        <v>6</v>
      </c>
      <c r="D6382">
        <v>1.683036522789343E-2</v>
      </c>
    </row>
    <row r="6383" spans="1:4" x14ac:dyDescent="0.25">
      <c r="A6383" t="s">
        <v>51</v>
      </c>
      <c r="B6383" t="s">
        <v>15</v>
      </c>
      <c r="C6383">
        <v>6</v>
      </c>
      <c r="D6383">
        <v>1.757985422005337E-2</v>
      </c>
    </row>
    <row r="6384" spans="1:4" x14ac:dyDescent="0.25">
      <c r="A6384" t="s">
        <v>52</v>
      </c>
      <c r="B6384" t="s">
        <v>15</v>
      </c>
      <c r="C6384">
        <v>6</v>
      </c>
      <c r="D6384">
        <v>1.6730811749122949E-2</v>
      </c>
    </row>
    <row r="6385" spans="1:4" x14ac:dyDescent="0.25">
      <c r="A6385" t="s">
        <v>53</v>
      </c>
      <c r="B6385" t="s">
        <v>15</v>
      </c>
      <c r="C6385">
        <v>6</v>
      </c>
      <c r="D6385">
        <v>5.8680404601899744E-4</v>
      </c>
    </row>
    <row r="6386" spans="1:4" x14ac:dyDescent="0.25">
      <c r="A6386" t="s">
        <v>54</v>
      </c>
      <c r="B6386" t="s">
        <v>15</v>
      </c>
      <c r="C6386">
        <v>6</v>
      </c>
      <c r="D6386">
        <v>6.0565151379836021E-4</v>
      </c>
    </row>
    <row r="6387" spans="1:4" x14ac:dyDescent="0.25">
      <c r="A6387" t="s">
        <v>55</v>
      </c>
      <c r="B6387" t="s">
        <v>15</v>
      </c>
      <c r="C6387">
        <v>6</v>
      </c>
      <c r="D6387">
        <v>5.5995832762899256E-4</v>
      </c>
    </row>
    <row r="6388" spans="1:4" x14ac:dyDescent="0.25">
      <c r="A6388" t="s">
        <v>30</v>
      </c>
      <c r="B6388" t="s">
        <v>15</v>
      </c>
      <c r="C6388">
        <v>6</v>
      </c>
      <c r="D6388">
        <v>3.5581823186357849E-3</v>
      </c>
    </row>
    <row r="6389" spans="1:4" x14ac:dyDescent="0.25">
      <c r="A6389" t="s">
        <v>31</v>
      </c>
      <c r="B6389" t="s">
        <v>15</v>
      </c>
      <c r="C6389">
        <v>6</v>
      </c>
      <c r="D6389">
        <v>3.520070045608907E-3</v>
      </c>
    </row>
    <row r="6390" spans="1:4" x14ac:dyDescent="0.25">
      <c r="A6390" t="s">
        <v>32</v>
      </c>
      <c r="B6390" t="s">
        <v>15</v>
      </c>
      <c r="C6390">
        <v>6</v>
      </c>
      <c r="D6390">
        <v>3.4265146478399968E-3</v>
      </c>
    </row>
    <row r="6391" spans="1:4" x14ac:dyDescent="0.25">
      <c r="A6391" t="s">
        <v>33</v>
      </c>
      <c r="B6391" t="s">
        <v>15</v>
      </c>
      <c r="C6391">
        <v>6</v>
      </c>
      <c r="D6391">
        <v>3.7513959389290819E-3</v>
      </c>
    </row>
    <row r="6392" spans="1:4" x14ac:dyDescent="0.25">
      <c r="A6392" t="s">
        <v>34</v>
      </c>
      <c r="B6392" t="s">
        <v>15</v>
      </c>
      <c r="C6392">
        <v>6</v>
      </c>
      <c r="D6392">
        <v>3.7018065462265676E-3</v>
      </c>
    </row>
    <row r="6393" spans="1:4" x14ac:dyDescent="0.25">
      <c r="A6393" t="s">
        <v>35</v>
      </c>
      <c r="B6393" t="s">
        <v>15</v>
      </c>
      <c r="C6393">
        <v>6</v>
      </c>
      <c r="D6393">
        <v>4.0621128003950294E-3</v>
      </c>
    </row>
    <row r="6394" spans="1:4" x14ac:dyDescent="0.25">
      <c r="A6394" t="s">
        <v>36</v>
      </c>
      <c r="B6394" t="s">
        <v>15</v>
      </c>
      <c r="C6394">
        <v>6</v>
      </c>
      <c r="D6394">
        <v>3.5832628586743437E-3</v>
      </c>
    </row>
    <row r="6395" spans="1:4" x14ac:dyDescent="0.25">
      <c r="A6395" t="s">
        <v>37</v>
      </c>
      <c r="B6395" t="s">
        <v>15</v>
      </c>
      <c r="C6395">
        <v>6</v>
      </c>
      <c r="D6395">
        <v>3.4538457914326266E-3</v>
      </c>
    </row>
    <row r="6396" spans="1:4" x14ac:dyDescent="0.25">
      <c r="A6396" t="s">
        <v>38</v>
      </c>
      <c r="B6396" t="s">
        <v>15</v>
      </c>
      <c r="C6396">
        <v>6</v>
      </c>
      <c r="D6396">
        <v>3.4962810983711918E-3</v>
      </c>
    </row>
    <row r="6397" spans="1:4" x14ac:dyDescent="0.25">
      <c r="A6397" t="s">
        <v>39</v>
      </c>
      <c r="B6397" t="s">
        <v>15</v>
      </c>
      <c r="C6397">
        <v>6</v>
      </c>
      <c r="D6397">
        <v>3.9247834607416014E-3</v>
      </c>
    </row>
    <row r="6398" spans="1:4" x14ac:dyDescent="0.25">
      <c r="A6398" t="s">
        <v>40</v>
      </c>
      <c r="B6398" t="s">
        <v>15</v>
      </c>
      <c r="C6398">
        <v>7</v>
      </c>
      <c r="D6398">
        <v>2.9628037178280182E-2</v>
      </c>
    </row>
    <row r="6399" spans="1:4" x14ac:dyDescent="0.25">
      <c r="A6399" t="s">
        <v>41</v>
      </c>
      <c r="B6399" t="s">
        <v>15</v>
      </c>
      <c r="C6399">
        <v>7</v>
      </c>
      <c r="D6399">
        <v>2.6752794515927575E-2</v>
      </c>
    </row>
    <row r="6400" spans="1:4" x14ac:dyDescent="0.25">
      <c r="A6400" t="s">
        <v>42</v>
      </c>
      <c r="B6400" t="s">
        <v>15</v>
      </c>
      <c r="C6400">
        <v>7</v>
      </c>
      <c r="D6400">
        <v>3.0004840619264561E-2</v>
      </c>
    </row>
    <row r="6401" spans="1:4" x14ac:dyDescent="0.25">
      <c r="A6401" t="s">
        <v>43</v>
      </c>
      <c r="B6401" t="s">
        <v>15</v>
      </c>
      <c r="C6401">
        <v>7</v>
      </c>
      <c r="D6401">
        <v>2.8103189320703732E-2</v>
      </c>
    </row>
    <row r="6402" spans="1:4" x14ac:dyDescent="0.25">
      <c r="A6402" t="s">
        <v>44</v>
      </c>
      <c r="B6402" t="s">
        <v>15</v>
      </c>
      <c r="C6402">
        <v>7</v>
      </c>
      <c r="D6402">
        <v>2.7602493775890424E-2</v>
      </c>
    </row>
    <row r="6403" spans="1:4" x14ac:dyDescent="0.25">
      <c r="A6403" t="s">
        <v>45</v>
      </c>
      <c r="B6403" t="s">
        <v>15</v>
      </c>
      <c r="C6403">
        <v>7</v>
      </c>
      <c r="D6403">
        <v>0.1255592436236326</v>
      </c>
    </row>
    <row r="6404" spans="1:4" x14ac:dyDescent="0.25">
      <c r="A6404" t="s">
        <v>46</v>
      </c>
      <c r="B6404" t="s">
        <v>15</v>
      </c>
      <c r="C6404">
        <v>7</v>
      </c>
      <c r="D6404">
        <v>0.11285510826543783</v>
      </c>
    </row>
    <row r="6405" spans="1:4" x14ac:dyDescent="0.25">
      <c r="A6405" t="s">
        <v>47</v>
      </c>
      <c r="B6405" t="s">
        <v>15</v>
      </c>
      <c r="C6405">
        <v>7</v>
      </c>
      <c r="D6405">
        <v>0.12855675325836771</v>
      </c>
    </row>
    <row r="6406" spans="1:4" x14ac:dyDescent="0.25">
      <c r="A6406" t="s">
        <v>48</v>
      </c>
      <c r="B6406" t="s">
        <v>15</v>
      </c>
      <c r="C6406">
        <v>7</v>
      </c>
      <c r="D6406">
        <v>0.12881676836041236</v>
      </c>
    </row>
    <row r="6407" spans="1:4" x14ac:dyDescent="0.25">
      <c r="A6407" t="s">
        <v>49</v>
      </c>
      <c r="B6407" t="s">
        <v>15</v>
      </c>
      <c r="C6407">
        <v>7</v>
      </c>
      <c r="D6407">
        <v>0.12600615788181929</v>
      </c>
    </row>
    <row r="6408" spans="1:4" x14ac:dyDescent="0.25">
      <c r="A6408" t="s">
        <v>50</v>
      </c>
      <c r="B6408" t="s">
        <v>15</v>
      </c>
      <c r="C6408">
        <v>7</v>
      </c>
      <c r="D6408">
        <v>0.12394602717845828</v>
      </c>
    </row>
    <row r="6409" spans="1:4" x14ac:dyDescent="0.25">
      <c r="A6409" t="s">
        <v>51</v>
      </c>
      <c r="B6409" t="s">
        <v>15</v>
      </c>
      <c r="C6409">
        <v>7</v>
      </c>
      <c r="D6409">
        <v>0.12946558553232287</v>
      </c>
    </row>
    <row r="6410" spans="1:4" x14ac:dyDescent="0.25">
      <c r="A6410" t="s">
        <v>52</v>
      </c>
      <c r="B6410" t="s">
        <v>15</v>
      </c>
      <c r="C6410">
        <v>7</v>
      </c>
      <c r="D6410">
        <v>0.12321287266764908</v>
      </c>
    </row>
    <row r="6411" spans="1:4" x14ac:dyDescent="0.25">
      <c r="A6411" t="s">
        <v>53</v>
      </c>
      <c r="B6411" t="s">
        <v>15</v>
      </c>
      <c r="C6411">
        <v>7</v>
      </c>
      <c r="D6411">
        <v>4.2656404162336424E-2</v>
      </c>
    </row>
    <row r="6412" spans="1:4" x14ac:dyDescent="0.25">
      <c r="A6412" t="s">
        <v>54</v>
      </c>
      <c r="B6412" t="s">
        <v>15</v>
      </c>
      <c r="C6412">
        <v>7</v>
      </c>
      <c r="D6412">
        <v>4.4026478565346049E-2</v>
      </c>
    </row>
    <row r="6413" spans="1:4" x14ac:dyDescent="0.25">
      <c r="A6413" t="s">
        <v>55</v>
      </c>
      <c r="B6413" t="s">
        <v>15</v>
      </c>
      <c r="C6413">
        <v>7</v>
      </c>
      <c r="D6413">
        <v>4.0704914868012025E-2</v>
      </c>
    </row>
    <row r="6414" spans="1:4" x14ac:dyDescent="0.25">
      <c r="A6414" t="s">
        <v>30</v>
      </c>
      <c r="B6414" t="s">
        <v>15</v>
      </c>
      <c r="C6414">
        <v>7</v>
      </c>
      <c r="D6414">
        <v>5.5346606650942175E-2</v>
      </c>
    </row>
    <row r="6415" spans="1:4" x14ac:dyDescent="0.25">
      <c r="A6415" t="s">
        <v>31</v>
      </c>
      <c r="B6415" t="s">
        <v>15</v>
      </c>
      <c r="C6415">
        <v>7</v>
      </c>
      <c r="D6415">
        <v>5.4753780090947161E-2</v>
      </c>
    </row>
    <row r="6416" spans="1:4" x14ac:dyDescent="0.25">
      <c r="A6416" t="s">
        <v>32</v>
      </c>
      <c r="B6416" t="s">
        <v>15</v>
      </c>
      <c r="C6416">
        <v>7</v>
      </c>
      <c r="D6416">
        <v>5.3298550050240999E-2</v>
      </c>
    </row>
    <row r="6417" spans="1:4" x14ac:dyDescent="0.25">
      <c r="A6417" t="s">
        <v>33</v>
      </c>
      <c r="B6417" t="s">
        <v>15</v>
      </c>
      <c r="C6417">
        <v>7</v>
      </c>
      <c r="D6417">
        <v>5.8351994594659916E-2</v>
      </c>
    </row>
    <row r="6418" spans="1:4" x14ac:dyDescent="0.25">
      <c r="A6418" t="s">
        <v>34</v>
      </c>
      <c r="B6418" t="s">
        <v>15</v>
      </c>
      <c r="C6418">
        <v>7</v>
      </c>
      <c r="D6418">
        <v>5.758064440341467E-2</v>
      </c>
    </row>
    <row r="6419" spans="1:4" x14ac:dyDescent="0.25">
      <c r="A6419" t="s">
        <v>35</v>
      </c>
      <c r="B6419" t="s">
        <v>15</v>
      </c>
      <c r="C6419">
        <v>7</v>
      </c>
      <c r="D6419">
        <v>6.3185115095906325E-2</v>
      </c>
    </row>
    <row r="6420" spans="1:4" x14ac:dyDescent="0.25">
      <c r="A6420" t="s">
        <v>36</v>
      </c>
      <c r="B6420" t="s">
        <v>15</v>
      </c>
      <c r="C6420">
        <v>7</v>
      </c>
      <c r="D6420">
        <v>5.5736727971268309E-2</v>
      </c>
    </row>
    <row r="6421" spans="1:4" x14ac:dyDescent="0.25">
      <c r="A6421" t="s">
        <v>37</v>
      </c>
      <c r="B6421" t="s">
        <v>15</v>
      </c>
      <c r="C6421">
        <v>7</v>
      </c>
      <c r="D6421">
        <v>5.3723678927369949E-2</v>
      </c>
    </row>
    <row r="6422" spans="1:4" x14ac:dyDescent="0.25">
      <c r="A6422" t="s">
        <v>38</v>
      </c>
      <c r="B6422" t="s">
        <v>15</v>
      </c>
      <c r="C6422">
        <v>7</v>
      </c>
      <c r="D6422">
        <v>5.4383749162933724E-2</v>
      </c>
    </row>
    <row r="6423" spans="1:4" x14ac:dyDescent="0.25">
      <c r="A6423" t="s">
        <v>39</v>
      </c>
      <c r="B6423" t="s">
        <v>15</v>
      </c>
      <c r="C6423">
        <v>7</v>
      </c>
      <c r="D6423">
        <v>6.1048992698910641E-2</v>
      </c>
    </row>
    <row r="6424" spans="1:4" x14ac:dyDescent="0.25">
      <c r="A6424" t="s">
        <v>40</v>
      </c>
      <c r="B6424" t="s">
        <v>15</v>
      </c>
      <c r="C6424">
        <v>8</v>
      </c>
      <c r="D6424">
        <v>0.13575191134733458</v>
      </c>
    </row>
    <row r="6425" spans="1:4" x14ac:dyDescent="0.25">
      <c r="A6425" t="s">
        <v>41</v>
      </c>
      <c r="B6425" t="s">
        <v>15</v>
      </c>
      <c r="C6425">
        <v>8</v>
      </c>
      <c r="D6425">
        <v>0.12257791387146054</v>
      </c>
    </row>
    <row r="6426" spans="1:4" x14ac:dyDescent="0.25">
      <c r="A6426" t="s">
        <v>42</v>
      </c>
      <c r="B6426" t="s">
        <v>15</v>
      </c>
      <c r="C6426">
        <v>8</v>
      </c>
      <c r="D6426">
        <v>0.1374783769585422</v>
      </c>
    </row>
    <row r="6427" spans="1:4" x14ac:dyDescent="0.25">
      <c r="A6427" t="s">
        <v>43</v>
      </c>
      <c r="B6427" t="s">
        <v>15</v>
      </c>
      <c r="C6427">
        <v>8</v>
      </c>
      <c r="D6427">
        <v>0.12876525172036341</v>
      </c>
    </row>
    <row r="6428" spans="1:4" x14ac:dyDescent="0.25">
      <c r="A6428" t="s">
        <v>44</v>
      </c>
      <c r="B6428" t="s">
        <v>15</v>
      </c>
      <c r="C6428">
        <v>8</v>
      </c>
      <c r="D6428">
        <v>0.12647112819127151</v>
      </c>
    </row>
    <row r="6429" spans="1:4" x14ac:dyDescent="0.25">
      <c r="A6429" t="s">
        <v>45</v>
      </c>
      <c r="B6429" t="s">
        <v>15</v>
      </c>
      <c r="C6429">
        <v>8</v>
      </c>
      <c r="D6429">
        <v>0.28091648653690843</v>
      </c>
    </row>
    <row r="6430" spans="1:4" x14ac:dyDescent="0.25">
      <c r="A6430" t="s">
        <v>46</v>
      </c>
      <c r="B6430" t="s">
        <v>15</v>
      </c>
      <c r="C6430">
        <v>8</v>
      </c>
      <c r="D6430">
        <v>0.25249324212799046</v>
      </c>
    </row>
    <row r="6431" spans="1:4" x14ac:dyDescent="0.25">
      <c r="A6431" t="s">
        <v>47</v>
      </c>
      <c r="B6431" t="s">
        <v>15</v>
      </c>
      <c r="C6431">
        <v>8</v>
      </c>
      <c r="D6431">
        <v>0.28762288146769016</v>
      </c>
    </row>
    <row r="6432" spans="1:4" x14ac:dyDescent="0.25">
      <c r="A6432" t="s">
        <v>48</v>
      </c>
      <c r="B6432" t="s">
        <v>15</v>
      </c>
      <c r="C6432">
        <v>8</v>
      </c>
      <c r="D6432">
        <v>0.28820461903479322</v>
      </c>
    </row>
    <row r="6433" spans="1:4" x14ac:dyDescent="0.25">
      <c r="A6433" t="s">
        <v>49</v>
      </c>
      <c r="B6433" t="s">
        <v>15</v>
      </c>
      <c r="C6433">
        <v>8</v>
      </c>
      <c r="D6433">
        <v>0.28191637774021461</v>
      </c>
    </row>
    <row r="6434" spans="1:4" x14ac:dyDescent="0.25">
      <c r="A6434" t="s">
        <v>50</v>
      </c>
      <c r="B6434" t="s">
        <v>15</v>
      </c>
      <c r="C6434">
        <v>8</v>
      </c>
      <c r="D6434">
        <v>0.27730720152751198</v>
      </c>
    </row>
    <row r="6435" spans="1:4" x14ac:dyDescent="0.25">
      <c r="A6435" t="s">
        <v>51</v>
      </c>
      <c r="B6435" t="s">
        <v>15</v>
      </c>
      <c r="C6435">
        <v>8</v>
      </c>
      <c r="D6435">
        <v>0.28965623211462554</v>
      </c>
    </row>
    <row r="6436" spans="1:4" x14ac:dyDescent="0.25">
      <c r="A6436" t="s">
        <v>52</v>
      </c>
      <c r="B6436" t="s">
        <v>15</v>
      </c>
      <c r="C6436">
        <v>8</v>
      </c>
      <c r="D6436">
        <v>0.27566689864481414</v>
      </c>
    </row>
    <row r="6437" spans="1:4" x14ac:dyDescent="0.25">
      <c r="A6437" t="s">
        <v>53</v>
      </c>
      <c r="B6437" t="s">
        <v>15</v>
      </c>
      <c r="C6437">
        <v>8</v>
      </c>
      <c r="D6437">
        <v>0.15616431186126692</v>
      </c>
    </row>
    <row r="6438" spans="1:4" x14ac:dyDescent="0.25">
      <c r="A6438" t="s">
        <v>54</v>
      </c>
      <c r="B6438" t="s">
        <v>15</v>
      </c>
      <c r="C6438">
        <v>8</v>
      </c>
      <c r="D6438">
        <v>0.16118012907667223</v>
      </c>
    </row>
    <row r="6439" spans="1:4" x14ac:dyDescent="0.25">
      <c r="A6439" t="s">
        <v>55</v>
      </c>
      <c r="B6439" t="s">
        <v>15</v>
      </c>
      <c r="C6439">
        <v>8</v>
      </c>
      <c r="D6439">
        <v>0.14901994541178823</v>
      </c>
    </row>
    <row r="6440" spans="1:4" x14ac:dyDescent="0.25">
      <c r="A6440" t="s">
        <v>30</v>
      </c>
      <c r="B6440" t="s">
        <v>15</v>
      </c>
      <c r="C6440">
        <v>8</v>
      </c>
      <c r="D6440">
        <v>0.16286902299726927</v>
      </c>
    </row>
    <row r="6441" spans="1:4" x14ac:dyDescent="0.25">
      <c r="A6441" t="s">
        <v>31</v>
      </c>
      <c r="B6441" t="s">
        <v>15</v>
      </c>
      <c r="C6441">
        <v>8</v>
      </c>
      <c r="D6441">
        <v>0.16112450624230079</v>
      </c>
    </row>
    <row r="6442" spans="1:4" x14ac:dyDescent="0.25">
      <c r="A6442" t="s">
        <v>32</v>
      </c>
      <c r="B6442" t="s">
        <v>15</v>
      </c>
      <c r="C6442">
        <v>8</v>
      </c>
      <c r="D6442">
        <v>0.15684218598261682</v>
      </c>
    </row>
    <row r="6443" spans="1:4" x14ac:dyDescent="0.25">
      <c r="A6443" t="s">
        <v>33</v>
      </c>
      <c r="B6443" t="s">
        <v>15</v>
      </c>
      <c r="C6443">
        <v>8</v>
      </c>
      <c r="D6443">
        <v>0.17171300870371273</v>
      </c>
    </row>
    <row r="6444" spans="1:4" x14ac:dyDescent="0.25">
      <c r="A6444" t="s">
        <v>34</v>
      </c>
      <c r="B6444" t="s">
        <v>15</v>
      </c>
      <c r="C6444">
        <v>8</v>
      </c>
      <c r="D6444">
        <v>0.16944314864112242</v>
      </c>
    </row>
    <row r="6445" spans="1:4" x14ac:dyDescent="0.25">
      <c r="A6445" t="s">
        <v>35</v>
      </c>
      <c r="B6445" t="s">
        <v>15</v>
      </c>
      <c r="C6445">
        <v>8</v>
      </c>
      <c r="D6445">
        <v>0.18593548161936121</v>
      </c>
    </row>
    <row r="6446" spans="1:4" x14ac:dyDescent="0.25">
      <c r="A6446" t="s">
        <v>36</v>
      </c>
      <c r="B6446" t="s">
        <v>15</v>
      </c>
      <c r="C6446">
        <v>8</v>
      </c>
      <c r="D6446">
        <v>0.1640170369792763</v>
      </c>
    </row>
    <row r="6447" spans="1:4" x14ac:dyDescent="0.25">
      <c r="A6447" t="s">
        <v>37</v>
      </c>
      <c r="B6447" t="s">
        <v>15</v>
      </c>
      <c r="C6447">
        <v>8</v>
      </c>
      <c r="D6447">
        <v>0.15809321705851639</v>
      </c>
    </row>
    <row r="6448" spans="1:4" x14ac:dyDescent="0.25">
      <c r="A6448" t="s">
        <v>38</v>
      </c>
      <c r="B6448" t="s">
        <v>15</v>
      </c>
      <c r="C6448">
        <v>8</v>
      </c>
      <c r="D6448">
        <v>0.16003561246233683</v>
      </c>
    </row>
    <row r="6449" spans="1:4" x14ac:dyDescent="0.25">
      <c r="A6449" t="s">
        <v>39</v>
      </c>
      <c r="B6449" t="s">
        <v>15</v>
      </c>
      <c r="C6449">
        <v>8</v>
      </c>
      <c r="D6449">
        <v>0.17964949248916129</v>
      </c>
    </row>
    <row r="6450" spans="1:4" x14ac:dyDescent="0.25">
      <c r="A6450" t="s">
        <v>40</v>
      </c>
      <c r="B6450" t="s">
        <v>15</v>
      </c>
      <c r="C6450">
        <v>9</v>
      </c>
      <c r="D6450">
        <v>0.27756341280235713</v>
      </c>
    </row>
    <row r="6451" spans="1:4" x14ac:dyDescent="0.25">
      <c r="A6451" t="s">
        <v>41</v>
      </c>
      <c r="B6451" t="s">
        <v>15</v>
      </c>
      <c r="C6451">
        <v>9</v>
      </c>
      <c r="D6451">
        <v>0.25062736701588262</v>
      </c>
    </row>
    <row r="6452" spans="1:4" x14ac:dyDescent="0.25">
      <c r="A6452" t="s">
        <v>42</v>
      </c>
      <c r="B6452" t="s">
        <v>15</v>
      </c>
      <c r="C6452">
        <v>9</v>
      </c>
      <c r="D6452">
        <v>0.28109340867774935</v>
      </c>
    </row>
    <row r="6453" spans="1:4" x14ac:dyDescent="0.25">
      <c r="A6453" t="s">
        <v>43</v>
      </c>
      <c r="B6453" t="s">
        <v>15</v>
      </c>
      <c r="C6453">
        <v>9</v>
      </c>
      <c r="D6453">
        <v>0.2632782283736177</v>
      </c>
    </row>
    <row r="6454" spans="1:4" x14ac:dyDescent="0.25">
      <c r="A6454" t="s">
        <v>44</v>
      </c>
      <c r="B6454" t="s">
        <v>15</v>
      </c>
      <c r="C6454">
        <v>9</v>
      </c>
      <c r="D6454">
        <v>0.25858757798199478</v>
      </c>
    </row>
    <row r="6455" spans="1:4" x14ac:dyDescent="0.25">
      <c r="A6455" t="s">
        <v>45</v>
      </c>
      <c r="B6455" t="s">
        <v>15</v>
      </c>
      <c r="C6455">
        <v>9</v>
      </c>
      <c r="D6455">
        <v>0.42732583994444068</v>
      </c>
    </row>
    <row r="6456" spans="1:4" x14ac:dyDescent="0.25">
      <c r="A6456" t="s">
        <v>46</v>
      </c>
      <c r="B6456" t="s">
        <v>15</v>
      </c>
      <c r="C6456">
        <v>9</v>
      </c>
      <c r="D6456">
        <v>0.38408883758576567</v>
      </c>
    </row>
    <row r="6457" spans="1:4" x14ac:dyDescent="0.25">
      <c r="A6457" t="s">
        <v>47</v>
      </c>
      <c r="B6457" t="s">
        <v>15</v>
      </c>
      <c r="C6457">
        <v>9</v>
      </c>
      <c r="D6457">
        <v>0.43752750479553121</v>
      </c>
    </row>
    <row r="6458" spans="1:4" x14ac:dyDescent="0.25">
      <c r="A6458" t="s">
        <v>48</v>
      </c>
      <c r="B6458" t="s">
        <v>15</v>
      </c>
      <c r="C6458">
        <v>9</v>
      </c>
      <c r="D6458">
        <v>0.43841243503780419</v>
      </c>
    </row>
    <row r="6459" spans="1:4" x14ac:dyDescent="0.25">
      <c r="A6459" t="s">
        <v>49</v>
      </c>
      <c r="B6459" t="s">
        <v>15</v>
      </c>
      <c r="C6459">
        <v>9</v>
      </c>
      <c r="D6459">
        <v>0.42884685906857006</v>
      </c>
    </row>
    <row r="6460" spans="1:4" x14ac:dyDescent="0.25">
      <c r="A6460" t="s">
        <v>50</v>
      </c>
      <c r="B6460" t="s">
        <v>15</v>
      </c>
      <c r="C6460">
        <v>9</v>
      </c>
      <c r="D6460">
        <v>0.42183545108455939</v>
      </c>
    </row>
    <row r="6461" spans="1:4" x14ac:dyDescent="0.25">
      <c r="A6461" t="s">
        <v>51</v>
      </c>
      <c r="B6461" t="s">
        <v>15</v>
      </c>
      <c r="C6461">
        <v>9</v>
      </c>
      <c r="D6461">
        <v>0.44062060653482366</v>
      </c>
    </row>
    <row r="6462" spans="1:4" x14ac:dyDescent="0.25">
      <c r="A6462" t="s">
        <v>52</v>
      </c>
      <c r="B6462" t="s">
        <v>15</v>
      </c>
      <c r="C6462">
        <v>9</v>
      </c>
      <c r="D6462">
        <v>0.41934024756071758</v>
      </c>
    </row>
    <row r="6463" spans="1:4" x14ac:dyDescent="0.25">
      <c r="A6463" t="s">
        <v>53</v>
      </c>
      <c r="B6463" t="s">
        <v>15</v>
      </c>
      <c r="C6463">
        <v>9</v>
      </c>
      <c r="D6463">
        <v>0.29104269537298844</v>
      </c>
    </row>
    <row r="6464" spans="1:4" x14ac:dyDescent="0.25">
      <c r="A6464" t="s">
        <v>54</v>
      </c>
      <c r="B6464" t="s">
        <v>15</v>
      </c>
      <c r="C6464">
        <v>9</v>
      </c>
      <c r="D6464">
        <v>0.30039065038569762</v>
      </c>
    </row>
    <row r="6465" spans="1:4" x14ac:dyDescent="0.25">
      <c r="A6465" t="s">
        <v>55</v>
      </c>
      <c r="B6465" t="s">
        <v>15</v>
      </c>
      <c r="C6465">
        <v>9</v>
      </c>
      <c r="D6465">
        <v>0.2777277731387981</v>
      </c>
    </row>
    <row r="6466" spans="1:4" x14ac:dyDescent="0.25">
      <c r="A6466" t="s">
        <v>30</v>
      </c>
      <c r="B6466" t="s">
        <v>15</v>
      </c>
      <c r="C6466">
        <v>9</v>
      </c>
      <c r="D6466">
        <v>0.28267696304401435</v>
      </c>
    </row>
    <row r="6467" spans="1:4" x14ac:dyDescent="0.25">
      <c r="A6467" t="s">
        <v>31</v>
      </c>
      <c r="B6467" t="s">
        <v>15</v>
      </c>
      <c r="C6467">
        <v>9</v>
      </c>
      <c r="D6467">
        <v>0.27964916383948324</v>
      </c>
    </row>
    <row r="6468" spans="1:4" x14ac:dyDescent="0.25">
      <c r="A6468" t="s">
        <v>32</v>
      </c>
      <c r="B6468" t="s">
        <v>15</v>
      </c>
      <c r="C6468">
        <v>9</v>
      </c>
      <c r="D6468">
        <v>0.27221672970613908</v>
      </c>
    </row>
    <row r="6469" spans="1:4" x14ac:dyDescent="0.25">
      <c r="A6469" t="s">
        <v>33</v>
      </c>
      <c r="B6469" t="s">
        <v>15</v>
      </c>
      <c r="C6469">
        <v>9</v>
      </c>
      <c r="D6469">
        <v>0.29802666536735928</v>
      </c>
    </row>
    <row r="6470" spans="1:4" x14ac:dyDescent="0.25">
      <c r="A6470" t="s">
        <v>34</v>
      </c>
      <c r="B6470" t="s">
        <v>15</v>
      </c>
      <c r="C6470">
        <v>9</v>
      </c>
      <c r="D6470">
        <v>0.29408707552258762</v>
      </c>
    </row>
    <row r="6471" spans="1:4" x14ac:dyDescent="0.25">
      <c r="A6471" t="s">
        <v>35</v>
      </c>
      <c r="B6471" t="s">
        <v>15</v>
      </c>
      <c r="C6471">
        <v>9</v>
      </c>
      <c r="D6471">
        <v>0.32271131918786305</v>
      </c>
    </row>
    <row r="6472" spans="1:4" x14ac:dyDescent="0.25">
      <c r="A6472" t="s">
        <v>36</v>
      </c>
      <c r="B6472" t="s">
        <v>15</v>
      </c>
      <c r="C6472">
        <v>9</v>
      </c>
      <c r="D6472">
        <v>0.28466946659069092</v>
      </c>
    </row>
    <row r="6473" spans="1:4" x14ac:dyDescent="0.25">
      <c r="A6473" t="s">
        <v>37</v>
      </c>
      <c r="B6473" t="s">
        <v>15</v>
      </c>
      <c r="C6473">
        <v>9</v>
      </c>
      <c r="D6473">
        <v>0.27438803066135448</v>
      </c>
    </row>
    <row r="6474" spans="1:4" x14ac:dyDescent="0.25">
      <c r="A6474" t="s">
        <v>38</v>
      </c>
      <c r="B6474" t="s">
        <v>15</v>
      </c>
      <c r="C6474">
        <v>9</v>
      </c>
      <c r="D6474">
        <v>0.2777592698551441</v>
      </c>
    </row>
    <row r="6475" spans="1:4" x14ac:dyDescent="0.25">
      <c r="A6475" t="s">
        <v>39</v>
      </c>
      <c r="B6475" t="s">
        <v>15</v>
      </c>
      <c r="C6475">
        <v>9</v>
      </c>
      <c r="D6475">
        <v>0.31180129907260523</v>
      </c>
    </row>
    <row r="6476" spans="1:4" x14ac:dyDescent="0.25">
      <c r="A6476" t="s">
        <v>40</v>
      </c>
      <c r="B6476" t="s">
        <v>15</v>
      </c>
      <c r="C6476">
        <v>10</v>
      </c>
      <c r="D6476">
        <v>0.40542860559787181</v>
      </c>
    </row>
    <row r="6477" spans="1:4" x14ac:dyDescent="0.25">
      <c r="A6477" t="s">
        <v>41</v>
      </c>
      <c r="B6477" t="s">
        <v>15</v>
      </c>
      <c r="C6477">
        <v>10</v>
      </c>
      <c r="D6477">
        <v>0.3660839262207416</v>
      </c>
    </row>
    <row r="6478" spans="1:4" x14ac:dyDescent="0.25">
      <c r="A6478" t="s">
        <v>42</v>
      </c>
      <c r="B6478" t="s">
        <v>15</v>
      </c>
      <c r="C6478">
        <v>10</v>
      </c>
      <c r="D6478">
        <v>0.41058476537799954</v>
      </c>
    </row>
    <row r="6479" spans="1:4" x14ac:dyDescent="0.25">
      <c r="A6479" t="s">
        <v>43</v>
      </c>
      <c r="B6479" t="s">
        <v>15</v>
      </c>
      <c r="C6479">
        <v>10</v>
      </c>
      <c r="D6479">
        <v>0.38456266240608566</v>
      </c>
    </row>
    <row r="6480" spans="1:4" x14ac:dyDescent="0.25">
      <c r="A6480" t="s">
        <v>44</v>
      </c>
      <c r="B6480" t="s">
        <v>15</v>
      </c>
      <c r="C6480">
        <v>10</v>
      </c>
      <c r="D6480">
        <v>0.3777111691619926</v>
      </c>
    </row>
    <row r="6481" spans="1:4" x14ac:dyDescent="0.25">
      <c r="A6481" t="s">
        <v>45</v>
      </c>
      <c r="B6481" t="s">
        <v>15</v>
      </c>
      <c r="C6481">
        <v>10</v>
      </c>
      <c r="D6481">
        <v>0.53409601368278181</v>
      </c>
    </row>
    <row r="6482" spans="1:4" x14ac:dyDescent="0.25">
      <c r="A6482" t="s">
        <v>46</v>
      </c>
      <c r="B6482" t="s">
        <v>15</v>
      </c>
      <c r="C6482">
        <v>10</v>
      </c>
      <c r="D6482">
        <v>0.48005596170192383</v>
      </c>
    </row>
    <row r="6483" spans="1:4" x14ac:dyDescent="0.25">
      <c r="A6483" t="s">
        <v>47</v>
      </c>
      <c r="B6483" t="s">
        <v>15</v>
      </c>
      <c r="C6483">
        <v>10</v>
      </c>
      <c r="D6483">
        <v>0.5468466316435483</v>
      </c>
    </row>
    <row r="6484" spans="1:4" x14ac:dyDescent="0.25">
      <c r="A6484" t="s">
        <v>48</v>
      </c>
      <c r="B6484" t="s">
        <v>15</v>
      </c>
      <c r="C6484">
        <v>10</v>
      </c>
      <c r="D6484">
        <v>0.54795266753140093</v>
      </c>
    </row>
    <row r="6485" spans="1:4" x14ac:dyDescent="0.25">
      <c r="A6485" t="s">
        <v>49</v>
      </c>
      <c r="B6485" t="s">
        <v>15</v>
      </c>
      <c r="C6485">
        <v>10</v>
      </c>
      <c r="D6485">
        <v>0.53599706944631442</v>
      </c>
    </row>
    <row r="6486" spans="1:4" x14ac:dyDescent="0.25">
      <c r="A6486" t="s">
        <v>50</v>
      </c>
      <c r="B6486" t="s">
        <v>15</v>
      </c>
      <c r="C6486">
        <v>10</v>
      </c>
      <c r="D6486">
        <v>0.52723381502891098</v>
      </c>
    </row>
    <row r="6487" spans="1:4" x14ac:dyDescent="0.25">
      <c r="A6487" t="s">
        <v>51</v>
      </c>
      <c r="B6487" t="s">
        <v>15</v>
      </c>
      <c r="C6487">
        <v>10</v>
      </c>
      <c r="D6487">
        <v>0.55071256521097811</v>
      </c>
    </row>
    <row r="6488" spans="1:4" x14ac:dyDescent="0.25">
      <c r="A6488" t="s">
        <v>52</v>
      </c>
      <c r="B6488" t="s">
        <v>15</v>
      </c>
      <c r="C6488">
        <v>10</v>
      </c>
      <c r="D6488">
        <v>0.52411516848138562</v>
      </c>
    </row>
    <row r="6489" spans="1:4" x14ac:dyDescent="0.25">
      <c r="A6489" t="s">
        <v>53</v>
      </c>
      <c r="B6489" t="s">
        <v>15</v>
      </c>
      <c r="C6489">
        <v>10</v>
      </c>
      <c r="D6489">
        <v>0.40199334671889569</v>
      </c>
    </row>
    <row r="6490" spans="1:4" x14ac:dyDescent="0.25">
      <c r="A6490" t="s">
        <v>54</v>
      </c>
      <c r="B6490" t="s">
        <v>15</v>
      </c>
      <c r="C6490">
        <v>10</v>
      </c>
      <c r="D6490">
        <v>0.41490490842540334</v>
      </c>
    </row>
    <row r="6491" spans="1:4" x14ac:dyDescent="0.25">
      <c r="A6491" t="s">
        <v>55</v>
      </c>
      <c r="B6491" t="s">
        <v>15</v>
      </c>
      <c r="C6491">
        <v>10</v>
      </c>
      <c r="D6491">
        <v>0.38360253933799077</v>
      </c>
    </row>
    <row r="6492" spans="1:4" x14ac:dyDescent="0.25">
      <c r="A6492" t="s">
        <v>30</v>
      </c>
      <c r="B6492" t="s">
        <v>15</v>
      </c>
      <c r="C6492">
        <v>10</v>
      </c>
      <c r="D6492">
        <v>0.38266827687167299</v>
      </c>
    </row>
    <row r="6493" spans="1:4" x14ac:dyDescent="0.25">
      <c r="A6493" t="s">
        <v>31</v>
      </c>
      <c r="B6493" t="s">
        <v>15</v>
      </c>
      <c r="C6493">
        <v>10</v>
      </c>
      <c r="D6493">
        <v>0.37856945434353179</v>
      </c>
    </row>
    <row r="6494" spans="1:4" x14ac:dyDescent="0.25">
      <c r="A6494" t="s">
        <v>32</v>
      </c>
      <c r="B6494" t="s">
        <v>15</v>
      </c>
      <c r="C6494">
        <v>10</v>
      </c>
      <c r="D6494">
        <v>0.36850794550269222</v>
      </c>
    </row>
    <row r="6495" spans="1:4" x14ac:dyDescent="0.25">
      <c r="A6495" t="s">
        <v>33</v>
      </c>
      <c r="B6495" t="s">
        <v>15</v>
      </c>
      <c r="C6495">
        <v>10</v>
      </c>
      <c r="D6495">
        <v>0.40344762894661707</v>
      </c>
    </row>
    <row r="6496" spans="1:4" x14ac:dyDescent="0.25">
      <c r="A6496" t="s">
        <v>34</v>
      </c>
      <c r="B6496" t="s">
        <v>15</v>
      </c>
      <c r="C6496">
        <v>10</v>
      </c>
      <c r="D6496">
        <v>0.398114488101867</v>
      </c>
    </row>
    <row r="6497" spans="1:4" x14ac:dyDescent="0.25">
      <c r="A6497" t="s">
        <v>35</v>
      </c>
      <c r="B6497" t="s">
        <v>15</v>
      </c>
      <c r="C6497">
        <v>10</v>
      </c>
      <c r="D6497">
        <v>0.4368639846373889</v>
      </c>
    </row>
    <row r="6498" spans="1:4" x14ac:dyDescent="0.25">
      <c r="A6498" t="s">
        <v>36</v>
      </c>
      <c r="B6498" t="s">
        <v>15</v>
      </c>
      <c r="C6498">
        <v>10</v>
      </c>
      <c r="D6498">
        <v>0.38536558863934151</v>
      </c>
    </row>
    <row r="6499" spans="1:4" x14ac:dyDescent="0.25">
      <c r="A6499" t="s">
        <v>37</v>
      </c>
      <c r="B6499" t="s">
        <v>15</v>
      </c>
      <c r="C6499">
        <v>10</v>
      </c>
      <c r="D6499">
        <v>0.37144730068096593</v>
      </c>
    </row>
    <row r="6500" spans="1:4" x14ac:dyDescent="0.25">
      <c r="A6500" t="s">
        <v>38</v>
      </c>
      <c r="B6500" t="s">
        <v>15</v>
      </c>
      <c r="C6500">
        <v>10</v>
      </c>
      <c r="D6500">
        <v>0.37601104821566994</v>
      </c>
    </row>
    <row r="6501" spans="1:4" x14ac:dyDescent="0.25">
      <c r="A6501" t="s">
        <v>39</v>
      </c>
      <c r="B6501" t="s">
        <v>15</v>
      </c>
      <c r="C6501">
        <v>10</v>
      </c>
      <c r="D6501">
        <v>0.42209476342748453</v>
      </c>
    </row>
    <row r="6502" spans="1:4" x14ac:dyDescent="0.25">
      <c r="A6502" t="s">
        <v>40</v>
      </c>
      <c r="B6502" t="s">
        <v>15</v>
      </c>
      <c r="C6502">
        <v>11</v>
      </c>
      <c r="D6502">
        <v>0.49340536954685382</v>
      </c>
    </row>
    <row r="6503" spans="1:4" x14ac:dyDescent="0.25">
      <c r="A6503" t="s">
        <v>41</v>
      </c>
      <c r="B6503" t="s">
        <v>15</v>
      </c>
      <c r="C6503">
        <v>11</v>
      </c>
      <c r="D6503">
        <v>0.44552301541659228</v>
      </c>
    </row>
    <row r="6504" spans="1:4" x14ac:dyDescent="0.25">
      <c r="A6504" t="s">
        <v>42</v>
      </c>
      <c r="B6504" t="s">
        <v>15</v>
      </c>
      <c r="C6504">
        <v>11</v>
      </c>
      <c r="D6504">
        <v>0.49968040018512089</v>
      </c>
    </row>
    <row r="6505" spans="1:4" x14ac:dyDescent="0.25">
      <c r="A6505" t="s">
        <v>43</v>
      </c>
      <c r="B6505" t="s">
        <v>15</v>
      </c>
      <c r="C6505">
        <v>11</v>
      </c>
      <c r="D6505">
        <v>0.46801158067913279</v>
      </c>
    </row>
    <row r="6506" spans="1:4" x14ac:dyDescent="0.25">
      <c r="A6506" t="s">
        <v>44</v>
      </c>
      <c r="B6506" t="s">
        <v>15</v>
      </c>
      <c r="C6506">
        <v>11</v>
      </c>
      <c r="D6506">
        <v>0.4596733344148754</v>
      </c>
    </row>
    <row r="6507" spans="1:4" x14ac:dyDescent="0.25">
      <c r="A6507" t="s">
        <v>45</v>
      </c>
      <c r="B6507" t="s">
        <v>15</v>
      </c>
      <c r="C6507">
        <v>11</v>
      </c>
      <c r="D6507">
        <v>0.59620226661573816</v>
      </c>
    </row>
    <row r="6508" spans="1:4" x14ac:dyDescent="0.25">
      <c r="A6508" t="s">
        <v>46</v>
      </c>
      <c r="B6508" t="s">
        <v>15</v>
      </c>
      <c r="C6508">
        <v>11</v>
      </c>
      <c r="D6508">
        <v>0.53587827869293059</v>
      </c>
    </row>
    <row r="6509" spans="1:4" x14ac:dyDescent="0.25">
      <c r="A6509" t="s">
        <v>47</v>
      </c>
      <c r="B6509" t="s">
        <v>15</v>
      </c>
      <c r="C6509">
        <v>11</v>
      </c>
      <c r="D6509">
        <v>0.61043556387729647</v>
      </c>
    </row>
    <row r="6510" spans="1:4" x14ac:dyDescent="0.25">
      <c r="A6510" t="s">
        <v>48</v>
      </c>
      <c r="B6510" t="s">
        <v>15</v>
      </c>
      <c r="C6510">
        <v>11</v>
      </c>
      <c r="D6510">
        <v>0.61167021286624723</v>
      </c>
    </row>
    <row r="6511" spans="1:4" x14ac:dyDescent="0.25">
      <c r="A6511" t="s">
        <v>49</v>
      </c>
      <c r="B6511" t="s">
        <v>15</v>
      </c>
      <c r="C6511">
        <v>11</v>
      </c>
      <c r="D6511">
        <v>0.59832438272622135</v>
      </c>
    </row>
    <row r="6512" spans="1:4" x14ac:dyDescent="0.25">
      <c r="A6512" t="s">
        <v>50</v>
      </c>
      <c r="B6512" t="s">
        <v>15</v>
      </c>
      <c r="C6512">
        <v>11</v>
      </c>
      <c r="D6512">
        <v>0.58854211135040579</v>
      </c>
    </row>
    <row r="6513" spans="1:4" x14ac:dyDescent="0.25">
      <c r="A6513" t="s">
        <v>51</v>
      </c>
      <c r="B6513" t="s">
        <v>15</v>
      </c>
      <c r="C6513">
        <v>11</v>
      </c>
      <c r="D6513">
        <v>0.61475103955290511</v>
      </c>
    </row>
    <row r="6514" spans="1:4" x14ac:dyDescent="0.25">
      <c r="A6514" t="s">
        <v>52</v>
      </c>
      <c r="B6514" t="s">
        <v>15</v>
      </c>
      <c r="C6514">
        <v>11</v>
      </c>
      <c r="D6514">
        <v>0.58506081942390897</v>
      </c>
    </row>
    <row r="6515" spans="1:4" x14ac:dyDescent="0.25">
      <c r="A6515" t="s">
        <v>53</v>
      </c>
      <c r="B6515" t="s">
        <v>15</v>
      </c>
      <c r="C6515">
        <v>11</v>
      </c>
      <c r="D6515">
        <v>0.47768259447753819</v>
      </c>
    </row>
    <row r="6516" spans="1:4" x14ac:dyDescent="0.25">
      <c r="A6516" t="s">
        <v>54</v>
      </c>
      <c r="B6516" t="s">
        <v>15</v>
      </c>
      <c r="C6516">
        <v>11</v>
      </c>
      <c r="D6516">
        <v>0.49302520734678607</v>
      </c>
    </row>
    <row r="6517" spans="1:4" x14ac:dyDescent="0.25">
      <c r="A6517" t="s">
        <v>55</v>
      </c>
      <c r="B6517" t="s">
        <v>15</v>
      </c>
      <c r="C6517">
        <v>11</v>
      </c>
      <c r="D6517">
        <v>0.45582907710977327</v>
      </c>
    </row>
    <row r="6518" spans="1:4" x14ac:dyDescent="0.25">
      <c r="A6518" t="s">
        <v>30</v>
      </c>
      <c r="B6518" t="s">
        <v>15</v>
      </c>
      <c r="C6518">
        <v>11</v>
      </c>
      <c r="D6518">
        <v>0.44775599998904164</v>
      </c>
    </row>
    <row r="6519" spans="1:4" x14ac:dyDescent="0.25">
      <c r="A6519" t="s">
        <v>31</v>
      </c>
      <c r="B6519" t="s">
        <v>15</v>
      </c>
      <c r="C6519">
        <v>11</v>
      </c>
      <c r="D6519">
        <v>0.44296001220853132</v>
      </c>
    </row>
    <row r="6520" spans="1:4" x14ac:dyDescent="0.25">
      <c r="A6520" t="s">
        <v>32</v>
      </c>
      <c r="B6520" t="s">
        <v>15</v>
      </c>
      <c r="C6520">
        <v>11</v>
      </c>
      <c r="D6520">
        <v>0.43118714985041257</v>
      </c>
    </row>
    <row r="6521" spans="1:4" x14ac:dyDescent="0.25">
      <c r="A6521" t="s">
        <v>33</v>
      </c>
      <c r="B6521" t="s">
        <v>15</v>
      </c>
      <c r="C6521">
        <v>11</v>
      </c>
      <c r="D6521">
        <v>0.47206969445962105</v>
      </c>
    </row>
    <row r="6522" spans="1:4" x14ac:dyDescent="0.25">
      <c r="A6522" t="s">
        <v>34</v>
      </c>
      <c r="B6522" t="s">
        <v>15</v>
      </c>
      <c r="C6522">
        <v>11</v>
      </c>
      <c r="D6522">
        <v>0.46582944420541916</v>
      </c>
    </row>
    <row r="6523" spans="1:4" x14ac:dyDescent="0.25">
      <c r="A6523" t="s">
        <v>35</v>
      </c>
      <c r="B6523" t="s">
        <v>15</v>
      </c>
      <c r="C6523">
        <v>11</v>
      </c>
      <c r="D6523">
        <v>0.51116980978830462</v>
      </c>
    </row>
    <row r="6524" spans="1:4" x14ac:dyDescent="0.25">
      <c r="A6524" t="s">
        <v>36</v>
      </c>
      <c r="B6524" t="s">
        <v>15</v>
      </c>
      <c r="C6524">
        <v>11</v>
      </c>
      <c r="D6524">
        <v>0.45091209523082104</v>
      </c>
    </row>
    <row r="6525" spans="1:4" x14ac:dyDescent="0.25">
      <c r="A6525" t="s">
        <v>37</v>
      </c>
      <c r="B6525" t="s">
        <v>15</v>
      </c>
      <c r="C6525">
        <v>11</v>
      </c>
      <c r="D6525">
        <v>0.43462645746151168</v>
      </c>
    </row>
    <row r="6526" spans="1:4" x14ac:dyDescent="0.25">
      <c r="A6526" t="s">
        <v>38</v>
      </c>
      <c r="B6526" t="s">
        <v>15</v>
      </c>
      <c r="C6526">
        <v>11</v>
      </c>
      <c r="D6526">
        <v>0.43996644894918896</v>
      </c>
    </row>
    <row r="6527" spans="1:4" x14ac:dyDescent="0.25">
      <c r="A6527" t="s">
        <v>39</v>
      </c>
      <c r="B6527" t="s">
        <v>15</v>
      </c>
      <c r="C6527">
        <v>11</v>
      </c>
      <c r="D6527">
        <v>0.4938885042514003</v>
      </c>
    </row>
    <row r="6528" spans="1:4" x14ac:dyDescent="0.25">
      <c r="A6528" t="s">
        <v>40</v>
      </c>
      <c r="B6528" t="s">
        <v>15</v>
      </c>
      <c r="C6528">
        <v>12</v>
      </c>
      <c r="D6528">
        <v>0.53462553728619766</v>
      </c>
    </row>
    <row r="6529" spans="1:4" x14ac:dyDescent="0.25">
      <c r="A6529" t="s">
        <v>41</v>
      </c>
      <c r="B6529" t="s">
        <v>15</v>
      </c>
      <c r="C6529">
        <v>12</v>
      </c>
      <c r="D6529">
        <v>0.48274298617628686</v>
      </c>
    </row>
    <row r="6530" spans="1:4" x14ac:dyDescent="0.25">
      <c r="A6530" t="s">
        <v>42</v>
      </c>
      <c r="B6530" t="s">
        <v>15</v>
      </c>
      <c r="C6530">
        <v>12</v>
      </c>
      <c r="D6530">
        <v>0.54142479775949148</v>
      </c>
    </row>
    <row r="6531" spans="1:4" x14ac:dyDescent="0.25">
      <c r="A6531" t="s">
        <v>43</v>
      </c>
      <c r="B6531" t="s">
        <v>15</v>
      </c>
      <c r="C6531">
        <v>12</v>
      </c>
      <c r="D6531">
        <v>0.50711029554976084</v>
      </c>
    </row>
    <row r="6532" spans="1:4" x14ac:dyDescent="0.25">
      <c r="A6532" t="s">
        <v>44</v>
      </c>
      <c r="B6532" t="s">
        <v>15</v>
      </c>
      <c r="C6532">
        <v>12</v>
      </c>
      <c r="D6532">
        <v>0.49807545388772673</v>
      </c>
    </row>
    <row r="6533" spans="1:4" x14ac:dyDescent="0.25">
      <c r="A6533" t="s">
        <v>45</v>
      </c>
      <c r="B6533" t="s">
        <v>15</v>
      </c>
      <c r="C6533">
        <v>12</v>
      </c>
      <c r="D6533">
        <v>0.61448942635155257</v>
      </c>
    </row>
    <row r="6534" spans="1:4" x14ac:dyDescent="0.25">
      <c r="A6534" t="s">
        <v>46</v>
      </c>
      <c r="B6534" t="s">
        <v>15</v>
      </c>
      <c r="C6534">
        <v>12</v>
      </c>
      <c r="D6534">
        <v>0.55231513616587768</v>
      </c>
    </row>
    <row r="6535" spans="1:4" x14ac:dyDescent="0.25">
      <c r="A6535" t="s">
        <v>47</v>
      </c>
      <c r="B6535" t="s">
        <v>15</v>
      </c>
      <c r="C6535">
        <v>12</v>
      </c>
      <c r="D6535">
        <v>0.62915929790201275</v>
      </c>
    </row>
    <row r="6536" spans="1:4" x14ac:dyDescent="0.25">
      <c r="A6536" t="s">
        <v>48</v>
      </c>
      <c r="B6536" t="s">
        <v>15</v>
      </c>
      <c r="C6536">
        <v>12</v>
      </c>
      <c r="D6536">
        <v>0.63043181696382777</v>
      </c>
    </row>
    <row r="6537" spans="1:4" x14ac:dyDescent="0.25">
      <c r="A6537" t="s">
        <v>49</v>
      </c>
      <c r="B6537" t="s">
        <v>15</v>
      </c>
      <c r="C6537">
        <v>12</v>
      </c>
      <c r="D6537">
        <v>0.61667663358708402</v>
      </c>
    </row>
    <row r="6538" spans="1:4" x14ac:dyDescent="0.25">
      <c r="A6538" t="s">
        <v>50</v>
      </c>
      <c r="B6538" t="s">
        <v>15</v>
      </c>
      <c r="C6538">
        <v>12</v>
      </c>
      <c r="D6538">
        <v>0.60659431310168677</v>
      </c>
    </row>
    <row r="6539" spans="1:4" x14ac:dyDescent="0.25">
      <c r="A6539" t="s">
        <v>51</v>
      </c>
      <c r="B6539" t="s">
        <v>15</v>
      </c>
      <c r="C6539">
        <v>12</v>
      </c>
      <c r="D6539">
        <v>0.63360714105999238</v>
      </c>
    </row>
    <row r="6540" spans="1:4" x14ac:dyDescent="0.25">
      <c r="A6540" t="s">
        <v>52</v>
      </c>
      <c r="B6540" t="s">
        <v>15</v>
      </c>
      <c r="C6540">
        <v>12</v>
      </c>
      <c r="D6540">
        <v>0.60300624039773976</v>
      </c>
    </row>
    <row r="6541" spans="1:4" x14ac:dyDescent="0.25">
      <c r="A6541" t="s">
        <v>53</v>
      </c>
      <c r="B6541" t="s">
        <v>15</v>
      </c>
      <c r="C6541">
        <v>12</v>
      </c>
      <c r="D6541">
        <v>0.51429648210146028</v>
      </c>
    </row>
    <row r="6542" spans="1:4" x14ac:dyDescent="0.25">
      <c r="A6542" t="s">
        <v>54</v>
      </c>
      <c r="B6542" t="s">
        <v>15</v>
      </c>
      <c r="C6542">
        <v>12</v>
      </c>
      <c r="D6542">
        <v>0.53081509072593647</v>
      </c>
    </row>
    <row r="6543" spans="1:4" x14ac:dyDescent="0.25">
      <c r="A6543" t="s">
        <v>55</v>
      </c>
      <c r="B6543" t="s">
        <v>15</v>
      </c>
      <c r="C6543">
        <v>12</v>
      </c>
      <c r="D6543">
        <v>0.49076791473534676</v>
      </c>
    </row>
    <row r="6544" spans="1:4" x14ac:dyDescent="0.25">
      <c r="A6544" t="s">
        <v>30</v>
      </c>
      <c r="B6544" t="s">
        <v>15</v>
      </c>
      <c r="C6544">
        <v>12</v>
      </c>
      <c r="D6544">
        <v>0.47522047787599009</v>
      </c>
    </row>
    <row r="6545" spans="1:4" x14ac:dyDescent="0.25">
      <c r="A6545" t="s">
        <v>31</v>
      </c>
      <c r="B6545" t="s">
        <v>15</v>
      </c>
      <c r="C6545">
        <v>12</v>
      </c>
      <c r="D6545">
        <v>0.4701303135789236</v>
      </c>
    </row>
    <row r="6546" spans="1:4" x14ac:dyDescent="0.25">
      <c r="A6546" t="s">
        <v>32</v>
      </c>
      <c r="B6546" t="s">
        <v>15</v>
      </c>
      <c r="C6546">
        <v>12</v>
      </c>
      <c r="D6546">
        <v>0.45763532685416641</v>
      </c>
    </row>
    <row r="6547" spans="1:4" x14ac:dyDescent="0.25">
      <c r="A6547" t="s">
        <v>33</v>
      </c>
      <c r="B6547" t="s">
        <v>15</v>
      </c>
      <c r="C6547">
        <v>12</v>
      </c>
      <c r="D6547">
        <v>0.50102552684355806</v>
      </c>
    </row>
    <row r="6548" spans="1:4" x14ac:dyDescent="0.25">
      <c r="A6548" t="s">
        <v>34</v>
      </c>
      <c r="B6548" t="s">
        <v>15</v>
      </c>
      <c r="C6548">
        <v>12</v>
      </c>
      <c r="D6548">
        <v>0.49440251183551759</v>
      </c>
    </row>
    <row r="6549" spans="1:4" x14ac:dyDescent="0.25">
      <c r="A6549" t="s">
        <v>35</v>
      </c>
      <c r="B6549" t="s">
        <v>15</v>
      </c>
      <c r="C6549">
        <v>12</v>
      </c>
      <c r="D6549">
        <v>0.54252396682416826</v>
      </c>
    </row>
    <row r="6550" spans="1:4" x14ac:dyDescent="0.25">
      <c r="A6550" t="s">
        <v>36</v>
      </c>
      <c r="B6550" t="s">
        <v>15</v>
      </c>
      <c r="C6550">
        <v>12</v>
      </c>
      <c r="D6550">
        <v>0.47857016183121859</v>
      </c>
    </row>
    <row r="6551" spans="1:4" x14ac:dyDescent="0.25">
      <c r="A6551" t="s">
        <v>37</v>
      </c>
      <c r="B6551" t="s">
        <v>15</v>
      </c>
      <c r="C6551">
        <v>12</v>
      </c>
      <c r="D6551">
        <v>0.46128559487190163</v>
      </c>
    </row>
    <row r="6552" spans="1:4" x14ac:dyDescent="0.25">
      <c r="A6552" t="s">
        <v>38</v>
      </c>
      <c r="B6552" t="s">
        <v>15</v>
      </c>
      <c r="C6552">
        <v>12</v>
      </c>
      <c r="D6552">
        <v>0.46695313100026131</v>
      </c>
    </row>
    <row r="6553" spans="1:4" x14ac:dyDescent="0.25">
      <c r="A6553" t="s">
        <v>39</v>
      </c>
      <c r="B6553" t="s">
        <v>15</v>
      </c>
      <c r="C6553">
        <v>12</v>
      </c>
      <c r="D6553">
        <v>0.52418265978245426</v>
      </c>
    </row>
    <row r="6554" spans="1:4" x14ac:dyDescent="0.25">
      <c r="A6554" t="s">
        <v>40</v>
      </c>
      <c r="B6554" t="s">
        <v>15</v>
      </c>
      <c r="C6554">
        <v>13</v>
      </c>
      <c r="D6554">
        <v>0.53249205434620883</v>
      </c>
    </row>
    <row r="6555" spans="1:4" x14ac:dyDescent="0.25">
      <c r="A6555" t="s">
        <v>41</v>
      </c>
      <c r="B6555" t="s">
        <v>15</v>
      </c>
      <c r="C6555">
        <v>13</v>
      </c>
      <c r="D6555">
        <v>0.48081654635331406</v>
      </c>
    </row>
    <row r="6556" spans="1:4" x14ac:dyDescent="0.25">
      <c r="A6556" t="s">
        <v>42</v>
      </c>
      <c r="B6556" t="s">
        <v>15</v>
      </c>
      <c r="C6556">
        <v>13</v>
      </c>
      <c r="D6556">
        <v>0.53926418161090606</v>
      </c>
    </row>
    <row r="6557" spans="1:4" x14ac:dyDescent="0.25">
      <c r="A6557" t="s">
        <v>43</v>
      </c>
      <c r="B6557" t="s">
        <v>15</v>
      </c>
      <c r="C6557">
        <v>13</v>
      </c>
      <c r="D6557">
        <v>0.5050866152561857</v>
      </c>
    </row>
    <row r="6558" spans="1:4" x14ac:dyDescent="0.25">
      <c r="A6558" t="s">
        <v>44</v>
      </c>
      <c r="B6558" t="s">
        <v>15</v>
      </c>
      <c r="C6558">
        <v>13</v>
      </c>
      <c r="D6558">
        <v>0.49608782813926239</v>
      </c>
    </row>
    <row r="6559" spans="1:4" x14ac:dyDescent="0.25">
      <c r="A6559" t="s">
        <v>45</v>
      </c>
      <c r="B6559" t="s">
        <v>15</v>
      </c>
      <c r="C6559">
        <v>13</v>
      </c>
      <c r="D6559">
        <v>0.59080999212076535</v>
      </c>
    </row>
    <row r="6560" spans="1:4" x14ac:dyDescent="0.25">
      <c r="A6560" t="s">
        <v>46</v>
      </c>
      <c r="B6560" t="s">
        <v>15</v>
      </c>
      <c r="C6560">
        <v>13</v>
      </c>
      <c r="D6560">
        <v>0.53103159672540257</v>
      </c>
    </row>
    <row r="6561" spans="1:4" x14ac:dyDescent="0.25">
      <c r="A6561" t="s">
        <v>47</v>
      </c>
      <c r="B6561" t="s">
        <v>15</v>
      </c>
      <c r="C6561">
        <v>13</v>
      </c>
      <c r="D6561">
        <v>0.60491455816122564</v>
      </c>
    </row>
    <row r="6562" spans="1:4" x14ac:dyDescent="0.25">
      <c r="A6562" t="s">
        <v>48</v>
      </c>
      <c r="B6562" t="s">
        <v>15</v>
      </c>
      <c r="C6562">
        <v>13</v>
      </c>
      <c r="D6562">
        <v>0.60613804052665587</v>
      </c>
    </row>
    <row r="6563" spans="1:4" x14ac:dyDescent="0.25">
      <c r="A6563" t="s">
        <v>49</v>
      </c>
      <c r="B6563" t="s">
        <v>15</v>
      </c>
      <c r="C6563">
        <v>13</v>
      </c>
      <c r="D6563">
        <v>0.59291291502582366</v>
      </c>
    </row>
    <row r="6564" spans="1:4" x14ac:dyDescent="0.25">
      <c r="A6564" t="s">
        <v>50</v>
      </c>
      <c r="B6564" t="s">
        <v>15</v>
      </c>
      <c r="C6564">
        <v>13</v>
      </c>
      <c r="D6564">
        <v>0.58321911814163008</v>
      </c>
    </row>
    <row r="6565" spans="1:4" x14ac:dyDescent="0.25">
      <c r="A6565" t="s">
        <v>51</v>
      </c>
      <c r="B6565" t="s">
        <v>15</v>
      </c>
      <c r="C6565">
        <v>13</v>
      </c>
      <c r="D6565">
        <v>0.60919100307374874</v>
      </c>
    </row>
    <row r="6566" spans="1:4" x14ac:dyDescent="0.25">
      <c r="A6566" t="s">
        <v>52</v>
      </c>
      <c r="B6566" t="s">
        <v>15</v>
      </c>
      <c r="C6566">
        <v>13</v>
      </c>
      <c r="D6566">
        <v>0.57976931231090312</v>
      </c>
    </row>
    <row r="6567" spans="1:4" x14ac:dyDescent="0.25">
      <c r="A6567" t="s">
        <v>53</v>
      </c>
      <c r="B6567" t="s">
        <v>15</v>
      </c>
      <c r="C6567">
        <v>13</v>
      </c>
      <c r="D6567">
        <v>0.51807710976850752</v>
      </c>
    </row>
    <row r="6568" spans="1:4" x14ac:dyDescent="0.25">
      <c r="A6568" t="s">
        <v>54</v>
      </c>
      <c r="B6568" t="s">
        <v>15</v>
      </c>
      <c r="C6568">
        <v>13</v>
      </c>
      <c r="D6568">
        <v>0.53471714778431767</v>
      </c>
    </row>
    <row r="6569" spans="1:4" x14ac:dyDescent="0.25">
      <c r="A6569" t="s">
        <v>55</v>
      </c>
      <c r="B6569" t="s">
        <v>15</v>
      </c>
      <c r="C6569">
        <v>13</v>
      </c>
      <c r="D6569">
        <v>0.49437558233782802</v>
      </c>
    </row>
    <row r="6570" spans="1:4" x14ac:dyDescent="0.25">
      <c r="A6570" t="s">
        <v>30</v>
      </c>
      <c r="B6570" t="s">
        <v>15</v>
      </c>
      <c r="C6570">
        <v>13</v>
      </c>
      <c r="D6570">
        <v>0.46613817753275449</v>
      </c>
    </row>
    <row r="6571" spans="1:4" x14ac:dyDescent="0.25">
      <c r="A6571" t="s">
        <v>31</v>
      </c>
      <c r="B6571" t="s">
        <v>15</v>
      </c>
      <c r="C6571">
        <v>13</v>
      </c>
      <c r="D6571">
        <v>0.46114529524076708</v>
      </c>
    </row>
    <row r="6572" spans="1:4" x14ac:dyDescent="0.25">
      <c r="A6572" t="s">
        <v>32</v>
      </c>
      <c r="B6572" t="s">
        <v>15</v>
      </c>
      <c r="C6572">
        <v>13</v>
      </c>
      <c r="D6572">
        <v>0.44888910971987678</v>
      </c>
    </row>
    <row r="6573" spans="1:4" x14ac:dyDescent="0.25">
      <c r="A6573" t="s">
        <v>33</v>
      </c>
      <c r="B6573" t="s">
        <v>15</v>
      </c>
      <c r="C6573">
        <v>13</v>
      </c>
      <c r="D6573">
        <v>0.49145004656383734</v>
      </c>
    </row>
    <row r="6574" spans="1:4" x14ac:dyDescent="0.25">
      <c r="A6574" t="s">
        <v>34</v>
      </c>
      <c r="B6574" t="s">
        <v>15</v>
      </c>
      <c r="C6574">
        <v>13</v>
      </c>
      <c r="D6574">
        <v>0.48495360903778928</v>
      </c>
    </row>
    <row r="6575" spans="1:4" x14ac:dyDescent="0.25">
      <c r="A6575" t="s">
        <v>35</v>
      </c>
      <c r="B6575" t="s">
        <v>15</v>
      </c>
      <c r="C6575">
        <v>13</v>
      </c>
      <c r="D6575">
        <v>0.53215537826476178</v>
      </c>
    </row>
    <row r="6576" spans="1:4" x14ac:dyDescent="0.25">
      <c r="A6576" t="s">
        <v>36</v>
      </c>
      <c r="B6576" t="s">
        <v>15</v>
      </c>
      <c r="C6576">
        <v>13</v>
      </c>
      <c r="D6576">
        <v>0.4694238431277637</v>
      </c>
    </row>
    <row r="6577" spans="1:4" x14ac:dyDescent="0.25">
      <c r="A6577" t="s">
        <v>37</v>
      </c>
      <c r="B6577" t="s">
        <v>15</v>
      </c>
      <c r="C6577">
        <v>13</v>
      </c>
      <c r="D6577">
        <v>0.45246961468653607</v>
      </c>
    </row>
    <row r="6578" spans="1:4" x14ac:dyDescent="0.25">
      <c r="A6578" t="s">
        <v>38</v>
      </c>
      <c r="B6578" t="s">
        <v>15</v>
      </c>
      <c r="C6578">
        <v>13</v>
      </c>
      <c r="D6578">
        <v>0.45802883421718948</v>
      </c>
    </row>
    <row r="6579" spans="1:4" x14ac:dyDescent="0.25">
      <c r="A6579" t="s">
        <v>39</v>
      </c>
      <c r="B6579" t="s">
        <v>15</v>
      </c>
      <c r="C6579">
        <v>13</v>
      </c>
      <c r="D6579">
        <v>0.51416460590535973</v>
      </c>
    </row>
    <row r="6580" spans="1:4" x14ac:dyDescent="0.25">
      <c r="A6580" t="s">
        <v>40</v>
      </c>
      <c r="B6580" t="s">
        <v>15</v>
      </c>
      <c r="C6580">
        <v>14</v>
      </c>
      <c r="D6580">
        <v>0.49397884572733669</v>
      </c>
    </row>
    <row r="6581" spans="1:4" x14ac:dyDescent="0.25">
      <c r="A6581" t="s">
        <v>41</v>
      </c>
      <c r="B6581" t="s">
        <v>15</v>
      </c>
      <c r="C6581">
        <v>14</v>
      </c>
      <c r="D6581">
        <v>0.44604083879867867</v>
      </c>
    </row>
    <row r="6582" spans="1:4" x14ac:dyDescent="0.25">
      <c r="A6582" t="s">
        <v>42</v>
      </c>
      <c r="B6582" t="s">
        <v>15</v>
      </c>
      <c r="C6582">
        <v>14</v>
      </c>
      <c r="D6582">
        <v>0.50026116972077372</v>
      </c>
    </row>
    <row r="6583" spans="1:4" x14ac:dyDescent="0.25">
      <c r="A6583" t="s">
        <v>43</v>
      </c>
      <c r="B6583" t="s">
        <v>15</v>
      </c>
      <c r="C6583">
        <v>14</v>
      </c>
      <c r="D6583">
        <v>0.46855554211586409</v>
      </c>
    </row>
    <row r="6584" spans="1:4" x14ac:dyDescent="0.25">
      <c r="A6584" t="s">
        <v>44</v>
      </c>
      <c r="B6584" t="s">
        <v>15</v>
      </c>
      <c r="C6584">
        <v>14</v>
      </c>
      <c r="D6584">
        <v>0.46020760445804937</v>
      </c>
    </row>
    <row r="6585" spans="1:4" x14ac:dyDescent="0.25">
      <c r="A6585" t="s">
        <v>45</v>
      </c>
      <c r="B6585" t="s">
        <v>15</v>
      </c>
      <c r="C6585">
        <v>14</v>
      </c>
      <c r="D6585">
        <v>0.52565943018198547</v>
      </c>
    </row>
    <row r="6586" spans="1:4" x14ac:dyDescent="0.25">
      <c r="A6586" t="s">
        <v>46</v>
      </c>
      <c r="B6586" t="s">
        <v>15</v>
      </c>
      <c r="C6586">
        <v>14</v>
      </c>
      <c r="D6586">
        <v>0.47247299515246971</v>
      </c>
    </row>
    <row r="6587" spans="1:4" x14ac:dyDescent="0.25">
      <c r="A6587" t="s">
        <v>47</v>
      </c>
      <c r="B6587" t="s">
        <v>15</v>
      </c>
      <c r="C6587">
        <v>14</v>
      </c>
      <c r="D6587">
        <v>0.53820863931295937</v>
      </c>
    </row>
    <row r="6588" spans="1:4" x14ac:dyDescent="0.25">
      <c r="A6588" t="s">
        <v>48</v>
      </c>
      <c r="B6588" t="s">
        <v>15</v>
      </c>
      <c r="C6588">
        <v>14</v>
      </c>
      <c r="D6588">
        <v>0.53929720425198679</v>
      </c>
    </row>
    <row r="6589" spans="1:4" x14ac:dyDescent="0.25">
      <c r="A6589" t="s">
        <v>49</v>
      </c>
      <c r="B6589" t="s">
        <v>15</v>
      </c>
      <c r="C6589">
        <v>14</v>
      </c>
      <c r="D6589">
        <v>0.52753045685846667</v>
      </c>
    </row>
    <row r="6590" spans="1:4" x14ac:dyDescent="0.25">
      <c r="A6590" t="s">
        <v>50</v>
      </c>
      <c r="B6590" t="s">
        <v>15</v>
      </c>
      <c r="C6590">
        <v>14</v>
      </c>
      <c r="D6590">
        <v>0.5189056268549086</v>
      </c>
    </row>
    <row r="6591" spans="1:4" x14ac:dyDescent="0.25">
      <c r="A6591" t="s">
        <v>51</v>
      </c>
      <c r="B6591" t="s">
        <v>15</v>
      </c>
      <c r="C6591">
        <v>14</v>
      </c>
      <c r="D6591">
        <v>0.54201350657299396</v>
      </c>
    </row>
    <row r="6592" spans="1:4" x14ac:dyDescent="0.25">
      <c r="A6592" t="s">
        <v>52</v>
      </c>
      <c r="B6592" t="s">
        <v>15</v>
      </c>
      <c r="C6592">
        <v>14</v>
      </c>
      <c r="D6592">
        <v>0.51583624246499837</v>
      </c>
    </row>
    <row r="6593" spans="1:4" x14ac:dyDescent="0.25">
      <c r="A6593" t="s">
        <v>53</v>
      </c>
      <c r="B6593" t="s">
        <v>15</v>
      </c>
      <c r="C6593">
        <v>14</v>
      </c>
      <c r="D6593">
        <v>0.49146070116669405</v>
      </c>
    </row>
    <row r="6594" spans="1:4" x14ac:dyDescent="0.25">
      <c r="A6594" t="s">
        <v>54</v>
      </c>
      <c r="B6594" t="s">
        <v>15</v>
      </c>
      <c r="C6594">
        <v>14</v>
      </c>
      <c r="D6594">
        <v>0.5072458508992207</v>
      </c>
    </row>
    <row r="6595" spans="1:4" x14ac:dyDescent="0.25">
      <c r="A6595" t="s">
        <v>55</v>
      </c>
      <c r="B6595" t="s">
        <v>15</v>
      </c>
      <c r="C6595">
        <v>14</v>
      </c>
      <c r="D6595">
        <v>0.46897684872432649</v>
      </c>
    </row>
    <row r="6596" spans="1:4" x14ac:dyDescent="0.25">
      <c r="A6596" t="s">
        <v>30</v>
      </c>
      <c r="B6596" t="s">
        <v>15</v>
      </c>
      <c r="C6596">
        <v>14</v>
      </c>
      <c r="D6596">
        <v>0.42782957462147686</v>
      </c>
    </row>
    <row r="6597" spans="1:4" x14ac:dyDescent="0.25">
      <c r="A6597" t="s">
        <v>31</v>
      </c>
      <c r="B6597" t="s">
        <v>15</v>
      </c>
      <c r="C6597">
        <v>14</v>
      </c>
      <c r="D6597">
        <v>0.42324702204356446</v>
      </c>
    </row>
    <row r="6598" spans="1:4" x14ac:dyDescent="0.25">
      <c r="A6598" t="s">
        <v>32</v>
      </c>
      <c r="B6598" t="s">
        <v>15</v>
      </c>
      <c r="C6598">
        <v>14</v>
      </c>
      <c r="D6598">
        <v>0.41199808580401792</v>
      </c>
    </row>
    <row r="6599" spans="1:4" x14ac:dyDescent="0.25">
      <c r="A6599" t="s">
        <v>33</v>
      </c>
      <c r="B6599" t="s">
        <v>15</v>
      </c>
      <c r="C6599">
        <v>14</v>
      </c>
      <c r="D6599">
        <v>0.45106123999967201</v>
      </c>
    </row>
    <row r="6600" spans="1:4" x14ac:dyDescent="0.25">
      <c r="A6600" t="s">
        <v>34</v>
      </c>
      <c r="B6600" t="s">
        <v>15</v>
      </c>
      <c r="C6600">
        <v>14</v>
      </c>
      <c r="D6600">
        <v>0.44509869876772407</v>
      </c>
    </row>
    <row r="6601" spans="1:4" x14ac:dyDescent="0.25">
      <c r="A6601" t="s">
        <v>35</v>
      </c>
      <c r="B6601" t="s">
        <v>15</v>
      </c>
      <c r="C6601">
        <v>14</v>
      </c>
      <c r="D6601">
        <v>0.48842128812662233</v>
      </c>
    </row>
    <row r="6602" spans="1:4" x14ac:dyDescent="0.25">
      <c r="A6602" t="s">
        <v>36</v>
      </c>
      <c r="B6602" t="s">
        <v>15</v>
      </c>
      <c r="C6602">
        <v>14</v>
      </c>
      <c r="D6602">
        <v>0.43084521457892783</v>
      </c>
    </row>
    <row r="6603" spans="1:4" x14ac:dyDescent="0.25">
      <c r="A6603" t="s">
        <v>37</v>
      </c>
      <c r="B6603" t="s">
        <v>15</v>
      </c>
      <c r="C6603">
        <v>14</v>
      </c>
      <c r="D6603">
        <v>0.41528433436860429</v>
      </c>
    </row>
    <row r="6604" spans="1:4" x14ac:dyDescent="0.25">
      <c r="A6604" t="s">
        <v>38</v>
      </c>
      <c r="B6604" t="s">
        <v>15</v>
      </c>
      <c r="C6604">
        <v>14</v>
      </c>
      <c r="D6604">
        <v>0.42038668092947939</v>
      </c>
    </row>
    <row r="6605" spans="1:4" x14ac:dyDescent="0.25">
      <c r="A6605" t="s">
        <v>39</v>
      </c>
      <c r="B6605" t="s">
        <v>15</v>
      </c>
      <c r="C6605">
        <v>14</v>
      </c>
      <c r="D6605">
        <v>0.47190905021816659</v>
      </c>
    </row>
    <row r="6606" spans="1:4" x14ac:dyDescent="0.25">
      <c r="A6606" t="s">
        <v>40</v>
      </c>
      <c r="B6606" t="s">
        <v>15</v>
      </c>
      <c r="C6606">
        <v>15</v>
      </c>
      <c r="D6606">
        <v>0.41465275103144111</v>
      </c>
    </row>
    <row r="6607" spans="1:4" x14ac:dyDescent="0.25">
      <c r="A6607" t="s">
        <v>41</v>
      </c>
      <c r="B6607" t="s">
        <v>15</v>
      </c>
      <c r="C6607">
        <v>15</v>
      </c>
      <c r="D6607">
        <v>0.37441291763804047</v>
      </c>
    </row>
    <row r="6608" spans="1:4" x14ac:dyDescent="0.25">
      <c r="A6608" t="s">
        <v>42</v>
      </c>
      <c r="B6608" t="s">
        <v>15</v>
      </c>
      <c r="C6608">
        <v>15</v>
      </c>
      <c r="D6608">
        <v>0.41992622164517535</v>
      </c>
    </row>
    <row r="6609" spans="1:4" x14ac:dyDescent="0.25">
      <c r="A6609" t="s">
        <v>43</v>
      </c>
      <c r="B6609" t="s">
        <v>15</v>
      </c>
      <c r="C6609">
        <v>15</v>
      </c>
      <c r="D6609">
        <v>0.39331207445391914</v>
      </c>
    </row>
    <row r="6610" spans="1:4" x14ac:dyDescent="0.25">
      <c r="A6610" t="s">
        <v>44</v>
      </c>
      <c r="B6610" t="s">
        <v>15</v>
      </c>
      <c r="C6610">
        <v>15</v>
      </c>
      <c r="D6610">
        <v>0.38630469884423063</v>
      </c>
    </row>
    <row r="6611" spans="1:4" x14ac:dyDescent="0.25">
      <c r="A6611" t="s">
        <v>45</v>
      </c>
      <c r="B6611" t="s">
        <v>15</v>
      </c>
      <c r="C6611">
        <v>15</v>
      </c>
      <c r="D6611">
        <v>0.41393898137341217</v>
      </c>
    </row>
    <row r="6612" spans="1:4" x14ac:dyDescent="0.25">
      <c r="A6612" t="s">
        <v>46</v>
      </c>
      <c r="B6612" t="s">
        <v>15</v>
      </c>
      <c r="C6612">
        <v>15</v>
      </c>
      <c r="D6612">
        <v>0.37205646681188526</v>
      </c>
    </row>
    <row r="6613" spans="1:4" x14ac:dyDescent="0.25">
      <c r="A6613" t="s">
        <v>47</v>
      </c>
      <c r="B6613" t="s">
        <v>15</v>
      </c>
      <c r="C6613">
        <v>15</v>
      </c>
      <c r="D6613">
        <v>0.42382105814490445</v>
      </c>
    </row>
    <row r="6614" spans="1:4" x14ac:dyDescent="0.25">
      <c r="A6614" t="s">
        <v>48</v>
      </c>
      <c r="B6614" t="s">
        <v>15</v>
      </c>
      <c r="C6614">
        <v>15</v>
      </c>
      <c r="D6614">
        <v>0.42467826613195386</v>
      </c>
    </row>
    <row r="6615" spans="1:4" x14ac:dyDescent="0.25">
      <c r="A6615" t="s">
        <v>49</v>
      </c>
      <c r="B6615" t="s">
        <v>15</v>
      </c>
      <c r="C6615">
        <v>15</v>
      </c>
      <c r="D6615">
        <v>0.41541235145319361</v>
      </c>
    </row>
    <row r="6616" spans="1:4" x14ac:dyDescent="0.25">
      <c r="A6616" t="s">
        <v>50</v>
      </c>
      <c r="B6616" t="s">
        <v>15</v>
      </c>
      <c r="C6616">
        <v>15</v>
      </c>
      <c r="D6616">
        <v>0.40862059020778863</v>
      </c>
    </row>
    <row r="6617" spans="1:4" x14ac:dyDescent="0.25">
      <c r="A6617" t="s">
        <v>51</v>
      </c>
      <c r="B6617" t="s">
        <v>15</v>
      </c>
      <c r="C6617">
        <v>15</v>
      </c>
      <c r="D6617">
        <v>0.42681726212689042</v>
      </c>
    </row>
    <row r="6618" spans="1:4" x14ac:dyDescent="0.25">
      <c r="A6618" t="s">
        <v>52</v>
      </c>
      <c r="B6618" t="s">
        <v>15</v>
      </c>
      <c r="C6618">
        <v>15</v>
      </c>
      <c r="D6618">
        <v>0.40620355405309999</v>
      </c>
    </row>
    <row r="6619" spans="1:4" x14ac:dyDescent="0.25">
      <c r="A6619" t="s">
        <v>53</v>
      </c>
      <c r="B6619" t="s">
        <v>15</v>
      </c>
      <c r="C6619">
        <v>15</v>
      </c>
      <c r="D6619">
        <v>0.43688419411525387</v>
      </c>
    </row>
    <row r="6620" spans="1:4" x14ac:dyDescent="0.25">
      <c r="A6620" t="s">
        <v>54</v>
      </c>
      <c r="B6620" t="s">
        <v>15</v>
      </c>
      <c r="C6620">
        <v>15</v>
      </c>
      <c r="D6620">
        <v>0.4509164095162253</v>
      </c>
    </row>
    <row r="6621" spans="1:4" x14ac:dyDescent="0.25">
      <c r="A6621" t="s">
        <v>55</v>
      </c>
      <c r="B6621" t="s">
        <v>15</v>
      </c>
      <c r="C6621">
        <v>15</v>
      </c>
      <c r="D6621">
        <v>0.41689716416235773</v>
      </c>
    </row>
    <row r="6622" spans="1:4" x14ac:dyDescent="0.25">
      <c r="A6622" t="s">
        <v>30</v>
      </c>
      <c r="B6622" t="s">
        <v>15</v>
      </c>
      <c r="C6622">
        <v>15</v>
      </c>
      <c r="D6622">
        <v>0.35954358587791785</v>
      </c>
    </row>
    <row r="6623" spans="1:4" x14ac:dyDescent="0.25">
      <c r="A6623" t="s">
        <v>31</v>
      </c>
      <c r="B6623" t="s">
        <v>15</v>
      </c>
      <c r="C6623">
        <v>15</v>
      </c>
      <c r="D6623">
        <v>0.3556924556988168</v>
      </c>
    </row>
    <row r="6624" spans="1:4" x14ac:dyDescent="0.25">
      <c r="A6624" t="s">
        <v>32</v>
      </c>
      <c r="B6624" t="s">
        <v>15</v>
      </c>
      <c r="C6624">
        <v>15</v>
      </c>
      <c r="D6624">
        <v>0.34623896507359059</v>
      </c>
    </row>
    <row r="6625" spans="1:4" x14ac:dyDescent="0.25">
      <c r="A6625" t="s">
        <v>33</v>
      </c>
      <c r="B6625" t="s">
        <v>15</v>
      </c>
      <c r="C6625">
        <v>15</v>
      </c>
      <c r="D6625">
        <v>0.37906723915359958</v>
      </c>
    </row>
    <row r="6626" spans="1:4" x14ac:dyDescent="0.25">
      <c r="A6626" t="s">
        <v>34</v>
      </c>
      <c r="B6626" t="s">
        <v>15</v>
      </c>
      <c r="C6626">
        <v>15</v>
      </c>
      <c r="D6626">
        <v>0.37405638066543584</v>
      </c>
    </row>
    <row r="6627" spans="1:4" x14ac:dyDescent="0.25">
      <c r="A6627" t="s">
        <v>35</v>
      </c>
      <c r="B6627" t="s">
        <v>15</v>
      </c>
      <c r="C6627">
        <v>15</v>
      </c>
      <c r="D6627">
        <v>0.41046424036376566</v>
      </c>
    </row>
    <row r="6628" spans="1:4" x14ac:dyDescent="0.25">
      <c r="A6628" t="s">
        <v>36</v>
      </c>
      <c r="B6628" t="s">
        <v>15</v>
      </c>
      <c r="C6628">
        <v>15</v>
      </c>
      <c r="D6628">
        <v>0.36207789876401958</v>
      </c>
    </row>
    <row r="6629" spans="1:4" x14ac:dyDescent="0.25">
      <c r="A6629" t="s">
        <v>37</v>
      </c>
      <c r="B6629" t="s">
        <v>15</v>
      </c>
      <c r="C6629">
        <v>15</v>
      </c>
      <c r="D6629">
        <v>0.34900069465725231</v>
      </c>
    </row>
    <row r="6630" spans="1:4" x14ac:dyDescent="0.25">
      <c r="A6630" t="s">
        <v>38</v>
      </c>
      <c r="B6630" t="s">
        <v>15</v>
      </c>
      <c r="C6630">
        <v>15</v>
      </c>
      <c r="D6630">
        <v>0.3532886543676394</v>
      </c>
    </row>
    <row r="6631" spans="1:4" x14ac:dyDescent="0.25">
      <c r="A6631" t="s">
        <v>39</v>
      </c>
      <c r="B6631" t="s">
        <v>15</v>
      </c>
      <c r="C6631">
        <v>15</v>
      </c>
      <c r="D6631">
        <v>0.39658752500642236</v>
      </c>
    </row>
    <row r="6632" spans="1:4" x14ac:dyDescent="0.25">
      <c r="A6632" t="s">
        <v>40</v>
      </c>
      <c r="B6632" t="s">
        <v>15</v>
      </c>
      <c r="C6632">
        <v>16</v>
      </c>
      <c r="D6632">
        <v>0.30454791999273084</v>
      </c>
    </row>
    <row r="6633" spans="1:4" x14ac:dyDescent="0.25">
      <c r="A6633" t="s">
        <v>41</v>
      </c>
      <c r="B6633" t="s">
        <v>15</v>
      </c>
      <c r="C6633">
        <v>16</v>
      </c>
      <c r="D6633">
        <v>0.27499317200099516</v>
      </c>
    </row>
    <row r="6634" spans="1:4" x14ac:dyDescent="0.25">
      <c r="A6634" t="s">
        <v>42</v>
      </c>
      <c r="B6634" t="s">
        <v>15</v>
      </c>
      <c r="C6634">
        <v>16</v>
      </c>
      <c r="D6634">
        <v>0.30842109942434104</v>
      </c>
    </row>
    <row r="6635" spans="1:4" x14ac:dyDescent="0.25">
      <c r="A6635" t="s">
        <v>43</v>
      </c>
      <c r="B6635" t="s">
        <v>15</v>
      </c>
      <c r="C6635">
        <v>16</v>
      </c>
      <c r="D6635">
        <v>0.28887394062866029</v>
      </c>
    </row>
    <row r="6636" spans="1:4" x14ac:dyDescent="0.25">
      <c r="A6636" t="s">
        <v>44</v>
      </c>
      <c r="B6636" t="s">
        <v>15</v>
      </c>
      <c r="C6636">
        <v>16</v>
      </c>
      <c r="D6636">
        <v>0.28372726871769394</v>
      </c>
    </row>
    <row r="6637" spans="1:4" x14ac:dyDescent="0.25">
      <c r="A6637" t="s">
        <v>45</v>
      </c>
      <c r="B6637" t="s">
        <v>15</v>
      </c>
      <c r="C6637">
        <v>16</v>
      </c>
      <c r="D6637">
        <v>0.25646047032569552</v>
      </c>
    </row>
    <row r="6638" spans="1:4" x14ac:dyDescent="0.25">
      <c r="A6638" t="s">
        <v>46</v>
      </c>
      <c r="B6638" t="s">
        <v>15</v>
      </c>
      <c r="C6638">
        <v>16</v>
      </c>
      <c r="D6638">
        <v>0.23051169558784979</v>
      </c>
    </row>
    <row r="6639" spans="1:4" x14ac:dyDescent="0.25">
      <c r="A6639" t="s">
        <v>47</v>
      </c>
      <c r="B6639" t="s">
        <v>15</v>
      </c>
      <c r="C6639">
        <v>16</v>
      </c>
      <c r="D6639">
        <v>0.26258302019573371</v>
      </c>
    </row>
    <row r="6640" spans="1:4" x14ac:dyDescent="0.25">
      <c r="A6640" t="s">
        <v>48</v>
      </c>
      <c r="B6640" t="s">
        <v>15</v>
      </c>
      <c r="C6640">
        <v>16</v>
      </c>
      <c r="D6640">
        <v>0.26311411287706621</v>
      </c>
    </row>
    <row r="6641" spans="1:4" x14ac:dyDescent="0.25">
      <c r="A6641" t="s">
        <v>49</v>
      </c>
      <c r="B6641" t="s">
        <v>15</v>
      </c>
      <c r="C6641">
        <v>16</v>
      </c>
      <c r="D6641">
        <v>0.25737331304075184</v>
      </c>
    </row>
    <row r="6642" spans="1:4" x14ac:dyDescent="0.25">
      <c r="A6642" t="s">
        <v>50</v>
      </c>
      <c r="B6642" t="s">
        <v>15</v>
      </c>
      <c r="C6642">
        <v>16</v>
      </c>
      <c r="D6642">
        <v>0.25316540230579954</v>
      </c>
    </row>
    <row r="6643" spans="1:4" x14ac:dyDescent="0.25">
      <c r="A6643" t="s">
        <v>51</v>
      </c>
      <c r="B6643" t="s">
        <v>15</v>
      </c>
      <c r="C6643">
        <v>16</v>
      </c>
      <c r="D6643">
        <v>0.26443935148365044</v>
      </c>
    </row>
    <row r="6644" spans="1:4" x14ac:dyDescent="0.25">
      <c r="A6644" t="s">
        <v>52</v>
      </c>
      <c r="B6644" t="s">
        <v>15</v>
      </c>
      <c r="C6644">
        <v>16</v>
      </c>
      <c r="D6644">
        <v>0.25166790084563512</v>
      </c>
    </row>
    <row r="6645" spans="1:4" x14ac:dyDescent="0.25">
      <c r="A6645" t="s">
        <v>53</v>
      </c>
      <c r="B6645" t="s">
        <v>15</v>
      </c>
      <c r="C6645">
        <v>16</v>
      </c>
      <c r="D6645">
        <v>0.35051866394340353</v>
      </c>
    </row>
    <row r="6646" spans="1:4" x14ac:dyDescent="0.25">
      <c r="A6646" t="s">
        <v>54</v>
      </c>
      <c r="B6646" t="s">
        <v>15</v>
      </c>
      <c r="C6646">
        <v>16</v>
      </c>
      <c r="D6646">
        <v>0.36177691832927178</v>
      </c>
    </row>
    <row r="6647" spans="1:4" x14ac:dyDescent="0.25">
      <c r="A6647" t="s">
        <v>55</v>
      </c>
      <c r="B6647" t="s">
        <v>15</v>
      </c>
      <c r="C6647">
        <v>16</v>
      </c>
      <c r="D6647">
        <v>0.3344827735869817</v>
      </c>
    </row>
    <row r="6648" spans="1:4" x14ac:dyDescent="0.25">
      <c r="A6648" t="s">
        <v>30</v>
      </c>
      <c r="B6648" t="s">
        <v>15</v>
      </c>
      <c r="C6648">
        <v>16</v>
      </c>
      <c r="D6648">
        <v>0.26600129400586098</v>
      </c>
    </row>
    <row r="6649" spans="1:4" x14ac:dyDescent="0.25">
      <c r="A6649" t="s">
        <v>31</v>
      </c>
      <c r="B6649" t="s">
        <v>15</v>
      </c>
      <c r="C6649">
        <v>16</v>
      </c>
      <c r="D6649">
        <v>0.26315211062097443</v>
      </c>
    </row>
    <row r="6650" spans="1:4" x14ac:dyDescent="0.25">
      <c r="A6650" t="s">
        <v>32</v>
      </c>
      <c r="B6650" t="s">
        <v>15</v>
      </c>
      <c r="C6650">
        <v>16</v>
      </c>
      <c r="D6650">
        <v>0.25615813036947782</v>
      </c>
    </row>
    <row r="6651" spans="1:4" x14ac:dyDescent="0.25">
      <c r="A6651" t="s">
        <v>33</v>
      </c>
      <c r="B6651" t="s">
        <v>15</v>
      </c>
      <c r="C6651">
        <v>16</v>
      </c>
      <c r="D6651">
        <v>0.28044548725261942</v>
      </c>
    </row>
    <row r="6652" spans="1:4" x14ac:dyDescent="0.25">
      <c r="A6652" t="s">
        <v>34</v>
      </c>
      <c r="B6652" t="s">
        <v>15</v>
      </c>
      <c r="C6652">
        <v>16</v>
      </c>
      <c r="D6652">
        <v>0.27673830154750606</v>
      </c>
    </row>
    <row r="6653" spans="1:4" x14ac:dyDescent="0.25">
      <c r="A6653" t="s">
        <v>35</v>
      </c>
      <c r="B6653" t="s">
        <v>15</v>
      </c>
      <c r="C6653">
        <v>16</v>
      </c>
      <c r="D6653">
        <v>0.30367394488012811</v>
      </c>
    </row>
    <row r="6654" spans="1:4" x14ac:dyDescent="0.25">
      <c r="A6654" t="s">
        <v>36</v>
      </c>
      <c r="B6654" t="s">
        <v>15</v>
      </c>
      <c r="C6654">
        <v>16</v>
      </c>
      <c r="D6654">
        <v>0.26787625585637698</v>
      </c>
    </row>
    <row r="6655" spans="1:4" x14ac:dyDescent="0.25">
      <c r="A6655" t="s">
        <v>37</v>
      </c>
      <c r="B6655" t="s">
        <v>15</v>
      </c>
      <c r="C6655">
        <v>16</v>
      </c>
      <c r="D6655">
        <v>0.25820134201836459</v>
      </c>
    </row>
    <row r="6656" spans="1:4" x14ac:dyDescent="0.25">
      <c r="A6656" t="s">
        <v>38</v>
      </c>
      <c r="B6656" t="s">
        <v>15</v>
      </c>
      <c r="C6656">
        <v>16</v>
      </c>
      <c r="D6656">
        <v>0.2613737051932572</v>
      </c>
    </row>
    <row r="6657" spans="1:4" x14ac:dyDescent="0.25">
      <c r="A6657" t="s">
        <v>39</v>
      </c>
      <c r="B6657" t="s">
        <v>15</v>
      </c>
      <c r="C6657">
        <v>16</v>
      </c>
      <c r="D6657">
        <v>0.29340752827144007</v>
      </c>
    </row>
    <row r="6658" spans="1:4" x14ac:dyDescent="0.25">
      <c r="A6658" t="s">
        <v>40</v>
      </c>
      <c r="B6658" t="s">
        <v>15</v>
      </c>
      <c r="C6658">
        <v>17</v>
      </c>
      <c r="D6658">
        <v>0.17650394498261843</v>
      </c>
    </row>
    <row r="6659" spans="1:4" x14ac:dyDescent="0.25">
      <c r="A6659" t="s">
        <v>41</v>
      </c>
      <c r="B6659" t="s">
        <v>15</v>
      </c>
      <c r="C6659">
        <v>17</v>
      </c>
      <c r="D6659">
        <v>0.15937518043997112</v>
      </c>
    </row>
    <row r="6660" spans="1:4" x14ac:dyDescent="0.25">
      <c r="A6660" t="s">
        <v>42</v>
      </c>
      <c r="B6660" t="s">
        <v>15</v>
      </c>
      <c r="C6660">
        <v>17</v>
      </c>
      <c r="D6660">
        <v>0.17874868679310607</v>
      </c>
    </row>
    <row r="6661" spans="1:4" x14ac:dyDescent="0.25">
      <c r="A6661" t="s">
        <v>43</v>
      </c>
      <c r="B6661" t="s">
        <v>15</v>
      </c>
      <c r="C6661">
        <v>17</v>
      </c>
      <c r="D6661">
        <v>0.16741992565521457</v>
      </c>
    </row>
    <row r="6662" spans="1:4" x14ac:dyDescent="0.25">
      <c r="A6662" t="s">
        <v>44</v>
      </c>
      <c r="B6662" t="s">
        <v>15</v>
      </c>
      <c r="C6662">
        <v>17</v>
      </c>
      <c r="D6662">
        <v>0.16443711790581844</v>
      </c>
    </row>
    <row r="6663" spans="1:4" x14ac:dyDescent="0.25">
      <c r="A6663" t="s">
        <v>45</v>
      </c>
      <c r="B6663" t="s">
        <v>15</v>
      </c>
      <c r="C6663">
        <v>17</v>
      </c>
      <c r="D6663">
        <v>9.5663471088115112E-2</v>
      </c>
    </row>
    <row r="6664" spans="1:4" x14ac:dyDescent="0.25">
      <c r="A6664" t="s">
        <v>46</v>
      </c>
      <c r="B6664" t="s">
        <v>15</v>
      </c>
      <c r="C6664">
        <v>17</v>
      </c>
      <c r="D6664">
        <v>8.5984202159248915E-2</v>
      </c>
    </row>
    <row r="6665" spans="1:4" x14ac:dyDescent="0.25">
      <c r="A6665" t="s">
        <v>47</v>
      </c>
      <c r="B6665" t="s">
        <v>15</v>
      </c>
      <c r="C6665">
        <v>17</v>
      </c>
      <c r="D6665">
        <v>9.7947270894510677E-2</v>
      </c>
    </row>
    <row r="6666" spans="1:4" x14ac:dyDescent="0.25">
      <c r="A6666" t="s">
        <v>48</v>
      </c>
      <c r="B6666" t="s">
        <v>15</v>
      </c>
      <c r="C6666">
        <v>17</v>
      </c>
      <c r="D6666">
        <v>9.8145376159237199E-2</v>
      </c>
    </row>
    <row r="6667" spans="1:4" x14ac:dyDescent="0.25">
      <c r="A6667" t="s">
        <v>49</v>
      </c>
      <c r="B6667" t="s">
        <v>15</v>
      </c>
      <c r="C6667">
        <v>17</v>
      </c>
      <c r="D6667">
        <v>9.6003974646300463E-2</v>
      </c>
    </row>
    <row r="6668" spans="1:4" x14ac:dyDescent="0.25">
      <c r="A6668" t="s">
        <v>50</v>
      </c>
      <c r="B6668" t="s">
        <v>15</v>
      </c>
      <c r="C6668">
        <v>17</v>
      </c>
      <c r="D6668">
        <v>9.4434362977011757E-2</v>
      </c>
    </row>
    <row r="6669" spans="1:4" x14ac:dyDescent="0.25">
      <c r="A6669" t="s">
        <v>51</v>
      </c>
      <c r="B6669" t="s">
        <v>15</v>
      </c>
      <c r="C6669">
        <v>17</v>
      </c>
      <c r="D6669">
        <v>9.8639709359846353E-2</v>
      </c>
    </row>
    <row r="6670" spans="1:4" x14ac:dyDescent="0.25">
      <c r="A6670" t="s">
        <v>52</v>
      </c>
      <c r="B6670" t="s">
        <v>15</v>
      </c>
      <c r="C6670">
        <v>17</v>
      </c>
      <c r="D6670">
        <v>9.3875773236234486E-2</v>
      </c>
    </row>
    <row r="6671" spans="1:4" x14ac:dyDescent="0.25">
      <c r="A6671" t="s">
        <v>53</v>
      </c>
      <c r="B6671" t="s">
        <v>15</v>
      </c>
      <c r="C6671">
        <v>17</v>
      </c>
      <c r="D6671">
        <v>0.23702349928339891</v>
      </c>
    </row>
    <row r="6672" spans="1:4" x14ac:dyDescent="0.25">
      <c r="A6672" t="s">
        <v>54</v>
      </c>
      <c r="B6672" t="s">
        <v>15</v>
      </c>
      <c r="C6672">
        <v>17</v>
      </c>
      <c r="D6672">
        <v>0.24463642014855438</v>
      </c>
    </row>
    <row r="6673" spans="1:4" x14ac:dyDescent="0.25">
      <c r="A6673" t="s">
        <v>55</v>
      </c>
      <c r="B6673" t="s">
        <v>15</v>
      </c>
      <c r="C6673">
        <v>17</v>
      </c>
      <c r="D6673">
        <v>0.22617990310040728</v>
      </c>
    </row>
    <row r="6674" spans="1:4" x14ac:dyDescent="0.25">
      <c r="A6674" t="s">
        <v>30</v>
      </c>
      <c r="B6674" t="s">
        <v>15</v>
      </c>
      <c r="C6674">
        <v>17</v>
      </c>
      <c r="D6674">
        <v>0.15674973255236518</v>
      </c>
    </row>
    <row r="6675" spans="1:4" x14ac:dyDescent="0.25">
      <c r="A6675" t="s">
        <v>31</v>
      </c>
      <c r="B6675" t="s">
        <v>15</v>
      </c>
      <c r="C6675">
        <v>17</v>
      </c>
      <c r="D6675">
        <v>0.1550707605186285</v>
      </c>
    </row>
    <row r="6676" spans="1:4" x14ac:dyDescent="0.25">
      <c r="A6676" t="s">
        <v>32</v>
      </c>
      <c r="B6676" t="s">
        <v>15</v>
      </c>
      <c r="C6676">
        <v>17</v>
      </c>
      <c r="D6676">
        <v>0.15094933495190002</v>
      </c>
    </row>
    <row r="6677" spans="1:4" x14ac:dyDescent="0.25">
      <c r="A6677" t="s">
        <v>33</v>
      </c>
      <c r="B6677" t="s">
        <v>15</v>
      </c>
      <c r="C6677">
        <v>17</v>
      </c>
      <c r="D6677">
        <v>0.1652614333575281</v>
      </c>
    </row>
    <row r="6678" spans="1:4" x14ac:dyDescent="0.25">
      <c r="A6678" t="s">
        <v>34</v>
      </c>
      <c r="B6678" t="s">
        <v>15</v>
      </c>
      <c r="C6678">
        <v>17</v>
      </c>
      <c r="D6678">
        <v>0.16307685613593886</v>
      </c>
    </row>
    <row r="6679" spans="1:4" x14ac:dyDescent="0.25">
      <c r="A6679" t="s">
        <v>35</v>
      </c>
      <c r="B6679" t="s">
        <v>15</v>
      </c>
      <c r="C6679">
        <v>17</v>
      </c>
      <c r="D6679">
        <v>0.17894954165912044</v>
      </c>
    </row>
    <row r="6680" spans="1:4" x14ac:dyDescent="0.25">
      <c r="A6680" t="s">
        <v>36</v>
      </c>
      <c r="B6680" t="s">
        <v>15</v>
      </c>
      <c r="C6680">
        <v>17</v>
      </c>
      <c r="D6680">
        <v>0.15785461352564267</v>
      </c>
    </row>
    <row r="6681" spans="1:4" x14ac:dyDescent="0.25">
      <c r="A6681" t="s">
        <v>37</v>
      </c>
      <c r="B6681" t="s">
        <v>15</v>
      </c>
      <c r="C6681">
        <v>17</v>
      </c>
      <c r="D6681">
        <v>0.15215336247630681</v>
      </c>
    </row>
    <row r="6682" spans="1:4" x14ac:dyDescent="0.25">
      <c r="A6682" t="s">
        <v>38</v>
      </c>
      <c r="B6682" t="s">
        <v>15</v>
      </c>
      <c r="C6682">
        <v>17</v>
      </c>
      <c r="D6682">
        <v>0.15402277849205157</v>
      </c>
    </row>
    <row r="6683" spans="1:4" x14ac:dyDescent="0.25">
      <c r="A6683" t="s">
        <v>39</v>
      </c>
      <c r="B6683" t="s">
        <v>15</v>
      </c>
      <c r="C6683">
        <v>17</v>
      </c>
      <c r="D6683">
        <v>0.17289972876742998</v>
      </c>
    </row>
    <row r="6684" spans="1:4" x14ac:dyDescent="0.25">
      <c r="A6684" t="s">
        <v>40</v>
      </c>
      <c r="B6684" t="s">
        <v>15</v>
      </c>
      <c r="C6684">
        <v>18</v>
      </c>
      <c r="D6684">
        <v>6.1569964890545427E-2</v>
      </c>
    </row>
    <row r="6685" spans="1:4" x14ac:dyDescent="0.25">
      <c r="A6685" t="s">
        <v>41</v>
      </c>
      <c r="B6685" t="s">
        <v>15</v>
      </c>
      <c r="C6685">
        <v>18</v>
      </c>
      <c r="D6685">
        <v>5.5594928856007676E-2</v>
      </c>
    </row>
    <row r="6686" spans="1:4" x14ac:dyDescent="0.25">
      <c r="A6686" t="s">
        <v>42</v>
      </c>
      <c r="B6686" t="s">
        <v>15</v>
      </c>
      <c r="C6686">
        <v>18</v>
      </c>
      <c r="D6686">
        <v>6.2352999368747462E-2</v>
      </c>
    </row>
    <row r="6687" spans="1:4" x14ac:dyDescent="0.25">
      <c r="A6687" t="s">
        <v>43</v>
      </c>
      <c r="B6687" t="s">
        <v>15</v>
      </c>
      <c r="C6687">
        <v>18</v>
      </c>
      <c r="D6687">
        <v>5.8401181602962988E-2</v>
      </c>
    </row>
    <row r="6688" spans="1:4" x14ac:dyDescent="0.25">
      <c r="A6688" t="s">
        <v>44</v>
      </c>
      <c r="B6688" t="s">
        <v>15</v>
      </c>
      <c r="C6688">
        <v>18</v>
      </c>
      <c r="D6688">
        <v>5.7360687191216835E-2</v>
      </c>
    </row>
    <row r="6689" spans="1:4" x14ac:dyDescent="0.25">
      <c r="A6689" t="s">
        <v>45</v>
      </c>
      <c r="B6689" t="s">
        <v>15</v>
      </c>
      <c r="C6689">
        <v>18</v>
      </c>
      <c r="D6689">
        <v>1.289513419612221E-2</v>
      </c>
    </row>
    <row r="6690" spans="1:4" x14ac:dyDescent="0.25">
      <c r="A6690" t="s">
        <v>46</v>
      </c>
      <c r="B6690" t="s">
        <v>15</v>
      </c>
      <c r="C6690">
        <v>18</v>
      </c>
      <c r="D6690">
        <v>1.1590399271303113E-2</v>
      </c>
    </row>
    <row r="6691" spans="1:4" x14ac:dyDescent="0.25">
      <c r="A6691" t="s">
        <v>47</v>
      </c>
      <c r="B6691" t="s">
        <v>15</v>
      </c>
      <c r="C6691">
        <v>18</v>
      </c>
      <c r="D6691">
        <v>1.3202983207302482E-2</v>
      </c>
    </row>
    <row r="6692" spans="1:4" x14ac:dyDescent="0.25">
      <c r="A6692" t="s">
        <v>48</v>
      </c>
      <c r="B6692" t="s">
        <v>15</v>
      </c>
      <c r="C6692">
        <v>18</v>
      </c>
      <c r="D6692">
        <v>1.3229687172196811E-2</v>
      </c>
    </row>
    <row r="6693" spans="1:4" x14ac:dyDescent="0.25">
      <c r="A6693" t="s">
        <v>49</v>
      </c>
      <c r="B6693" t="s">
        <v>15</v>
      </c>
      <c r="C6693">
        <v>18</v>
      </c>
      <c r="D6693">
        <v>1.2941033001874436E-2</v>
      </c>
    </row>
    <row r="6694" spans="1:4" x14ac:dyDescent="0.25">
      <c r="A6694" t="s">
        <v>50</v>
      </c>
      <c r="B6694" t="s">
        <v>15</v>
      </c>
      <c r="C6694">
        <v>18</v>
      </c>
      <c r="D6694">
        <v>1.2729454299146478E-2</v>
      </c>
    </row>
    <row r="6695" spans="1:4" x14ac:dyDescent="0.25">
      <c r="A6695" t="s">
        <v>51</v>
      </c>
      <c r="B6695" t="s">
        <v>15</v>
      </c>
      <c r="C6695">
        <v>18</v>
      </c>
      <c r="D6695">
        <v>1.3296321728594856E-2</v>
      </c>
    </row>
    <row r="6696" spans="1:4" x14ac:dyDescent="0.25">
      <c r="A6696" t="s">
        <v>52</v>
      </c>
      <c r="B6696" t="s">
        <v>15</v>
      </c>
      <c r="C6696">
        <v>18</v>
      </c>
      <c r="D6696">
        <v>1.2654158163788128E-2</v>
      </c>
    </row>
    <row r="6697" spans="1:4" x14ac:dyDescent="0.25">
      <c r="A6697" t="s">
        <v>53</v>
      </c>
      <c r="B6697" t="s">
        <v>15</v>
      </c>
      <c r="C6697">
        <v>18</v>
      </c>
      <c r="D6697">
        <v>0.10911450131379936</v>
      </c>
    </row>
    <row r="6698" spans="1:4" x14ac:dyDescent="0.25">
      <c r="A6698" t="s">
        <v>54</v>
      </c>
      <c r="B6698" t="s">
        <v>15</v>
      </c>
      <c r="C6698">
        <v>18</v>
      </c>
      <c r="D6698">
        <v>0.11261913299063427</v>
      </c>
    </row>
    <row r="6699" spans="1:4" x14ac:dyDescent="0.25">
      <c r="A6699" t="s">
        <v>55</v>
      </c>
      <c r="B6699" t="s">
        <v>15</v>
      </c>
      <c r="C6699">
        <v>18</v>
      </c>
      <c r="D6699">
        <v>0.10412261825776255</v>
      </c>
    </row>
    <row r="6700" spans="1:4" x14ac:dyDescent="0.25">
      <c r="A6700" t="s">
        <v>30</v>
      </c>
      <c r="B6700" t="s">
        <v>15</v>
      </c>
      <c r="C6700">
        <v>18</v>
      </c>
      <c r="D6700">
        <v>5.5834122721556655E-2</v>
      </c>
    </row>
    <row r="6701" spans="1:4" x14ac:dyDescent="0.25">
      <c r="A6701" t="s">
        <v>31</v>
      </c>
      <c r="B6701" t="s">
        <v>15</v>
      </c>
      <c r="C6701">
        <v>18</v>
      </c>
      <c r="D6701">
        <v>5.5236074297158856E-2</v>
      </c>
    </row>
    <row r="6702" spans="1:4" x14ac:dyDescent="0.25">
      <c r="A6702" t="s">
        <v>32</v>
      </c>
      <c r="B6702" t="s">
        <v>15</v>
      </c>
      <c r="C6702">
        <v>18</v>
      </c>
      <c r="D6702">
        <v>5.3768025981327731E-2</v>
      </c>
    </row>
    <row r="6703" spans="1:4" x14ac:dyDescent="0.25">
      <c r="A6703" t="s">
        <v>33</v>
      </c>
      <c r="B6703" t="s">
        <v>15</v>
      </c>
      <c r="C6703">
        <v>18</v>
      </c>
      <c r="D6703">
        <v>5.8865983379857122E-2</v>
      </c>
    </row>
    <row r="6704" spans="1:4" x14ac:dyDescent="0.25">
      <c r="A6704" t="s">
        <v>34</v>
      </c>
      <c r="B6704" t="s">
        <v>15</v>
      </c>
      <c r="C6704">
        <v>18</v>
      </c>
      <c r="D6704">
        <v>5.8087838813363629E-2</v>
      </c>
    </row>
    <row r="6705" spans="1:4" x14ac:dyDescent="0.25">
      <c r="A6705" t="s">
        <v>35</v>
      </c>
      <c r="B6705" t="s">
        <v>15</v>
      </c>
      <c r="C6705">
        <v>18</v>
      </c>
      <c r="D6705">
        <v>6.3741676028849351E-2</v>
      </c>
    </row>
    <row r="6706" spans="1:4" x14ac:dyDescent="0.25">
      <c r="A6706" t="s">
        <v>36</v>
      </c>
      <c r="B6706" t="s">
        <v>15</v>
      </c>
      <c r="C6706">
        <v>18</v>
      </c>
      <c r="D6706">
        <v>5.6227680393714584E-2</v>
      </c>
    </row>
    <row r="6707" spans="1:4" x14ac:dyDescent="0.25">
      <c r="A6707" t="s">
        <v>37</v>
      </c>
      <c r="B6707" t="s">
        <v>15</v>
      </c>
      <c r="C6707">
        <v>18</v>
      </c>
      <c r="D6707">
        <v>5.4196899571497349E-2</v>
      </c>
    </row>
    <row r="6708" spans="1:4" x14ac:dyDescent="0.25">
      <c r="A6708" t="s">
        <v>38</v>
      </c>
      <c r="B6708" t="s">
        <v>15</v>
      </c>
      <c r="C6708">
        <v>18</v>
      </c>
      <c r="D6708">
        <v>5.4862783981895737E-2</v>
      </c>
    </row>
    <row r="6709" spans="1:4" x14ac:dyDescent="0.25">
      <c r="A6709" t="s">
        <v>39</v>
      </c>
      <c r="B6709" t="s">
        <v>15</v>
      </c>
      <c r="C6709">
        <v>18</v>
      </c>
      <c r="D6709">
        <v>6.1586737771941923E-2</v>
      </c>
    </row>
    <row r="6710" spans="1:4" x14ac:dyDescent="0.25">
      <c r="A6710" t="s">
        <v>40</v>
      </c>
      <c r="B6710" t="s">
        <v>15</v>
      </c>
      <c r="C6710">
        <v>19</v>
      </c>
      <c r="D6710">
        <v>8.6797702702212515E-3</v>
      </c>
    </row>
    <row r="6711" spans="1:4" x14ac:dyDescent="0.25">
      <c r="A6711" t="s">
        <v>41</v>
      </c>
      <c r="B6711" t="s">
        <v>15</v>
      </c>
      <c r="C6711">
        <v>19</v>
      </c>
      <c r="D6711">
        <v>7.8374449541636932E-3</v>
      </c>
    </row>
    <row r="6712" spans="1:4" x14ac:dyDescent="0.25">
      <c r="A6712" t="s">
        <v>42</v>
      </c>
      <c r="B6712" t="s">
        <v>15</v>
      </c>
      <c r="C6712">
        <v>19</v>
      </c>
      <c r="D6712">
        <v>8.790157849563527E-3</v>
      </c>
    </row>
    <row r="6713" spans="1:4" x14ac:dyDescent="0.25">
      <c r="A6713" t="s">
        <v>43</v>
      </c>
      <c r="B6713" t="s">
        <v>15</v>
      </c>
      <c r="C6713">
        <v>19</v>
      </c>
      <c r="D6713">
        <v>8.2330539041939668E-3</v>
      </c>
    </row>
    <row r="6714" spans="1:4" x14ac:dyDescent="0.25">
      <c r="A6714" t="s">
        <v>44</v>
      </c>
      <c r="B6714" t="s">
        <v>15</v>
      </c>
      <c r="C6714">
        <v>19</v>
      </c>
      <c r="D6714">
        <v>8.0863711429245595E-3</v>
      </c>
    </row>
    <row r="6715" spans="1:4" x14ac:dyDescent="0.25">
      <c r="A6715" t="s">
        <v>45</v>
      </c>
      <c r="B6715" t="s">
        <v>15</v>
      </c>
      <c r="C6715">
        <v>19</v>
      </c>
      <c r="D6715">
        <v>0</v>
      </c>
    </row>
    <row r="6716" spans="1:4" x14ac:dyDescent="0.25">
      <c r="A6716" t="s">
        <v>46</v>
      </c>
      <c r="B6716" t="s">
        <v>15</v>
      </c>
      <c r="C6716">
        <v>19</v>
      </c>
      <c r="D6716">
        <v>0</v>
      </c>
    </row>
    <row r="6717" spans="1:4" x14ac:dyDescent="0.25">
      <c r="A6717" t="s">
        <v>47</v>
      </c>
      <c r="B6717" t="s">
        <v>15</v>
      </c>
      <c r="C6717">
        <v>19</v>
      </c>
      <c r="D6717">
        <v>0</v>
      </c>
    </row>
    <row r="6718" spans="1:4" x14ac:dyDescent="0.25">
      <c r="A6718" t="s">
        <v>48</v>
      </c>
      <c r="B6718" t="s">
        <v>15</v>
      </c>
      <c r="C6718">
        <v>19</v>
      </c>
      <c r="D6718">
        <v>0</v>
      </c>
    </row>
    <row r="6719" spans="1:4" x14ac:dyDescent="0.25">
      <c r="A6719" t="s">
        <v>49</v>
      </c>
      <c r="B6719" t="s">
        <v>15</v>
      </c>
      <c r="C6719">
        <v>19</v>
      </c>
      <c r="D6719">
        <v>0</v>
      </c>
    </row>
    <row r="6720" spans="1:4" x14ac:dyDescent="0.25">
      <c r="A6720" t="s">
        <v>50</v>
      </c>
      <c r="B6720" t="s">
        <v>15</v>
      </c>
      <c r="C6720">
        <v>19</v>
      </c>
      <c r="D6720">
        <v>0</v>
      </c>
    </row>
    <row r="6721" spans="1:4" x14ac:dyDescent="0.25">
      <c r="A6721" t="s">
        <v>51</v>
      </c>
      <c r="B6721" t="s">
        <v>15</v>
      </c>
      <c r="C6721">
        <v>19</v>
      </c>
      <c r="D6721">
        <v>0</v>
      </c>
    </row>
    <row r="6722" spans="1:4" x14ac:dyDescent="0.25">
      <c r="A6722" t="s">
        <v>52</v>
      </c>
      <c r="B6722" t="s">
        <v>15</v>
      </c>
      <c r="C6722">
        <v>19</v>
      </c>
      <c r="D6722">
        <v>0</v>
      </c>
    </row>
    <row r="6723" spans="1:4" x14ac:dyDescent="0.25">
      <c r="A6723" t="s">
        <v>53</v>
      </c>
      <c r="B6723" t="s">
        <v>15</v>
      </c>
      <c r="C6723">
        <v>19</v>
      </c>
      <c r="D6723">
        <v>2.4696589162000366E-2</v>
      </c>
    </row>
    <row r="6724" spans="1:4" x14ac:dyDescent="0.25">
      <c r="A6724" t="s">
        <v>54</v>
      </c>
      <c r="B6724" t="s">
        <v>15</v>
      </c>
      <c r="C6724">
        <v>19</v>
      </c>
      <c r="D6724">
        <v>2.5489815063642996E-2</v>
      </c>
    </row>
    <row r="6725" spans="1:4" x14ac:dyDescent="0.25">
      <c r="A6725" t="s">
        <v>55</v>
      </c>
      <c r="B6725" t="s">
        <v>15</v>
      </c>
      <c r="C6725">
        <v>19</v>
      </c>
      <c r="D6725">
        <v>2.356674405896363E-2</v>
      </c>
    </row>
    <row r="6726" spans="1:4" x14ac:dyDescent="0.25">
      <c r="A6726" t="s">
        <v>30</v>
      </c>
      <c r="B6726" t="s">
        <v>15</v>
      </c>
      <c r="C6726">
        <v>19</v>
      </c>
      <c r="D6726">
        <v>6.5693465768648452E-3</v>
      </c>
    </row>
    <row r="6727" spans="1:4" x14ac:dyDescent="0.25">
      <c r="A6727" t="s">
        <v>31</v>
      </c>
      <c r="B6727" t="s">
        <v>15</v>
      </c>
      <c r="C6727">
        <v>19</v>
      </c>
      <c r="D6727">
        <v>6.4989812307626104E-3</v>
      </c>
    </row>
    <row r="6728" spans="1:4" x14ac:dyDescent="0.25">
      <c r="A6728" t="s">
        <v>32</v>
      </c>
      <c r="B6728" t="s">
        <v>15</v>
      </c>
      <c r="C6728">
        <v>19</v>
      </c>
      <c r="D6728">
        <v>6.3262531980079377E-3</v>
      </c>
    </row>
    <row r="6729" spans="1:4" x14ac:dyDescent="0.25">
      <c r="A6729" t="s">
        <v>33</v>
      </c>
      <c r="B6729" t="s">
        <v>15</v>
      </c>
      <c r="C6729">
        <v>19</v>
      </c>
      <c r="D6729">
        <v>6.9260700725748926E-3</v>
      </c>
    </row>
    <row r="6730" spans="1:4" x14ac:dyDescent="0.25">
      <c r="A6730" t="s">
        <v>34</v>
      </c>
      <c r="B6730" t="s">
        <v>15</v>
      </c>
      <c r="C6730">
        <v>19</v>
      </c>
      <c r="D6730">
        <v>6.8345149250230467E-3</v>
      </c>
    </row>
    <row r="6731" spans="1:4" x14ac:dyDescent="0.25">
      <c r="A6731" t="s">
        <v>35</v>
      </c>
      <c r="B6731" t="s">
        <v>15</v>
      </c>
      <c r="C6731">
        <v>19</v>
      </c>
      <c r="D6731">
        <v>7.4997356600729802E-3</v>
      </c>
    </row>
    <row r="6732" spans="1:4" x14ac:dyDescent="0.25">
      <c r="A6732" t="s">
        <v>36</v>
      </c>
      <c r="B6732" t="s">
        <v>15</v>
      </c>
      <c r="C6732">
        <v>19</v>
      </c>
      <c r="D6732">
        <v>6.6156518937636709E-3</v>
      </c>
    </row>
    <row r="6733" spans="1:4" x14ac:dyDescent="0.25">
      <c r="A6733" t="s">
        <v>37</v>
      </c>
      <c r="B6733" t="s">
        <v>15</v>
      </c>
      <c r="C6733">
        <v>19</v>
      </c>
      <c r="D6733">
        <v>6.3767137249072124E-3</v>
      </c>
    </row>
    <row r="6734" spans="1:4" x14ac:dyDescent="0.25">
      <c r="A6734" t="s">
        <v>38</v>
      </c>
      <c r="B6734" t="s">
        <v>15</v>
      </c>
      <c r="C6734">
        <v>19</v>
      </c>
      <c r="D6734">
        <v>6.4550605361189421E-3</v>
      </c>
    </row>
    <row r="6735" spans="1:4" x14ac:dyDescent="0.25">
      <c r="A6735" t="s">
        <v>39</v>
      </c>
      <c r="B6735" t="s">
        <v>15</v>
      </c>
      <c r="C6735">
        <v>19</v>
      </c>
      <c r="D6735">
        <v>7.2461893415973018E-3</v>
      </c>
    </row>
    <row r="6736" spans="1:4" x14ac:dyDescent="0.25">
      <c r="A6736" t="s">
        <v>40</v>
      </c>
      <c r="B6736" t="s">
        <v>15</v>
      </c>
      <c r="C6736">
        <v>20</v>
      </c>
      <c r="D6736">
        <v>0</v>
      </c>
    </row>
    <row r="6737" spans="1:4" x14ac:dyDescent="0.25">
      <c r="A6737" t="s">
        <v>41</v>
      </c>
      <c r="B6737" t="s">
        <v>15</v>
      </c>
      <c r="C6737">
        <v>20</v>
      </c>
      <c r="D6737">
        <v>0</v>
      </c>
    </row>
    <row r="6738" spans="1:4" x14ac:dyDescent="0.25">
      <c r="A6738" t="s">
        <v>42</v>
      </c>
      <c r="B6738" t="s">
        <v>15</v>
      </c>
      <c r="C6738">
        <v>20</v>
      </c>
      <c r="D6738">
        <v>0</v>
      </c>
    </row>
    <row r="6739" spans="1:4" x14ac:dyDescent="0.25">
      <c r="A6739" t="s">
        <v>43</v>
      </c>
      <c r="B6739" t="s">
        <v>15</v>
      </c>
      <c r="C6739">
        <v>20</v>
      </c>
      <c r="D6739">
        <v>0</v>
      </c>
    </row>
    <row r="6740" spans="1:4" x14ac:dyDescent="0.25">
      <c r="A6740" t="s">
        <v>44</v>
      </c>
      <c r="B6740" t="s">
        <v>15</v>
      </c>
      <c r="C6740">
        <v>20</v>
      </c>
      <c r="D6740">
        <v>0</v>
      </c>
    </row>
    <row r="6741" spans="1:4" x14ac:dyDescent="0.25">
      <c r="A6741" t="s">
        <v>45</v>
      </c>
      <c r="B6741" t="s">
        <v>15</v>
      </c>
      <c r="C6741">
        <v>20</v>
      </c>
      <c r="D6741">
        <v>0</v>
      </c>
    </row>
    <row r="6742" spans="1:4" x14ac:dyDescent="0.25">
      <c r="A6742" t="s">
        <v>46</v>
      </c>
      <c r="B6742" t="s">
        <v>15</v>
      </c>
      <c r="C6742">
        <v>20</v>
      </c>
      <c r="D6742">
        <v>0</v>
      </c>
    </row>
    <row r="6743" spans="1:4" x14ac:dyDescent="0.25">
      <c r="A6743" t="s">
        <v>47</v>
      </c>
      <c r="B6743" t="s">
        <v>15</v>
      </c>
      <c r="C6743">
        <v>20</v>
      </c>
      <c r="D6743">
        <v>0</v>
      </c>
    </row>
    <row r="6744" spans="1:4" x14ac:dyDescent="0.25">
      <c r="A6744" t="s">
        <v>48</v>
      </c>
      <c r="B6744" t="s">
        <v>15</v>
      </c>
      <c r="C6744">
        <v>20</v>
      </c>
      <c r="D6744">
        <v>0</v>
      </c>
    </row>
    <row r="6745" spans="1:4" x14ac:dyDescent="0.25">
      <c r="A6745" t="s">
        <v>49</v>
      </c>
      <c r="B6745" t="s">
        <v>15</v>
      </c>
      <c r="C6745">
        <v>20</v>
      </c>
      <c r="D6745">
        <v>0</v>
      </c>
    </row>
    <row r="6746" spans="1:4" x14ac:dyDescent="0.25">
      <c r="A6746" t="s">
        <v>50</v>
      </c>
      <c r="B6746" t="s">
        <v>15</v>
      </c>
      <c r="C6746">
        <v>20</v>
      </c>
      <c r="D6746">
        <v>0</v>
      </c>
    </row>
    <row r="6747" spans="1:4" x14ac:dyDescent="0.25">
      <c r="A6747" t="s">
        <v>51</v>
      </c>
      <c r="B6747" t="s">
        <v>15</v>
      </c>
      <c r="C6747">
        <v>20</v>
      </c>
      <c r="D6747">
        <v>0</v>
      </c>
    </row>
    <row r="6748" spans="1:4" x14ac:dyDescent="0.25">
      <c r="A6748" t="s">
        <v>52</v>
      </c>
      <c r="B6748" t="s">
        <v>15</v>
      </c>
      <c r="C6748">
        <v>20</v>
      </c>
      <c r="D6748">
        <v>0</v>
      </c>
    </row>
    <row r="6749" spans="1:4" x14ac:dyDescent="0.25">
      <c r="A6749" t="s">
        <v>53</v>
      </c>
      <c r="B6749" t="s">
        <v>15</v>
      </c>
      <c r="C6749">
        <v>20</v>
      </c>
      <c r="D6749">
        <v>8.5937092905922837E-5</v>
      </c>
    </row>
    <row r="6750" spans="1:4" x14ac:dyDescent="0.25">
      <c r="A6750" t="s">
        <v>54</v>
      </c>
      <c r="B6750" t="s">
        <v>15</v>
      </c>
      <c r="C6750">
        <v>20</v>
      </c>
      <c r="D6750">
        <v>8.8697293011196206E-5</v>
      </c>
    </row>
    <row r="6751" spans="1:4" x14ac:dyDescent="0.25">
      <c r="A6751" t="s">
        <v>55</v>
      </c>
      <c r="B6751" t="s">
        <v>15</v>
      </c>
      <c r="C6751">
        <v>20</v>
      </c>
      <c r="D6751">
        <v>8.2005553900594633E-5</v>
      </c>
    </row>
    <row r="6752" spans="1:4" x14ac:dyDescent="0.25">
      <c r="A6752" t="s">
        <v>30</v>
      </c>
      <c r="B6752" t="s">
        <v>15</v>
      </c>
      <c r="C6752">
        <v>20</v>
      </c>
      <c r="D6752">
        <v>0</v>
      </c>
    </row>
    <row r="6753" spans="1:4" x14ac:dyDescent="0.25">
      <c r="A6753" t="s">
        <v>31</v>
      </c>
      <c r="B6753" t="s">
        <v>15</v>
      </c>
      <c r="C6753">
        <v>20</v>
      </c>
      <c r="D6753">
        <v>0</v>
      </c>
    </row>
    <row r="6754" spans="1:4" x14ac:dyDescent="0.25">
      <c r="A6754" t="s">
        <v>32</v>
      </c>
      <c r="B6754" t="s">
        <v>15</v>
      </c>
      <c r="C6754">
        <v>20</v>
      </c>
      <c r="D6754">
        <v>0</v>
      </c>
    </row>
    <row r="6755" spans="1:4" x14ac:dyDescent="0.25">
      <c r="A6755" t="s">
        <v>33</v>
      </c>
      <c r="B6755" t="s">
        <v>15</v>
      </c>
      <c r="C6755">
        <v>20</v>
      </c>
      <c r="D6755">
        <v>0</v>
      </c>
    </row>
    <row r="6756" spans="1:4" x14ac:dyDescent="0.25">
      <c r="A6756" t="s">
        <v>34</v>
      </c>
      <c r="B6756" t="s">
        <v>15</v>
      </c>
      <c r="C6756">
        <v>20</v>
      </c>
      <c r="D6756">
        <v>0</v>
      </c>
    </row>
    <row r="6757" spans="1:4" x14ac:dyDescent="0.25">
      <c r="A6757" t="s">
        <v>35</v>
      </c>
      <c r="B6757" t="s">
        <v>15</v>
      </c>
      <c r="C6757">
        <v>20</v>
      </c>
      <c r="D6757">
        <v>0</v>
      </c>
    </row>
    <row r="6758" spans="1:4" x14ac:dyDescent="0.25">
      <c r="A6758" t="s">
        <v>36</v>
      </c>
      <c r="B6758" t="s">
        <v>15</v>
      </c>
      <c r="C6758">
        <v>20</v>
      </c>
      <c r="D6758">
        <v>0</v>
      </c>
    </row>
    <row r="6759" spans="1:4" x14ac:dyDescent="0.25">
      <c r="A6759" t="s">
        <v>37</v>
      </c>
      <c r="B6759" t="s">
        <v>15</v>
      </c>
      <c r="C6759">
        <v>20</v>
      </c>
      <c r="D6759">
        <v>0</v>
      </c>
    </row>
    <row r="6760" spans="1:4" x14ac:dyDescent="0.25">
      <c r="A6760" t="s">
        <v>38</v>
      </c>
      <c r="B6760" t="s">
        <v>15</v>
      </c>
      <c r="C6760">
        <v>20</v>
      </c>
      <c r="D6760">
        <v>0</v>
      </c>
    </row>
    <row r="6761" spans="1:4" x14ac:dyDescent="0.25">
      <c r="A6761" t="s">
        <v>39</v>
      </c>
      <c r="B6761" t="s">
        <v>15</v>
      </c>
      <c r="C6761">
        <v>20</v>
      </c>
      <c r="D6761">
        <v>0</v>
      </c>
    </row>
    <row r="6762" spans="1:4" x14ac:dyDescent="0.25">
      <c r="A6762" t="s">
        <v>40</v>
      </c>
      <c r="B6762" t="s">
        <v>15</v>
      </c>
      <c r="C6762">
        <v>21</v>
      </c>
      <c r="D6762">
        <v>0</v>
      </c>
    </row>
    <row r="6763" spans="1:4" x14ac:dyDescent="0.25">
      <c r="A6763" t="s">
        <v>41</v>
      </c>
      <c r="B6763" t="s">
        <v>15</v>
      </c>
      <c r="C6763">
        <v>21</v>
      </c>
      <c r="D6763">
        <v>0</v>
      </c>
    </row>
    <row r="6764" spans="1:4" x14ac:dyDescent="0.25">
      <c r="A6764" t="s">
        <v>42</v>
      </c>
      <c r="B6764" t="s">
        <v>15</v>
      </c>
      <c r="C6764">
        <v>21</v>
      </c>
      <c r="D6764">
        <v>0</v>
      </c>
    </row>
    <row r="6765" spans="1:4" x14ac:dyDescent="0.25">
      <c r="A6765" t="s">
        <v>43</v>
      </c>
      <c r="B6765" t="s">
        <v>15</v>
      </c>
      <c r="C6765">
        <v>21</v>
      </c>
      <c r="D6765">
        <v>0</v>
      </c>
    </row>
    <row r="6766" spans="1:4" x14ac:dyDescent="0.25">
      <c r="A6766" t="s">
        <v>44</v>
      </c>
      <c r="B6766" t="s">
        <v>15</v>
      </c>
      <c r="C6766">
        <v>21</v>
      </c>
      <c r="D6766">
        <v>0</v>
      </c>
    </row>
    <row r="6767" spans="1:4" x14ac:dyDescent="0.25">
      <c r="A6767" t="s">
        <v>45</v>
      </c>
      <c r="B6767" t="s">
        <v>15</v>
      </c>
      <c r="C6767">
        <v>21</v>
      </c>
      <c r="D6767">
        <v>0</v>
      </c>
    </row>
    <row r="6768" spans="1:4" x14ac:dyDescent="0.25">
      <c r="A6768" t="s">
        <v>46</v>
      </c>
      <c r="B6768" t="s">
        <v>15</v>
      </c>
      <c r="C6768">
        <v>21</v>
      </c>
      <c r="D6768">
        <v>0</v>
      </c>
    </row>
    <row r="6769" spans="1:4" x14ac:dyDescent="0.25">
      <c r="A6769" t="s">
        <v>47</v>
      </c>
      <c r="B6769" t="s">
        <v>15</v>
      </c>
      <c r="C6769">
        <v>21</v>
      </c>
      <c r="D6769">
        <v>0</v>
      </c>
    </row>
    <row r="6770" spans="1:4" x14ac:dyDescent="0.25">
      <c r="A6770" t="s">
        <v>48</v>
      </c>
      <c r="B6770" t="s">
        <v>15</v>
      </c>
      <c r="C6770">
        <v>21</v>
      </c>
      <c r="D6770">
        <v>0</v>
      </c>
    </row>
    <row r="6771" spans="1:4" x14ac:dyDescent="0.25">
      <c r="A6771" t="s">
        <v>49</v>
      </c>
      <c r="B6771" t="s">
        <v>15</v>
      </c>
      <c r="C6771">
        <v>21</v>
      </c>
      <c r="D6771">
        <v>0</v>
      </c>
    </row>
    <row r="6772" spans="1:4" x14ac:dyDescent="0.25">
      <c r="A6772" t="s">
        <v>50</v>
      </c>
      <c r="B6772" t="s">
        <v>15</v>
      </c>
      <c r="C6772">
        <v>21</v>
      </c>
      <c r="D6772">
        <v>0</v>
      </c>
    </row>
    <row r="6773" spans="1:4" x14ac:dyDescent="0.25">
      <c r="A6773" t="s">
        <v>51</v>
      </c>
      <c r="B6773" t="s">
        <v>15</v>
      </c>
      <c r="C6773">
        <v>21</v>
      </c>
      <c r="D6773">
        <v>0</v>
      </c>
    </row>
    <row r="6774" spans="1:4" x14ac:dyDescent="0.25">
      <c r="A6774" t="s">
        <v>52</v>
      </c>
      <c r="B6774" t="s">
        <v>15</v>
      </c>
      <c r="C6774">
        <v>21</v>
      </c>
      <c r="D6774">
        <v>0</v>
      </c>
    </row>
    <row r="6775" spans="1:4" x14ac:dyDescent="0.25">
      <c r="A6775" t="s">
        <v>53</v>
      </c>
      <c r="B6775" t="s">
        <v>15</v>
      </c>
      <c r="C6775">
        <v>21</v>
      </c>
      <c r="D6775">
        <v>0</v>
      </c>
    </row>
    <row r="6776" spans="1:4" x14ac:dyDescent="0.25">
      <c r="A6776" t="s">
        <v>54</v>
      </c>
      <c r="B6776" t="s">
        <v>15</v>
      </c>
      <c r="C6776">
        <v>21</v>
      </c>
      <c r="D6776">
        <v>0</v>
      </c>
    </row>
    <row r="6777" spans="1:4" x14ac:dyDescent="0.25">
      <c r="A6777" t="s">
        <v>55</v>
      </c>
      <c r="B6777" t="s">
        <v>15</v>
      </c>
      <c r="C6777">
        <v>21</v>
      </c>
      <c r="D6777">
        <v>0</v>
      </c>
    </row>
    <row r="6778" spans="1:4" x14ac:dyDescent="0.25">
      <c r="A6778" t="s">
        <v>30</v>
      </c>
      <c r="B6778" t="s">
        <v>15</v>
      </c>
      <c r="C6778">
        <v>21</v>
      </c>
      <c r="D6778">
        <v>0</v>
      </c>
    </row>
    <row r="6779" spans="1:4" x14ac:dyDescent="0.25">
      <c r="A6779" t="s">
        <v>31</v>
      </c>
      <c r="B6779" t="s">
        <v>15</v>
      </c>
      <c r="C6779">
        <v>21</v>
      </c>
      <c r="D6779">
        <v>0</v>
      </c>
    </row>
    <row r="6780" spans="1:4" x14ac:dyDescent="0.25">
      <c r="A6780" t="s">
        <v>32</v>
      </c>
      <c r="B6780" t="s">
        <v>15</v>
      </c>
      <c r="C6780">
        <v>21</v>
      </c>
      <c r="D6780">
        <v>0</v>
      </c>
    </row>
    <row r="6781" spans="1:4" x14ac:dyDescent="0.25">
      <c r="A6781" t="s">
        <v>33</v>
      </c>
      <c r="B6781" t="s">
        <v>15</v>
      </c>
      <c r="C6781">
        <v>21</v>
      </c>
      <c r="D6781">
        <v>0</v>
      </c>
    </row>
    <row r="6782" spans="1:4" x14ac:dyDescent="0.25">
      <c r="A6782" t="s">
        <v>34</v>
      </c>
      <c r="B6782" t="s">
        <v>15</v>
      </c>
      <c r="C6782">
        <v>21</v>
      </c>
      <c r="D6782">
        <v>0</v>
      </c>
    </row>
    <row r="6783" spans="1:4" x14ac:dyDescent="0.25">
      <c r="A6783" t="s">
        <v>35</v>
      </c>
      <c r="B6783" t="s">
        <v>15</v>
      </c>
      <c r="C6783">
        <v>21</v>
      </c>
      <c r="D6783">
        <v>0</v>
      </c>
    </row>
    <row r="6784" spans="1:4" x14ac:dyDescent="0.25">
      <c r="A6784" t="s">
        <v>36</v>
      </c>
      <c r="B6784" t="s">
        <v>15</v>
      </c>
      <c r="C6784">
        <v>21</v>
      </c>
      <c r="D6784">
        <v>0</v>
      </c>
    </row>
    <row r="6785" spans="1:4" x14ac:dyDescent="0.25">
      <c r="A6785" t="s">
        <v>37</v>
      </c>
      <c r="B6785" t="s">
        <v>15</v>
      </c>
      <c r="C6785">
        <v>21</v>
      </c>
      <c r="D6785">
        <v>0</v>
      </c>
    </row>
    <row r="6786" spans="1:4" x14ac:dyDescent="0.25">
      <c r="A6786" t="s">
        <v>38</v>
      </c>
      <c r="B6786" t="s">
        <v>15</v>
      </c>
      <c r="C6786">
        <v>21</v>
      </c>
      <c r="D6786">
        <v>0</v>
      </c>
    </row>
    <row r="6787" spans="1:4" x14ac:dyDescent="0.25">
      <c r="A6787" t="s">
        <v>39</v>
      </c>
      <c r="B6787" t="s">
        <v>15</v>
      </c>
      <c r="C6787">
        <v>21</v>
      </c>
      <c r="D6787">
        <v>0</v>
      </c>
    </row>
    <row r="6788" spans="1:4" x14ac:dyDescent="0.25">
      <c r="A6788" t="s">
        <v>40</v>
      </c>
      <c r="B6788" t="s">
        <v>15</v>
      </c>
      <c r="C6788">
        <v>22</v>
      </c>
      <c r="D6788">
        <v>0</v>
      </c>
    </row>
    <row r="6789" spans="1:4" x14ac:dyDescent="0.25">
      <c r="A6789" t="s">
        <v>41</v>
      </c>
      <c r="B6789" t="s">
        <v>15</v>
      </c>
      <c r="C6789">
        <v>22</v>
      </c>
      <c r="D6789">
        <v>0</v>
      </c>
    </row>
    <row r="6790" spans="1:4" x14ac:dyDescent="0.25">
      <c r="A6790" t="s">
        <v>42</v>
      </c>
      <c r="B6790" t="s">
        <v>15</v>
      </c>
      <c r="C6790">
        <v>22</v>
      </c>
      <c r="D6790">
        <v>0</v>
      </c>
    </row>
    <row r="6791" spans="1:4" x14ac:dyDescent="0.25">
      <c r="A6791" t="s">
        <v>43</v>
      </c>
      <c r="B6791" t="s">
        <v>15</v>
      </c>
      <c r="C6791">
        <v>22</v>
      </c>
      <c r="D6791">
        <v>0</v>
      </c>
    </row>
    <row r="6792" spans="1:4" x14ac:dyDescent="0.25">
      <c r="A6792" t="s">
        <v>44</v>
      </c>
      <c r="B6792" t="s">
        <v>15</v>
      </c>
      <c r="C6792">
        <v>22</v>
      </c>
      <c r="D6792">
        <v>0</v>
      </c>
    </row>
    <row r="6793" spans="1:4" x14ac:dyDescent="0.25">
      <c r="A6793" t="s">
        <v>45</v>
      </c>
      <c r="B6793" t="s">
        <v>15</v>
      </c>
      <c r="C6793">
        <v>22</v>
      </c>
      <c r="D6793">
        <v>0</v>
      </c>
    </row>
    <row r="6794" spans="1:4" x14ac:dyDescent="0.25">
      <c r="A6794" t="s">
        <v>46</v>
      </c>
      <c r="B6794" t="s">
        <v>15</v>
      </c>
      <c r="C6794">
        <v>22</v>
      </c>
      <c r="D6794">
        <v>0</v>
      </c>
    </row>
    <row r="6795" spans="1:4" x14ac:dyDescent="0.25">
      <c r="A6795" t="s">
        <v>47</v>
      </c>
      <c r="B6795" t="s">
        <v>15</v>
      </c>
      <c r="C6795">
        <v>22</v>
      </c>
      <c r="D6795">
        <v>0</v>
      </c>
    </row>
    <row r="6796" spans="1:4" x14ac:dyDescent="0.25">
      <c r="A6796" t="s">
        <v>48</v>
      </c>
      <c r="B6796" t="s">
        <v>15</v>
      </c>
      <c r="C6796">
        <v>22</v>
      </c>
      <c r="D6796">
        <v>0</v>
      </c>
    </row>
    <row r="6797" spans="1:4" x14ac:dyDescent="0.25">
      <c r="A6797" t="s">
        <v>49</v>
      </c>
      <c r="B6797" t="s">
        <v>15</v>
      </c>
      <c r="C6797">
        <v>22</v>
      </c>
      <c r="D6797">
        <v>0</v>
      </c>
    </row>
    <row r="6798" spans="1:4" x14ac:dyDescent="0.25">
      <c r="A6798" t="s">
        <v>50</v>
      </c>
      <c r="B6798" t="s">
        <v>15</v>
      </c>
      <c r="C6798">
        <v>22</v>
      </c>
      <c r="D6798">
        <v>0</v>
      </c>
    </row>
    <row r="6799" spans="1:4" x14ac:dyDescent="0.25">
      <c r="A6799" t="s">
        <v>51</v>
      </c>
      <c r="B6799" t="s">
        <v>15</v>
      </c>
      <c r="C6799">
        <v>22</v>
      </c>
      <c r="D6799">
        <v>0</v>
      </c>
    </row>
    <row r="6800" spans="1:4" x14ac:dyDescent="0.25">
      <c r="A6800" t="s">
        <v>52</v>
      </c>
      <c r="B6800" t="s">
        <v>15</v>
      </c>
      <c r="C6800">
        <v>22</v>
      </c>
      <c r="D6800">
        <v>0</v>
      </c>
    </row>
    <row r="6801" spans="1:4" x14ac:dyDescent="0.25">
      <c r="A6801" t="s">
        <v>53</v>
      </c>
      <c r="B6801" t="s">
        <v>15</v>
      </c>
      <c r="C6801">
        <v>22</v>
      </c>
      <c r="D6801">
        <v>0</v>
      </c>
    </row>
    <row r="6802" spans="1:4" x14ac:dyDescent="0.25">
      <c r="A6802" t="s">
        <v>54</v>
      </c>
      <c r="B6802" t="s">
        <v>15</v>
      </c>
      <c r="C6802">
        <v>22</v>
      </c>
      <c r="D6802">
        <v>0</v>
      </c>
    </row>
    <row r="6803" spans="1:4" x14ac:dyDescent="0.25">
      <c r="A6803" t="s">
        <v>55</v>
      </c>
      <c r="B6803" t="s">
        <v>15</v>
      </c>
      <c r="C6803">
        <v>22</v>
      </c>
      <c r="D6803">
        <v>0</v>
      </c>
    </row>
    <row r="6804" spans="1:4" x14ac:dyDescent="0.25">
      <c r="A6804" t="s">
        <v>30</v>
      </c>
      <c r="B6804" t="s">
        <v>15</v>
      </c>
      <c r="C6804">
        <v>22</v>
      </c>
      <c r="D6804">
        <v>0</v>
      </c>
    </row>
    <row r="6805" spans="1:4" x14ac:dyDescent="0.25">
      <c r="A6805" t="s">
        <v>31</v>
      </c>
      <c r="B6805" t="s">
        <v>15</v>
      </c>
      <c r="C6805">
        <v>22</v>
      </c>
      <c r="D6805">
        <v>0</v>
      </c>
    </row>
    <row r="6806" spans="1:4" x14ac:dyDescent="0.25">
      <c r="A6806" t="s">
        <v>32</v>
      </c>
      <c r="B6806" t="s">
        <v>15</v>
      </c>
      <c r="C6806">
        <v>22</v>
      </c>
      <c r="D6806">
        <v>0</v>
      </c>
    </row>
    <row r="6807" spans="1:4" x14ac:dyDescent="0.25">
      <c r="A6807" t="s">
        <v>33</v>
      </c>
      <c r="B6807" t="s">
        <v>15</v>
      </c>
      <c r="C6807">
        <v>22</v>
      </c>
      <c r="D6807">
        <v>0</v>
      </c>
    </row>
    <row r="6808" spans="1:4" x14ac:dyDescent="0.25">
      <c r="A6808" t="s">
        <v>34</v>
      </c>
      <c r="B6808" t="s">
        <v>15</v>
      </c>
      <c r="C6808">
        <v>22</v>
      </c>
      <c r="D6808">
        <v>0</v>
      </c>
    </row>
    <row r="6809" spans="1:4" x14ac:dyDescent="0.25">
      <c r="A6809" t="s">
        <v>35</v>
      </c>
      <c r="B6809" t="s">
        <v>15</v>
      </c>
      <c r="C6809">
        <v>22</v>
      </c>
      <c r="D6809">
        <v>0</v>
      </c>
    </row>
    <row r="6810" spans="1:4" x14ac:dyDescent="0.25">
      <c r="A6810" t="s">
        <v>36</v>
      </c>
      <c r="B6810" t="s">
        <v>15</v>
      </c>
      <c r="C6810">
        <v>22</v>
      </c>
      <c r="D6810">
        <v>0</v>
      </c>
    </row>
    <row r="6811" spans="1:4" x14ac:dyDescent="0.25">
      <c r="A6811" t="s">
        <v>37</v>
      </c>
      <c r="B6811" t="s">
        <v>15</v>
      </c>
      <c r="C6811">
        <v>22</v>
      </c>
      <c r="D6811">
        <v>0</v>
      </c>
    </row>
    <row r="6812" spans="1:4" x14ac:dyDescent="0.25">
      <c r="A6812" t="s">
        <v>38</v>
      </c>
      <c r="B6812" t="s">
        <v>15</v>
      </c>
      <c r="C6812">
        <v>22</v>
      </c>
      <c r="D6812">
        <v>0</v>
      </c>
    </row>
    <row r="6813" spans="1:4" x14ac:dyDescent="0.25">
      <c r="A6813" t="s">
        <v>39</v>
      </c>
      <c r="B6813" t="s">
        <v>15</v>
      </c>
      <c r="C6813">
        <v>22</v>
      </c>
      <c r="D6813">
        <v>0</v>
      </c>
    </row>
    <row r="6814" spans="1:4" x14ac:dyDescent="0.25">
      <c r="A6814" t="s">
        <v>40</v>
      </c>
      <c r="B6814" t="s">
        <v>15</v>
      </c>
      <c r="C6814">
        <v>23</v>
      </c>
      <c r="D6814">
        <v>0</v>
      </c>
    </row>
    <row r="6815" spans="1:4" x14ac:dyDescent="0.25">
      <c r="A6815" t="s">
        <v>41</v>
      </c>
      <c r="B6815" t="s">
        <v>15</v>
      </c>
      <c r="C6815">
        <v>23</v>
      </c>
      <c r="D6815">
        <v>0</v>
      </c>
    </row>
    <row r="6816" spans="1:4" x14ac:dyDescent="0.25">
      <c r="A6816" t="s">
        <v>42</v>
      </c>
      <c r="B6816" t="s">
        <v>15</v>
      </c>
      <c r="C6816">
        <v>23</v>
      </c>
      <c r="D6816">
        <v>0</v>
      </c>
    </row>
    <row r="6817" spans="1:4" x14ac:dyDescent="0.25">
      <c r="A6817" t="s">
        <v>43</v>
      </c>
      <c r="B6817" t="s">
        <v>15</v>
      </c>
      <c r="C6817">
        <v>23</v>
      </c>
      <c r="D6817">
        <v>0</v>
      </c>
    </row>
    <row r="6818" spans="1:4" x14ac:dyDescent="0.25">
      <c r="A6818" t="s">
        <v>44</v>
      </c>
      <c r="B6818" t="s">
        <v>15</v>
      </c>
      <c r="C6818">
        <v>23</v>
      </c>
      <c r="D6818">
        <v>0</v>
      </c>
    </row>
    <row r="6819" spans="1:4" x14ac:dyDescent="0.25">
      <c r="A6819" t="s">
        <v>45</v>
      </c>
      <c r="B6819" t="s">
        <v>15</v>
      </c>
      <c r="C6819">
        <v>23</v>
      </c>
      <c r="D6819">
        <v>0</v>
      </c>
    </row>
    <row r="6820" spans="1:4" x14ac:dyDescent="0.25">
      <c r="A6820" t="s">
        <v>46</v>
      </c>
      <c r="B6820" t="s">
        <v>15</v>
      </c>
      <c r="C6820">
        <v>23</v>
      </c>
      <c r="D6820">
        <v>0</v>
      </c>
    </row>
    <row r="6821" spans="1:4" x14ac:dyDescent="0.25">
      <c r="A6821" t="s">
        <v>47</v>
      </c>
      <c r="B6821" t="s">
        <v>15</v>
      </c>
      <c r="C6821">
        <v>23</v>
      </c>
      <c r="D6821">
        <v>0</v>
      </c>
    </row>
    <row r="6822" spans="1:4" x14ac:dyDescent="0.25">
      <c r="A6822" t="s">
        <v>48</v>
      </c>
      <c r="B6822" t="s">
        <v>15</v>
      </c>
      <c r="C6822">
        <v>23</v>
      </c>
      <c r="D6822">
        <v>0</v>
      </c>
    </row>
    <row r="6823" spans="1:4" x14ac:dyDescent="0.25">
      <c r="A6823" t="s">
        <v>49</v>
      </c>
      <c r="B6823" t="s">
        <v>15</v>
      </c>
      <c r="C6823">
        <v>23</v>
      </c>
      <c r="D6823">
        <v>0</v>
      </c>
    </row>
    <row r="6824" spans="1:4" x14ac:dyDescent="0.25">
      <c r="A6824" t="s">
        <v>50</v>
      </c>
      <c r="B6824" t="s">
        <v>15</v>
      </c>
      <c r="C6824">
        <v>23</v>
      </c>
      <c r="D6824">
        <v>0</v>
      </c>
    </row>
    <row r="6825" spans="1:4" x14ac:dyDescent="0.25">
      <c r="A6825" t="s">
        <v>51</v>
      </c>
      <c r="B6825" t="s">
        <v>15</v>
      </c>
      <c r="C6825">
        <v>23</v>
      </c>
      <c r="D6825">
        <v>0</v>
      </c>
    </row>
    <row r="6826" spans="1:4" x14ac:dyDescent="0.25">
      <c r="A6826" t="s">
        <v>52</v>
      </c>
      <c r="B6826" t="s">
        <v>15</v>
      </c>
      <c r="C6826">
        <v>23</v>
      </c>
      <c r="D6826">
        <v>0</v>
      </c>
    </row>
    <row r="6827" spans="1:4" x14ac:dyDescent="0.25">
      <c r="A6827" t="s">
        <v>53</v>
      </c>
      <c r="B6827" t="s">
        <v>15</v>
      </c>
      <c r="C6827">
        <v>23</v>
      </c>
      <c r="D6827">
        <v>0</v>
      </c>
    </row>
    <row r="6828" spans="1:4" x14ac:dyDescent="0.25">
      <c r="A6828" t="s">
        <v>54</v>
      </c>
      <c r="B6828" t="s">
        <v>15</v>
      </c>
      <c r="C6828">
        <v>23</v>
      </c>
      <c r="D6828">
        <v>0</v>
      </c>
    </row>
    <row r="6829" spans="1:4" x14ac:dyDescent="0.25">
      <c r="A6829" t="s">
        <v>55</v>
      </c>
      <c r="B6829" t="s">
        <v>15</v>
      </c>
      <c r="C6829">
        <v>23</v>
      </c>
      <c r="D6829">
        <v>0</v>
      </c>
    </row>
    <row r="6830" spans="1:4" x14ac:dyDescent="0.25">
      <c r="A6830" t="s">
        <v>30</v>
      </c>
      <c r="B6830" t="s">
        <v>15</v>
      </c>
      <c r="C6830">
        <v>23</v>
      </c>
      <c r="D6830">
        <v>0</v>
      </c>
    </row>
    <row r="6831" spans="1:4" x14ac:dyDescent="0.25">
      <c r="A6831" t="s">
        <v>31</v>
      </c>
      <c r="B6831" t="s">
        <v>15</v>
      </c>
      <c r="C6831">
        <v>23</v>
      </c>
      <c r="D6831">
        <v>0</v>
      </c>
    </row>
    <row r="6832" spans="1:4" x14ac:dyDescent="0.25">
      <c r="A6832" t="s">
        <v>32</v>
      </c>
      <c r="B6832" t="s">
        <v>15</v>
      </c>
      <c r="C6832">
        <v>23</v>
      </c>
      <c r="D6832">
        <v>0</v>
      </c>
    </row>
    <row r="6833" spans="1:4" x14ac:dyDescent="0.25">
      <c r="A6833" t="s">
        <v>33</v>
      </c>
      <c r="B6833" t="s">
        <v>15</v>
      </c>
      <c r="C6833">
        <v>23</v>
      </c>
      <c r="D6833">
        <v>0</v>
      </c>
    </row>
    <row r="6834" spans="1:4" x14ac:dyDescent="0.25">
      <c r="A6834" t="s">
        <v>34</v>
      </c>
      <c r="B6834" t="s">
        <v>15</v>
      </c>
      <c r="C6834">
        <v>23</v>
      </c>
      <c r="D6834">
        <v>0</v>
      </c>
    </row>
    <row r="6835" spans="1:4" x14ac:dyDescent="0.25">
      <c r="A6835" t="s">
        <v>35</v>
      </c>
      <c r="B6835" t="s">
        <v>15</v>
      </c>
      <c r="C6835">
        <v>23</v>
      </c>
      <c r="D6835">
        <v>0</v>
      </c>
    </row>
    <row r="6836" spans="1:4" x14ac:dyDescent="0.25">
      <c r="A6836" t="s">
        <v>36</v>
      </c>
      <c r="B6836" t="s">
        <v>15</v>
      </c>
      <c r="C6836">
        <v>23</v>
      </c>
      <c r="D6836">
        <v>0</v>
      </c>
    </row>
    <row r="6837" spans="1:4" x14ac:dyDescent="0.25">
      <c r="A6837" t="s">
        <v>37</v>
      </c>
      <c r="B6837" t="s">
        <v>15</v>
      </c>
      <c r="C6837">
        <v>23</v>
      </c>
      <c r="D6837">
        <v>0</v>
      </c>
    </row>
    <row r="6838" spans="1:4" x14ac:dyDescent="0.25">
      <c r="A6838" t="s">
        <v>38</v>
      </c>
      <c r="B6838" t="s">
        <v>15</v>
      </c>
      <c r="C6838">
        <v>23</v>
      </c>
      <c r="D6838">
        <v>0</v>
      </c>
    </row>
    <row r="6839" spans="1:4" x14ac:dyDescent="0.25">
      <c r="A6839" t="s">
        <v>39</v>
      </c>
      <c r="B6839" t="s">
        <v>15</v>
      </c>
      <c r="C6839">
        <v>23</v>
      </c>
      <c r="D6839">
        <v>0</v>
      </c>
    </row>
    <row r="6840" spans="1:4" x14ac:dyDescent="0.25">
      <c r="A6840" t="s">
        <v>40</v>
      </c>
      <c r="B6840" t="s">
        <v>15</v>
      </c>
      <c r="C6840">
        <v>24</v>
      </c>
      <c r="D6840">
        <v>0</v>
      </c>
    </row>
    <row r="6841" spans="1:4" x14ac:dyDescent="0.25">
      <c r="A6841" t="s">
        <v>41</v>
      </c>
      <c r="B6841" t="s">
        <v>15</v>
      </c>
      <c r="C6841">
        <v>24</v>
      </c>
      <c r="D6841">
        <v>0</v>
      </c>
    </row>
    <row r="6842" spans="1:4" x14ac:dyDescent="0.25">
      <c r="A6842" t="s">
        <v>42</v>
      </c>
      <c r="B6842" t="s">
        <v>15</v>
      </c>
      <c r="C6842">
        <v>24</v>
      </c>
      <c r="D6842">
        <v>0</v>
      </c>
    </row>
    <row r="6843" spans="1:4" x14ac:dyDescent="0.25">
      <c r="A6843" t="s">
        <v>43</v>
      </c>
      <c r="B6843" t="s">
        <v>15</v>
      </c>
      <c r="C6843">
        <v>24</v>
      </c>
      <c r="D6843">
        <v>0</v>
      </c>
    </row>
    <row r="6844" spans="1:4" x14ac:dyDescent="0.25">
      <c r="A6844" t="s">
        <v>44</v>
      </c>
      <c r="B6844" t="s">
        <v>15</v>
      </c>
      <c r="C6844">
        <v>24</v>
      </c>
      <c r="D6844">
        <v>0</v>
      </c>
    </row>
    <row r="6845" spans="1:4" x14ac:dyDescent="0.25">
      <c r="A6845" t="s">
        <v>45</v>
      </c>
      <c r="B6845" t="s">
        <v>15</v>
      </c>
      <c r="C6845">
        <v>24</v>
      </c>
      <c r="D6845">
        <v>0</v>
      </c>
    </row>
    <row r="6846" spans="1:4" x14ac:dyDescent="0.25">
      <c r="A6846" t="s">
        <v>46</v>
      </c>
      <c r="B6846" t="s">
        <v>15</v>
      </c>
      <c r="C6846">
        <v>24</v>
      </c>
      <c r="D6846">
        <v>0</v>
      </c>
    </row>
    <row r="6847" spans="1:4" x14ac:dyDescent="0.25">
      <c r="A6847" t="s">
        <v>47</v>
      </c>
      <c r="B6847" t="s">
        <v>15</v>
      </c>
      <c r="C6847">
        <v>24</v>
      </c>
      <c r="D6847">
        <v>0</v>
      </c>
    </row>
    <row r="6848" spans="1:4" x14ac:dyDescent="0.25">
      <c r="A6848" t="s">
        <v>48</v>
      </c>
      <c r="B6848" t="s">
        <v>15</v>
      </c>
      <c r="C6848">
        <v>24</v>
      </c>
      <c r="D6848">
        <v>0</v>
      </c>
    </row>
    <row r="6849" spans="1:4" x14ac:dyDescent="0.25">
      <c r="A6849" t="s">
        <v>49</v>
      </c>
      <c r="B6849" t="s">
        <v>15</v>
      </c>
      <c r="C6849">
        <v>24</v>
      </c>
      <c r="D6849">
        <v>0</v>
      </c>
    </row>
    <row r="6850" spans="1:4" x14ac:dyDescent="0.25">
      <c r="A6850" t="s">
        <v>50</v>
      </c>
      <c r="B6850" t="s">
        <v>15</v>
      </c>
      <c r="C6850">
        <v>24</v>
      </c>
      <c r="D6850">
        <v>0</v>
      </c>
    </row>
    <row r="6851" spans="1:4" x14ac:dyDescent="0.25">
      <c r="A6851" t="s">
        <v>51</v>
      </c>
      <c r="B6851" t="s">
        <v>15</v>
      </c>
      <c r="C6851">
        <v>24</v>
      </c>
      <c r="D6851">
        <v>0</v>
      </c>
    </row>
    <row r="6852" spans="1:4" x14ac:dyDescent="0.25">
      <c r="A6852" t="s">
        <v>52</v>
      </c>
      <c r="B6852" t="s">
        <v>15</v>
      </c>
      <c r="C6852">
        <v>24</v>
      </c>
      <c r="D6852">
        <v>0</v>
      </c>
    </row>
    <row r="6853" spans="1:4" x14ac:dyDescent="0.25">
      <c r="A6853" t="s">
        <v>53</v>
      </c>
      <c r="B6853" t="s">
        <v>15</v>
      </c>
      <c r="C6853">
        <v>24</v>
      </c>
      <c r="D6853">
        <v>0</v>
      </c>
    </row>
    <row r="6854" spans="1:4" x14ac:dyDescent="0.25">
      <c r="A6854" t="s">
        <v>54</v>
      </c>
      <c r="B6854" t="s">
        <v>15</v>
      </c>
      <c r="C6854">
        <v>24</v>
      </c>
      <c r="D6854">
        <v>0</v>
      </c>
    </row>
    <row r="6855" spans="1:4" x14ac:dyDescent="0.25">
      <c r="A6855" t="s">
        <v>55</v>
      </c>
      <c r="B6855" t="s">
        <v>15</v>
      </c>
      <c r="C6855">
        <v>24</v>
      </c>
      <c r="D6855">
        <v>0</v>
      </c>
    </row>
    <row r="6856" spans="1:4" x14ac:dyDescent="0.25">
      <c r="A6856" t="s">
        <v>30</v>
      </c>
      <c r="B6856" t="s">
        <v>15</v>
      </c>
      <c r="C6856">
        <v>24</v>
      </c>
      <c r="D6856">
        <v>0</v>
      </c>
    </row>
    <row r="6857" spans="1:4" x14ac:dyDescent="0.25">
      <c r="A6857" t="s">
        <v>31</v>
      </c>
      <c r="B6857" t="s">
        <v>15</v>
      </c>
      <c r="C6857">
        <v>24</v>
      </c>
      <c r="D6857">
        <v>0</v>
      </c>
    </row>
    <row r="6858" spans="1:4" x14ac:dyDescent="0.25">
      <c r="A6858" t="s">
        <v>32</v>
      </c>
      <c r="B6858" t="s">
        <v>15</v>
      </c>
      <c r="C6858">
        <v>24</v>
      </c>
      <c r="D6858">
        <v>0</v>
      </c>
    </row>
    <row r="6859" spans="1:4" x14ac:dyDescent="0.25">
      <c r="A6859" t="s">
        <v>33</v>
      </c>
      <c r="B6859" t="s">
        <v>15</v>
      </c>
      <c r="C6859">
        <v>24</v>
      </c>
      <c r="D6859">
        <v>0</v>
      </c>
    </row>
    <row r="6860" spans="1:4" x14ac:dyDescent="0.25">
      <c r="A6860" t="s">
        <v>34</v>
      </c>
      <c r="B6860" t="s">
        <v>15</v>
      </c>
      <c r="C6860">
        <v>24</v>
      </c>
      <c r="D6860">
        <v>0</v>
      </c>
    </row>
    <row r="6861" spans="1:4" x14ac:dyDescent="0.25">
      <c r="A6861" t="s">
        <v>35</v>
      </c>
      <c r="B6861" t="s">
        <v>15</v>
      </c>
      <c r="C6861">
        <v>24</v>
      </c>
      <c r="D6861">
        <v>0</v>
      </c>
    </row>
    <row r="6862" spans="1:4" x14ac:dyDescent="0.25">
      <c r="A6862" t="s">
        <v>36</v>
      </c>
      <c r="B6862" t="s">
        <v>15</v>
      </c>
      <c r="C6862">
        <v>24</v>
      </c>
      <c r="D6862">
        <v>0</v>
      </c>
    </row>
    <row r="6863" spans="1:4" x14ac:dyDescent="0.25">
      <c r="A6863" t="s">
        <v>37</v>
      </c>
      <c r="B6863" t="s">
        <v>15</v>
      </c>
      <c r="C6863">
        <v>24</v>
      </c>
      <c r="D6863">
        <v>0</v>
      </c>
    </row>
    <row r="6864" spans="1:4" x14ac:dyDescent="0.25">
      <c r="A6864" t="s">
        <v>38</v>
      </c>
      <c r="B6864" t="s">
        <v>15</v>
      </c>
      <c r="C6864">
        <v>24</v>
      </c>
      <c r="D6864">
        <v>0</v>
      </c>
    </row>
    <row r="6865" spans="1:4" x14ac:dyDescent="0.25">
      <c r="A6865" t="s">
        <v>39</v>
      </c>
      <c r="B6865" t="s">
        <v>15</v>
      </c>
      <c r="C6865">
        <v>24</v>
      </c>
      <c r="D6865">
        <v>0</v>
      </c>
    </row>
    <row r="6866" spans="1:4" x14ac:dyDescent="0.25">
      <c r="A6866" t="s">
        <v>40</v>
      </c>
      <c r="B6866" t="s">
        <v>16</v>
      </c>
      <c r="C6866">
        <v>1</v>
      </c>
      <c r="D6866">
        <v>0</v>
      </c>
    </row>
    <row r="6867" spans="1:4" x14ac:dyDescent="0.25">
      <c r="A6867" t="s">
        <v>41</v>
      </c>
      <c r="B6867" t="s">
        <v>16</v>
      </c>
      <c r="C6867">
        <v>1</v>
      </c>
      <c r="D6867">
        <v>0</v>
      </c>
    </row>
    <row r="6868" spans="1:4" x14ac:dyDescent="0.25">
      <c r="A6868" t="s">
        <v>42</v>
      </c>
      <c r="B6868" t="s">
        <v>16</v>
      </c>
      <c r="C6868">
        <v>1</v>
      </c>
      <c r="D6868">
        <v>0</v>
      </c>
    </row>
    <row r="6869" spans="1:4" x14ac:dyDescent="0.25">
      <c r="A6869" t="s">
        <v>43</v>
      </c>
      <c r="B6869" t="s">
        <v>16</v>
      </c>
      <c r="C6869">
        <v>1</v>
      </c>
      <c r="D6869">
        <v>0</v>
      </c>
    </row>
    <row r="6870" spans="1:4" x14ac:dyDescent="0.25">
      <c r="A6870" t="s">
        <v>44</v>
      </c>
      <c r="B6870" t="s">
        <v>16</v>
      </c>
      <c r="C6870">
        <v>1</v>
      </c>
      <c r="D6870">
        <v>0</v>
      </c>
    </row>
    <row r="6871" spans="1:4" x14ac:dyDescent="0.25">
      <c r="A6871" t="s">
        <v>45</v>
      </c>
      <c r="B6871" t="s">
        <v>16</v>
      </c>
      <c r="C6871">
        <v>1</v>
      </c>
      <c r="D6871">
        <v>0</v>
      </c>
    </row>
    <row r="6872" spans="1:4" x14ac:dyDescent="0.25">
      <c r="A6872" t="s">
        <v>46</v>
      </c>
      <c r="B6872" t="s">
        <v>16</v>
      </c>
      <c r="C6872">
        <v>1</v>
      </c>
      <c r="D6872">
        <v>0</v>
      </c>
    </row>
    <row r="6873" spans="1:4" x14ac:dyDescent="0.25">
      <c r="A6873" t="s">
        <v>47</v>
      </c>
      <c r="B6873" t="s">
        <v>16</v>
      </c>
      <c r="C6873">
        <v>1</v>
      </c>
      <c r="D6873">
        <v>0</v>
      </c>
    </row>
    <row r="6874" spans="1:4" x14ac:dyDescent="0.25">
      <c r="A6874" t="s">
        <v>48</v>
      </c>
      <c r="B6874" t="s">
        <v>16</v>
      </c>
      <c r="C6874">
        <v>1</v>
      </c>
      <c r="D6874">
        <v>0</v>
      </c>
    </row>
    <row r="6875" spans="1:4" x14ac:dyDescent="0.25">
      <c r="A6875" t="s">
        <v>49</v>
      </c>
      <c r="B6875" t="s">
        <v>16</v>
      </c>
      <c r="C6875">
        <v>1</v>
      </c>
      <c r="D6875">
        <v>0</v>
      </c>
    </row>
    <row r="6876" spans="1:4" x14ac:dyDescent="0.25">
      <c r="A6876" t="s">
        <v>50</v>
      </c>
      <c r="B6876" t="s">
        <v>16</v>
      </c>
      <c r="C6876">
        <v>1</v>
      </c>
      <c r="D6876">
        <v>0</v>
      </c>
    </row>
    <row r="6877" spans="1:4" x14ac:dyDescent="0.25">
      <c r="A6877" t="s">
        <v>51</v>
      </c>
      <c r="B6877" t="s">
        <v>16</v>
      </c>
      <c r="C6877">
        <v>1</v>
      </c>
      <c r="D6877">
        <v>0</v>
      </c>
    </row>
    <row r="6878" spans="1:4" x14ac:dyDescent="0.25">
      <c r="A6878" t="s">
        <v>52</v>
      </c>
      <c r="B6878" t="s">
        <v>16</v>
      </c>
      <c r="C6878">
        <v>1</v>
      </c>
      <c r="D6878">
        <v>0</v>
      </c>
    </row>
    <row r="6879" spans="1:4" x14ac:dyDescent="0.25">
      <c r="A6879" t="s">
        <v>53</v>
      </c>
      <c r="B6879" t="s">
        <v>16</v>
      </c>
      <c r="C6879">
        <v>1</v>
      </c>
      <c r="D6879">
        <v>0</v>
      </c>
    </row>
    <row r="6880" spans="1:4" x14ac:dyDescent="0.25">
      <c r="A6880" t="s">
        <v>54</v>
      </c>
      <c r="B6880" t="s">
        <v>16</v>
      </c>
      <c r="C6880">
        <v>1</v>
      </c>
      <c r="D6880">
        <v>0</v>
      </c>
    </row>
    <row r="6881" spans="1:4" x14ac:dyDescent="0.25">
      <c r="A6881" t="s">
        <v>55</v>
      </c>
      <c r="B6881" t="s">
        <v>16</v>
      </c>
      <c r="C6881">
        <v>1</v>
      </c>
      <c r="D6881">
        <v>0</v>
      </c>
    </row>
    <row r="6882" spans="1:4" x14ac:dyDescent="0.25">
      <c r="A6882" t="s">
        <v>30</v>
      </c>
      <c r="B6882" t="s">
        <v>16</v>
      </c>
      <c r="C6882">
        <v>1</v>
      </c>
      <c r="D6882">
        <v>0</v>
      </c>
    </row>
    <row r="6883" spans="1:4" x14ac:dyDescent="0.25">
      <c r="A6883" t="s">
        <v>31</v>
      </c>
      <c r="B6883" t="s">
        <v>16</v>
      </c>
      <c r="C6883">
        <v>1</v>
      </c>
      <c r="D6883">
        <v>0</v>
      </c>
    </row>
    <row r="6884" spans="1:4" x14ac:dyDescent="0.25">
      <c r="A6884" t="s">
        <v>32</v>
      </c>
      <c r="B6884" t="s">
        <v>16</v>
      </c>
      <c r="C6884">
        <v>1</v>
      </c>
      <c r="D6884">
        <v>0</v>
      </c>
    </row>
    <row r="6885" spans="1:4" x14ac:dyDescent="0.25">
      <c r="A6885" t="s">
        <v>33</v>
      </c>
      <c r="B6885" t="s">
        <v>16</v>
      </c>
      <c r="C6885">
        <v>1</v>
      </c>
      <c r="D6885">
        <v>0</v>
      </c>
    </row>
    <row r="6886" spans="1:4" x14ac:dyDescent="0.25">
      <c r="A6886" t="s">
        <v>34</v>
      </c>
      <c r="B6886" t="s">
        <v>16</v>
      </c>
      <c r="C6886">
        <v>1</v>
      </c>
      <c r="D6886">
        <v>0</v>
      </c>
    </row>
    <row r="6887" spans="1:4" x14ac:dyDescent="0.25">
      <c r="A6887" t="s">
        <v>35</v>
      </c>
      <c r="B6887" t="s">
        <v>16</v>
      </c>
      <c r="C6887">
        <v>1</v>
      </c>
      <c r="D6887">
        <v>0</v>
      </c>
    </row>
    <row r="6888" spans="1:4" x14ac:dyDescent="0.25">
      <c r="A6888" t="s">
        <v>36</v>
      </c>
      <c r="B6888" t="s">
        <v>16</v>
      </c>
      <c r="C6888">
        <v>1</v>
      </c>
      <c r="D6888">
        <v>0</v>
      </c>
    </row>
    <row r="6889" spans="1:4" x14ac:dyDescent="0.25">
      <c r="A6889" t="s">
        <v>37</v>
      </c>
      <c r="B6889" t="s">
        <v>16</v>
      </c>
      <c r="C6889">
        <v>1</v>
      </c>
      <c r="D6889">
        <v>0</v>
      </c>
    </row>
    <row r="6890" spans="1:4" x14ac:dyDescent="0.25">
      <c r="A6890" t="s">
        <v>38</v>
      </c>
      <c r="B6890" t="s">
        <v>16</v>
      </c>
      <c r="C6890">
        <v>1</v>
      </c>
      <c r="D6890">
        <v>0</v>
      </c>
    </row>
    <row r="6891" spans="1:4" x14ac:dyDescent="0.25">
      <c r="A6891" t="s">
        <v>39</v>
      </c>
      <c r="B6891" t="s">
        <v>16</v>
      </c>
      <c r="C6891">
        <v>1</v>
      </c>
      <c r="D6891">
        <v>0</v>
      </c>
    </row>
    <row r="6892" spans="1:4" x14ac:dyDescent="0.25">
      <c r="A6892" t="s">
        <v>40</v>
      </c>
      <c r="B6892" t="s">
        <v>16</v>
      </c>
      <c r="C6892">
        <v>2</v>
      </c>
      <c r="D6892">
        <v>0</v>
      </c>
    </row>
    <row r="6893" spans="1:4" x14ac:dyDescent="0.25">
      <c r="A6893" t="s">
        <v>41</v>
      </c>
      <c r="B6893" t="s">
        <v>16</v>
      </c>
      <c r="C6893">
        <v>2</v>
      </c>
      <c r="D6893">
        <v>0</v>
      </c>
    </row>
    <row r="6894" spans="1:4" x14ac:dyDescent="0.25">
      <c r="A6894" t="s">
        <v>42</v>
      </c>
      <c r="B6894" t="s">
        <v>16</v>
      </c>
      <c r="C6894">
        <v>2</v>
      </c>
      <c r="D6894">
        <v>0</v>
      </c>
    </row>
    <row r="6895" spans="1:4" x14ac:dyDescent="0.25">
      <c r="A6895" t="s">
        <v>43</v>
      </c>
      <c r="B6895" t="s">
        <v>16</v>
      </c>
      <c r="C6895">
        <v>2</v>
      </c>
      <c r="D6895">
        <v>0</v>
      </c>
    </row>
    <row r="6896" spans="1:4" x14ac:dyDescent="0.25">
      <c r="A6896" t="s">
        <v>44</v>
      </c>
      <c r="B6896" t="s">
        <v>16</v>
      </c>
      <c r="C6896">
        <v>2</v>
      </c>
      <c r="D6896">
        <v>0</v>
      </c>
    </row>
    <row r="6897" spans="1:4" x14ac:dyDescent="0.25">
      <c r="A6897" t="s">
        <v>45</v>
      </c>
      <c r="B6897" t="s">
        <v>16</v>
      </c>
      <c r="C6897">
        <v>2</v>
      </c>
      <c r="D6897">
        <v>0</v>
      </c>
    </row>
    <row r="6898" spans="1:4" x14ac:dyDescent="0.25">
      <c r="A6898" t="s">
        <v>46</v>
      </c>
      <c r="B6898" t="s">
        <v>16</v>
      </c>
      <c r="C6898">
        <v>2</v>
      </c>
      <c r="D6898">
        <v>0</v>
      </c>
    </row>
    <row r="6899" spans="1:4" x14ac:dyDescent="0.25">
      <c r="A6899" t="s">
        <v>47</v>
      </c>
      <c r="B6899" t="s">
        <v>16</v>
      </c>
      <c r="C6899">
        <v>2</v>
      </c>
      <c r="D6899">
        <v>0</v>
      </c>
    </row>
    <row r="6900" spans="1:4" x14ac:dyDescent="0.25">
      <c r="A6900" t="s">
        <v>48</v>
      </c>
      <c r="B6900" t="s">
        <v>16</v>
      </c>
      <c r="C6900">
        <v>2</v>
      </c>
      <c r="D6900">
        <v>0</v>
      </c>
    </row>
    <row r="6901" spans="1:4" x14ac:dyDescent="0.25">
      <c r="A6901" t="s">
        <v>49</v>
      </c>
      <c r="B6901" t="s">
        <v>16</v>
      </c>
      <c r="C6901">
        <v>2</v>
      </c>
      <c r="D6901">
        <v>0</v>
      </c>
    </row>
    <row r="6902" spans="1:4" x14ac:dyDescent="0.25">
      <c r="A6902" t="s">
        <v>50</v>
      </c>
      <c r="B6902" t="s">
        <v>16</v>
      </c>
      <c r="C6902">
        <v>2</v>
      </c>
      <c r="D6902">
        <v>0</v>
      </c>
    </row>
    <row r="6903" spans="1:4" x14ac:dyDescent="0.25">
      <c r="A6903" t="s">
        <v>51</v>
      </c>
      <c r="B6903" t="s">
        <v>16</v>
      </c>
      <c r="C6903">
        <v>2</v>
      </c>
      <c r="D6903">
        <v>0</v>
      </c>
    </row>
    <row r="6904" spans="1:4" x14ac:dyDescent="0.25">
      <c r="A6904" t="s">
        <v>52</v>
      </c>
      <c r="B6904" t="s">
        <v>16</v>
      </c>
      <c r="C6904">
        <v>2</v>
      </c>
      <c r="D6904">
        <v>0</v>
      </c>
    </row>
    <row r="6905" spans="1:4" x14ac:dyDescent="0.25">
      <c r="A6905" t="s">
        <v>53</v>
      </c>
      <c r="B6905" t="s">
        <v>16</v>
      </c>
      <c r="C6905">
        <v>2</v>
      </c>
      <c r="D6905">
        <v>0</v>
      </c>
    </row>
    <row r="6906" spans="1:4" x14ac:dyDescent="0.25">
      <c r="A6906" t="s">
        <v>54</v>
      </c>
      <c r="B6906" t="s">
        <v>16</v>
      </c>
      <c r="C6906">
        <v>2</v>
      </c>
      <c r="D6906">
        <v>0</v>
      </c>
    </row>
    <row r="6907" spans="1:4" x14ac:dyDescent="0.25">
      <c r="A6907" t="s">
        <v>55</v>
      </c>
      <c r="B6907" t="s">
        <v>16</v>
      </c>
      <c r="C6907">
        <v>2</v>
      </c>
      <c r="D6907">
        <v>0</v>
      </c>
    </row>
    <row r="6908" spans="1:4" x14ac:dyDescent="0.25">
      <c r="A6908" t="s">
        <v>30</v>
      </c>
      <c r="B6908" t="s">
        <v>16</v>
      </c>
      <c r="C6908">
        <v>2</v>
      </c>
      <c r="D6908">
        <v>0</v>
      </c>
    </row>
    <row r="6909" spans="1:4" x14ac:dyDescent="0.25">
      <c r="A6909" t="s">
        <v>31</v>
      </c>
      <c r="B6909" t="s">
        <v>16</v>
      </c>
      <c r="C6909">
        <v>2</v>
      </c>
      <c r="D6909">
        <v>0</v>
      </c>
    </row>
    <row r="6910" spans="1:4" x14ac:dyDescent="0.25">
      <c r="A6910" t="s">
        <v>32</v>
      </c>
      <c r="B6910" t="s">
        <v>16</v>
      </c>
      <c r="C6910">
        <v>2</v>
      </c>
      <c r="D6910">
        <v>0</v>
      </c>
    </row>
    <row r="6911" spans="1:4" x14ac:dyDescent="0.25">
      <c r="A6911" t="s">
        <v>33</v>
      </c>
      <c r="B6911" t="s">
        <v>16</v>
      </c>
      <c r="C6911">
        <v>2</v>
      </c>
      <c r="D6911">
        <v>0</v>
      </c>
    </row>
    <row r="6912" spans="1:4" x14ac:dyDescent="0.25">
      <c r="A6912" t="s">
        <v>34</v>
      </c>
      <c r="B6912" t="s">
        <v>16</v>
      </c>
      <c r="C6912">
        <v>2</v>
      </c>
      <c r="D6912">
        <v>0</v>
      </c>
    </row>
    <row r="6913" spans="1:4" x14ac:dyDescent="0.25">
      <c r="A6913" t="s">
        <v>35</v>
      </c>
      <c r="B6913" t="s">
        <v>16</v>
      </c>
      <c r="C6913">
        <v>2</v>
      </c>
      <c r="D6913">
        <v>0</v>
      </c>
    </row>
    <row r="6914" spans="1:4" x14ac:dyDescent="0.25">
      <c r="A6914" t="s">
        <v>36</v>
      </c>
      <c r="B6914" t="s">
        <v>16</v>
      </c>
      <c r="C6914">
        <v>2</v>
      </c>
      <c r="D6914">
        <v>0</v>
      </c>
    </row>
    <row r="6915" spans="1:4" x14ac:dyDescent="0.25">
      <c r="A6915" t="s">
        <v>37</v>
      </c>
      <c r="B6915" t="s">
        <v>16</v>
      </c>
      <c r="C6915">
        <v>2</v>
      </c>
      <c r="D6915">
        <v>0</v>
      </c>
    </row>
    <row r="6916" spans="1:4" x14ac:dyDescent="0.25">
      <c r="A6916" t="s">
        <v>38</v>
      </c>
      <c r="B6916" t="s">
        <v>16</v>
      </c>
      <c r="C6916">
        <v>2</v>
      </c>
      <c r="D6916">
        <v>0</v>
      </c>
    </row>
    <row r="6917" spans="1:4" x14ac:dyDescent="0.25">
      <c r="A6917" t="s">
        <v>39</v>
      </c>
      <c r="B6917" t="s">
        <v>16</v>
      </c>
      <c r="C6917">
        <v>2</v>
      </c>
      <c r="D6917">
        <v>0</v>
      </c>
    </row>
    <row r="6918" spans="1:4" x14ac:dyDescent="0.25">
      <c r="A6918" t="s">
        <v>40</v>
      </c>
      <c r="B6918" t="s">
        <v>16</v>
      </c>
      <c r="C6918">
        <v>3</v>
      </c>
      <c r="D6918">
        <v>0</v>
      </c>
    </row>
    <row r="6919" spans="1:4" x14ac:dyDescent="0.25">
      <c r="A6919" t="s">
        <v>41</v>
      </c>
      <c r="B6919" t="s">
        <v>16</v>
      </c>
      <c r="C6919">
        <v>3</v>
      </c>
      <c r="D6919">
        <v>0</v>
      </c>
    </row>
    <row r="6920" spans="1:4" x14ac:dyDescent="0.25">
      <c r="A6920" t="s">
        <v>42</v>
      </c>
      <c r="B6920" t="s">
        <v>16</v>
      </c>
      <c r="C6920">
        <v>3</v>
      </c>
      <c r="D6920">
        <v>0</v>
      </c>
    </row>
    <row r="6921" spans="1:4" x14ac:dyDescent="0.25">
      <c r="A6921" t="s">
        <v>43</v>
      </c>
      <c r="B6921" t="s">
        <v>16</v>
      </c>
      <c r="C6921">
        <v>3</v>
      </c>
      <c r="D6921">
        <v>0</v>
      </c>
    </row>
    <row r="6922" spans="1:4" x14ac:dyDescent="0.25">
      <c r="A6922" t="s">
        <v>44</v>
      </c>
      <c r="B6922" t="s">
        <v>16</v>
      </c>
      <c r="C6922">
        <v>3</v>
      </c>
      <c r="D6922">
        <v>0</v>
      </c>
    </row>
    <row r="6923" spans="1:4" x14ac:dyDescent="0.25">
      <c r="A6923" t="s">
        <v>45</v>
      </c>
      <c r="B6923" t="s">
        <v>16</v>
      </c>
      <c r="C6923">
        <v>3</v>
      </c>
      <c r="D6923">
        <v>0</v>
      </c>
    </row>
    <row r="6924" spans="1:4" x14ac:dyDescent="0.25">
      <c r="A6924" t="s">
        <v>46</v>
      </c>
      <c r="B6924" t="s">
        <v>16</v>
      </c>
      <c r="C6924">
        <v>3</v>
      </c>
      <c r="D6924">
        <v>0</v>
      </c>
    </row>
    <row r="6925" spans="1:4" x14ac:dyDescent="0.25">
      <c r="A6925" t="s">
        <v>47</v>
      </c>
      <c r="B6925" t="s">
        <v>16</v>
      </c>
      <c r="C6925">
        <v>3</v>
      </c>
      <c r="D6925">
        <v>0</v>
      </c>
    </row>
    <row r="6926" spans="1:4" x14ac:dyDescent="0.25">
      <c r="A6926" t="s">
        <v>48</v>
      </c>
      <c r="B6926" t="s">
        <v>16</v>
      </c>
      <c r="C6926">
        <v>3</v>
      </c>
      <c r="D6926">
        <v>0</v>
      </c>
    </row>
    <row r="6927" spans="1:4" x14ac:dyDescent="0.25">
      <c r="A6927" t="s">
        <v>49</v>
      </c>
      <c r="B6927" t="s">
        <v>16</v>
      </c>
      <c r="C6927">
        <v>3</v>
      </c>
      <c r="D6927">
        <v>0</v>
      </c>
    </row>
    <row r="6928" spans="1:4" x14ac:dyDescent="0.25">
      <c r="A6928" t="s">
        <v>50</v>
      </c>
      <c r="B6928" t="s">
        <v>16</v>
      </c>
      <c r="C6928">
        <v>3</v>
      </c>
      <c r="D6928">
        <v>0</v>
      </c>
    </row>
    <row r="6929" spans="1:4" x14ac:dyDescent="0.25">
      <c r="A6929" t="s">
        <v>51</v>
      </c>
      <c r="B6929" t="s">
        <v>16</v>
      </c>
      <c r="C6929">
        <v>3</v>
      </c>
      <c r="D6929">
        <v>0</v>
      </c>
    </row>
    <row r="6930" spans="1:4" x14ac:dyDescent="0.25">
      <c r="A6930" t="s">
        <v>52</v>
      </c>
      <c r="B6930" t="s">
        <v>16</v>
      </c>
      <c r="C6930">
        <v>3</v>
      </c>
      <c r="D6930">
        <v>0</v>
      </c>
    </row>
    <row r="6931" spans="1:4" x14ac:dyDescent="0.25">
      <c r="A6931" t="s">
        <v>53</v>
      </c>
      <c r="B6931" t="s">
        <v>16</v>
      </c>
      <c r="C6931">
        <v>3</v>
      </c>
      <c r="D6931">
        <v>0</v>
      </c>
    </row>
    <row r="6932" spans="1:4" x14ac:dyDescent="0.25">
      <c r="A6932" t="s">
        <v>54</v>
      </c>
      <c r="B6932" t="s">
        <v>16</v>
      </c>
      <c r="C6932">
        <v>3</v>
      </c>
      <c r="D6932">
        <v>0</v>
      </c>
    </row>
    <row r="6933" spans="1:4" x14ac:dyDescent="0.25">
      <c r="A6933" t="s">
        <v>55</v>
      </c>
      <c r="B6933" t="s">
        <v>16</v>
      </c>
      <c r="C6933">
        <v>3</v>
      </c>
      <c r="D6933">
        <v>0</v>
      </c>
    </row>
    <row r="6934" spans="1:4" x14ac:dyDescent="0.25">
      <c r="A6934" t="s">
        <v>30</v>
      </c>
      <c r="B6934" t="s">
        <v>16</v>
      </c>
      <c r="C6934">
        <v>3</v>
      </c>
      <c r="D6934">
        <v>0</v>
      </c>
    </row>
    <row r="6935" spans="1:4" x14ac:dyDescent="0.25">
      <c r="A6935" t="s">
        <v>31</v>
      </c>
      <c r="B6935" t="s">
        <v>16</v>
      </c>
      <c r="C6935">
        <v>3</v>
      </c>
      <c r="D6935">
        <v>0</v>
      </c>
    </row>
    <row r="6936" spans="1:4" x14ac:dyDescent="0.25">
      <c r="A6936" t="s">
        <v>32</v>
      </c>
      <c r="B6936" t="s">
        <v>16</v>
      </c>
      <c r="C6936">
        <v>3</v>
      </c>
      <c r="D6936">
        <v>0</v>
      </c>
    </row>
    <row r="6937" spans="1:4" x14ac:dyDescent="0.25">
      <c r="A6937" t="s">
        <v>33</v>
      </c>
      <c r="B6937" t="s">
        <v>16</v>
      </c>
      <c r="C6937">
        <v>3</v>
      </c>
      <c r="D6937">
        <v>0</v>
      </c>
    </row>
    <row r="6938" spans="1:4" x14ac:dyDescent="0.25">
      <c r="A6938" t="s">
        <v>34</v>
      </c>
      <c r="B6938" t="s">
        <v>16</v>
      </c>
      <c r="C6938">
        <v>3</v>
      </c>
      <c r="D6938">
        <v>0</v>
      </c>
    </row>
    <row r="6939" spans="1:4" x14ac:dyDescent="0.25">
      <c r="A6939" t="s">
        <v>35</v>
      </c>
      <c r="B6939" t="s">
        <v>16</v>
      </c>
      <c r="C6939">
        <v>3</v>
      </c>
      <c r="D6939">
        <v>0</v>
      </c>
    </row>
    <row r="6940" spans="1:4" x14ac:dyDescent="0.25">
      <c r="A6940" t="s">
        <v>36</v>
      </c>
      <c r="B6940" t="s">
        <v>16</v>
      </c>
      <c r="C6940">
        <v>3</v>
      </c>
      <c r="D6940">
        <v>0</v>
      </c>
    </row>
    <row r="6941" spans="1:4" x14ac:dyDescent="0.25">
      <c r="A6941" t="s">
        <v>37</v>
      </c>
      <c r="B6941" t="s">
        <v>16</v>
      </c>
      <c r="C6941">
        <v>3</v>
      </c>
      <c r="D6941">
        <v>0</v>
      </c>
    </row>
    <row r="6942" spans="1:4" x14ac:dyDescent="0.25">
      <c r="A6942" t="s">
        <v>38</v>
      </c>
      <c r="B6942" t="s">
        <v>16</v>
      </c>
      <c r="C6942">
        <v>3</v>
      </c>
      <c r="D6942">
        <v>0</v>
      </c>
    </row>
    <row r="6943" spans="1:4" x14ac:dyDescent="0.25">
      <c r="A6943" t="s">
        <v>39</v>
      </c>
      <c r="B6943" t="s">
        <v>16</v>
      </c>
      <c r="C6943">
        <v>3</v>
      </c>
      <c r="D6943">
        <v>0</v>
      </c>
    </row>
    <row r="6944" spans="1:4" x14ac:dyDescent="0.25">
      <c r="A6944" t="s">
        <v>40</v>
      </c>
      <c r="B6944" t="s">
        <v>16</v>
      </c>
      <c r="C6944">
        <v>4</v>
      </c>
      <c r="D6944">
        <v>0</v>
      </c>
    </row>
    <row r="6945" spans="1:4" x14ac:dyDescent="0.25">
      <c r="A6945" t="s">
        <v>41</v>
      </c>
      <c r="B6945" t="s">
        <v>16</v>
      </c>
      <c r="C6945">
        <v>4</v>
      </c>
      <c r="D6945">
        <v>0</v>
      </c>
    </row>
    <row r="6946" spans="1:4" x14ac:dyDescent="0.25">
      <c r="A6946" t="s">
        <v>42</v>
      </c>
      <c r="B6946" t="s">
        <v>16</v>
      </c>
      <c r="C6946">
        <v>4</v>
      </c>
      <c r="D6946">
        <v>0</v>
      </c>
    </row>
    <row r="6947" spans="1:4" x14ac:dyDescent="0.25">
      <c r="A6947" t="s">
        <v>43</v>
      </c>
      <c r="B6947" t="s">
        <v>16</v>
      </c>
      <c r="C6947">
        <v>4</v>
      </c>
      <c r="D6947">
        <v>0</v>
      </c>
    </row>
    <row r="6948" spans="1:4" x14ac:dyDescent="0.25">
      <c r="A6948" t="s">
        <v>44</v>
      </c>
      <c r="B6948" t="s">
        <v>16</v>
      </c>
      <c r="C6948">
        <v>4</v>
      </c>
      <c r="D6948">
        <v>0</v>
      </c>
    </row>
    <row r="6949" spans="1:4" x14ac:dyDescent="0.25">
      <c r="A6949" t="s">
        <v>45</v>
      </c>
      <c r="B6949" t="s">
        <v>16</v>
      </c>
      <c r="C6949">
        <v>4</v>
      </c>
      <c r="D6949">
        <v>0</v>
      </c>
    </row>
    <row r="6950" spans="1:4" x14ac:dyDescent="0.25">
      <c r="A6950" t="s">
        <v>46</v>
      </c>
      <c r="B6950" t="s">
        <v>16</v>
      </c>
      <c r="C6950">
        <v>4</v>
      </c>
      <c r="D6950">
        <v>0</v>
      </c>
    </row>
    <row r="6951" spans="1:4" x14ac:dyDescent="0.25">
      <c r="A6951" t="s">
        <v>47</v>
      </c>
      <c r="B6951" t="s">
        <v>16</v>
      </c>
      <c r="C6951">
        <v>4</v>
      </c>
      <c r="D6951">
        <v>0</v>
      </c>
    </row>
    <row r="6952" spans="1:4" x14ac:dyDescent="0.25">
      <c r="A6952" t="s">
        <v>48</v>
      </c>
      <c r="B6952" t="s">
        <v>16</v>
      </c>
      <c r="C6952">
        <v>4</v>
      </c>
      <c r="D6952">
        <v>0</v>
      </c>
    </row>
    <row r="6953" spans="1:4" x14ac:dyDescent="0.25">
      <c r="A6953" t="s">
        <v>49</v>
      </c>
      <c r="B6953" t="s">
        <v>16</v>
      </c>
      <c r="C6953">
        <v>4</v>
      </c>
      <c r="D6953">
        <v>0</v>
      </c>
    </row>
    <row r="6954" spans="1:4" x14ac:dyDescent="0.25">
      <c r="A6954" t="s">
        <v>50</v>
      </c>
      <c r="B6954" t="s">
        <v>16</v>
      </c>
      <c r="C6954">
        <v>4</v>
      </c>
      <c r="D6954">
        <v>0</v>
      </c>
    </row>
    <row r="6955" spans="1:4" x14ac:dyDescent="0.25">
      <c r="A6955" t="s">
        <v>51</v>
      </c>
      <c r="B6955" t="s">
        <v>16</v>
      </c>
      <c r="C6955">
        <v>4</v>
      </c>
      <c r="D6955">
        <v>0</v>
      </c>
    </row>
    <row r="6956" spans="1:4" x14ac:dyDescent="0.25">
      <c r="A6956" t="s">
        <v>52</v>
      </c>
      <c r="B6956" t="s">
        <v>16</v>
      </c>
      <c r="C6956">
        <v>4</v>
      </c>
      <c r="D6956">
        <v>0</v>
      </c>
    </row>
    <row r="6957" spans="1:4" x14ac:dyDescent="0.25">
      <c r="A6957" t="s">
        <v>53</v>
      </c>
      <c r="B6957" t="s">
        <v>16</v>
      </c>
      <c r="C6957">
        <v>4</v>
      </c>
      <c r="D6957">
        <v>0</v>
      </c>
    </row>
    <row r="6958" spans="1:4" x14ac:dyDescent="0.25">
      <c r="A6958" t="s">
        <v>54</v>
      </c>
      <c r="B6958" t="s">
        <v>16</v>
      </c>
      <c r="C6958">
        <v>4</v>
      </c>
      <c r="D6958">
        <v>0</v>
      </c>
    </row>
    <row r="6959" spans="1:4" x14ac:dyDescent="0.25">
      <c r="A6959" t="s">
        <v>55</v>
      </c>
      <c r="B6959" t="s">
        <v>16</v>
      </c>
      <c r="C6959">
        <v>4</v>
      </c>
      <c r="D6959">
        <v>0</v>
      </c>
    </row>
    <row r="6960" spans="1:4" x14ac:dyDescent="0.25">
      <c r="A6960" t="s">
        <v>30</v>
      </c>
      <c r="B6960" t="s">
        <v>16</v>
      </c>
      <c r="C6960">
        <v>4</v>
      </c>
      <c r="D6960">
        <v>0</v>
      </c>
    </row>
    <row r="6961" spans="1:4" x14ac:dyDescent="0.25">
      <c r="A6961" t="s">
        <v>31</v>
      </c>
      <c r="B6961" t="s">
        <v>16</v>
      </c>
      <c r="C6961">
        <v>4</v>
      </c>
      <c r="D6961">
        <v>0</v>
      </c>
    </row>
    <row r="6962" spans="1:4" x14ac:dyDescent="0.25">
      <c r="A6962" t="s">
        <v>32</v>
      </c>
      <c r="B6962" t="s">
        <v>16</v>
      </c>
      <c r="C6962">
        <v>4</v>
      </c>
      <c r="D6962">
        <v>0</v>
      </c>
    </row>
    <row r="6963" spans="1:4" x14ac:dyDescent="0.25">
      <c r="A6963" t="s">
        <v>33</v>
      </c>
      <c r="B6963" t="s">
        <v>16</v>
      </c>
      <c r="C6963">
        <v>4</v>
      </c>
      <c r="D6963">
        <v>0</v>
      </c>
    </row>
    <row r="6964" spans="1:4" x14ac:dyDescent="0.25">
      <c r="A6964" t="s">
        <v>34</v>
      </c>
      <c r="B6964" t="s">
        <v>16</v>
      </c>
      <c r="C6964">
        <v>4</v>
      </c>
      <c r="D6964">
        <v>0</v>
      </c>
    </row>
    <row r="6965" spans="1:4" x14ac:dyDescent="0.25">
      <c r="A6965" t="s">
        <v>35</v>
      </c>
      <c r="B6965" t="s">
        <v>16</v>
      </c>
      <c r="C6965">
        <v>4</v>
      </c>
      <c r="D6965">
        <v>0</v>
      </c>
    </row>
    <row r="6966" spans="1:4" x14ac:dyDescent="0.25">
      <c r="A6966" t="s">
        <v>36</v>
      </c>
      <c r="B6966" t="s">
        <v>16</v>
      </c>
      <c r="C6966">
        <v>4</v>
      </c>
      <c r="D6966">
        <v>0</v>
      </c>
    </row>
    <row r="6967" spans="1:4" x14ac:dyDescent="0.25">
      <c r="A6967" t="s">
        <v>37</v>
      </c>
      <c r="B6967" t="s">
        <v>16</v>
      </c>
      <c r="C6967">
        <v>4</v>
      </c>
      <c r="D6967">
        <v>0</v>
      </c>
    </row>
    <row r="6968" spans="1:4" x14ac:dyDescent="0.25">
      <c r="A6968" t="s">
        <v>38</v>
      </c>
      <c r="B6968" t="s">
        <v>16</v>
      </c>
      <c r="C6968">
        <v>4</v>
      </c>
      <c r="D6968">
        <v>0</v>
      </c>
    </row>
    <row r="6969" spans="1:4" x14ac:dyDescent="0.25">
      <c r="A6969" t="s">
        <v>39</v>
      </c>
      <c r="B6969" t="s">
        <v>16</v>
      </c>
      <c r="C6969">
        <v>4</v>
      </c>
      <c r="D6969">
        <v>0</v>
      </c>
    </row>
    <row r="6970" spans="1:4" x14ac:dyDescent="0.25">
      <c r="A6970" t="s">
        <v>40</v>
      </c>
      <c r="B6970" t="s">
        <v>16</v>
      </c>
      <c r="C6970">
        <v>5</v>
      </c>
      <c r="D6970">
        <v>0</v>
      </c>
    </row>
    <row r="6971" spans="1:4" x14ac:dyDescent="0.25">
      <c r="A6971" t="s">
        <v>41</v>
      </c>
      <c r="B6971" t="s">
        <v>16</v>
      </c>
      <c r="C6971">
        <v>5</v>
      </c>
      <c r="D6971">
        <v>0</v>
      </c>
    </row>
    <row r="6972" spans="1:4" x14ac:dyDescent="0.25">
      <c r="A6972" t="s">
        <v>42</v>
      </c>
      <c r="B6972" t="s">
        <v>16</v>
      </c>
      <c r="C6972">
        <v>5</v>
      </c>
      <c r="D6972">
        <v>0</v>
      </c>
    </row>
    <row r="6973" spans="1:4" x14ac:dyDescent="0.25">
      <c r="A6973" t="s">
        <v>43</v>
      </c>
      <c r="B6973" t="s">
        <v>16</v>
      </c>
      <c r="C6973">
        <v>5</v>
      </c>
      <c r="D6973">
        <v>0</v>
      </c>
    </row>
    <row r="6974" spans="1:4" x14ac:dyDescent="0.25">
      <c r="A6974" t="s">
        <v>44</v>
      </c>
      <c r="B6974" t="s">
        <v>16</v>
      </c>
      <c r="C6974">
        <v>5</v>
      </c>
      <c r="D6974">
        <v>0</v>
      </c>
    </row>
    <row r="6975" spans="1:4" x14ac:dyDescent="0.25">
      <c r="A6975" t="s">
        <v>45</v>
      </c>
      <c r="B6975" t="s">
        <v>16</v>
      </c>
      <c r="C6975">
        <v>5</v>
      </c>
      <c r="D6975">
        <v>0</v>
      </c>
    </row>
    <row r="6976" spans="1:4" x14ac:dyDescent="0.25">
      <c r="A6976" t="s">
        <v>46</v>
      </c>
      <c r="B6976" t="s">
        <v>16</v>
      </c>
      <c r="C6976">
        <v>5</v>
      </c>
      <c r="D6976">
        <v>0</v>
      </c>
    </row>
    <row r="6977" spans="1:4" x14ac:dyDescent="0.25">
      <c r="A6977" t="s">
        <v>47</v>
      </c>
      <c r="B6977" t="s">
        <v>16</v>
      </c>
      <c r="C6977">
        <v>5</v>
      </c>
      <c r="D6977">
        <v>0</v>
      </c>
    </row>
    <row r="6978" spans="1:4" x14ac:dyDescent="0.25">
      <c r="A6978" t="s">
        <v>48</v>
      </c>
      <c r="B6978" t="s">
        <v>16</v>
      </c>
      <c r="C6978">
        <v>5</v>
      </c>
      <c r="D6978">
        <v>0</v>
      </c>
    </row>
    <row r="6979" spans="1:4" x14ac:dyDescent="0.25">
      <c r="A6979" t="s">
        <v>49</v>
      </c>
      <c r="B6979" t="s">
        <v>16</v>
      </c>
      <c r="C6979">
        <v>5</v>
      </c>
      <c r="D6979">
        <v>0</v>
      </c>
    </row>
    <row r="6980" spans="1:4" x14ac:dyDescent="0.25">
      <c r="A6980" t="s">
        <v>50</v>
      </c>
      <c r="B6980" t="s">
        <v>16</v>
      </c>
      <c r="C6980">
        <v>5</v>
      </c>
      <c r="D6980">
        <v>0</v>
      </c>
    </row>
    <row r="6981" spans="1:4" x14ac:dyDescent="0.25">
      <c r="A6981" t="s">
        <v>51</v>
      </c>
      <c r="B6981" t="s">
        <v>16</v>
      </c>
      <c r="C6981">
        <v>5</v>
      </c>
      <c r="D6981">
        <v>0</v>
      </c>
    </row>
    <row r="6982" spans="1:4" x14ac:dyDescent="0.25">
      <c r="A6982" t="s">
        <v>52</v>
      </c>
      <c r="B6982" t="s">
        <v>16</v>
      </c>
      <c r="C6982">
        <v>5</v>
      </c>
      <c r="D6982">
        <v>0</v>
      </c>
    </row>
    <row r="6983" spans="1:4" x14ac:dyDescent="0.25">
      <c r="A6983" t="s">
        <v>53</v>
      </c>
      <c r="B6983" t="s">
        <v>16</v>
      </c>
      <c r="C6983">
        <v>5</v>
      </c>
      <c r="D6983">
        <v>0</v>
      </c>
    </row>
    <row r="6984" spans="1:4" x14ac:dyDescent="0.25">
      <c r="A6984" t="s">
        <v>54</v>
      </c>
      <c r="B6984" t="s">
        <v>16</v>
      </c>
      <c r="C6984">
        <v>5</v>
      </c>
      <c r="D6984">
        <v>0</v>
      </c>
    </row>
    <row r="6985" spans="1:4" x14ac:dyDescent="0.25">
      <c r="A6985" t="s">
        <v>55</v>
      </c>
      <c r="B6985" t="s">
        <v>16</v>
      </c>
      <c r="C6985">
        <v>5</v>
      </c>
      <c r="D6985">
        <v>0</v>
      </c>
    </row>
    <row r="6986" spans="1:4" x14ac:dyDescent="0.25">
      <c r="A6986" t="s">
        <v>30</v>
      </c>
      <c r="B6986" t="s">
        <v>16</v>
      </c>
      <c r="C6986">
        <v>5</v>
      </c>
      <c r="D6986">
        <v>0</v>
      </c>
    </row>
    <row r="6987" spans="1:4" x14ac:dyDescent="0.25">
      <c r="A6987" t="s">
        <v>31</v>
      </c>
      <c r="B6987" t="s">
        <v>16</v>
      </c>
      <c r="C6987">
        <v>5</v>
      </c>
      <c r="D6987">
        <v>0</v>
      </c>
    </row>
    <row r="6988" spans="1:4" x14ac:dyDescent="0.25">
      <c r="A6988" t="s">
        <v>32</v>
      </c>
      <c r="B6988" t="s">
        <v>16</v>
      </c>
      <c r="C6988">
        <v>5</v>
      </c>
      <c r="D6988">
        <v>0</v>
      </c>
    </row>
    <row r="6989" spans="1:4" x14ac:dyDescent="0.25">
      <c r="A6989" t="s">
        <v>33</v>
      </c>
      <c r="B6989" t="s">
        <v>16</v>
      </c>
      <c r="C6989">
        <v>5</v>
      </c>
      <c r="D6989">
        <v>0</v>
      </c>
    </row>
    <row r="6990" spans="1:4" x14ac:dyDescent="0.25">
      <c r="A6990" t="s">
        <v>34</v>
      </c>
      <c r="B6990" t="s">
        <v>16</v>
      </c>
      <c r="C6990">
        <v>5</v>
      </c>
      <c r="D6990">
        <v>0</v>
      </c>
    </row>
    <row r="6991" spans="1:4" x14ac:dyDescent="0.25">
      <c r="A6991" t="s">
        <v>35</v>
      </c>
      <c r="B6991" t="s">
        <v>16</v>
      </c>
      <c r="C6991">
        <v>5</v>
      </c>
      <c r="D6991">
        <v>0</v>
      </c>
    </row>
    <row r="6992" spans="1:4" x14ac:dyDescent="0.25">
      <c r="A6992" t="s">
        <v>36</v>
      </c>
      <c r="B6992" t="s">
        <v>16</v>
      </c>
      <c r="C6992">
        <v>5</v>
      </c>
      <c r="D6992">
        <v>0</v>
      </c>
    </row>
    <row r="6993" spans="1:4" x14ac:dyDescent="0.25">
      <c r="A6993" t="s">
        <v>37</v>
      </c>
      <c r="B6993" t="s">
        <v>16</v>
      </c>
      <c r="C6993">
        <v>5</v>
      </c>
      <c r="D6993">
        <v>0</v>
      </c>
    </row>
    <row r="6994" spans="1:4" x14ac:dyDescent="0.25">
      <c r="A6994" t="s">
        <v>38</v>
      </c>
      <c r="B6994" t="s">
        <v>16</v>
      </c>
      <c r="C6994">
        <v>5</v>
      </c>
      <c r="D6994">
        <v>0</v>
      </c>
    </row>
    <row r="6995" spans="1:4" x14ac:dyDescent="0.25">
      <c r="A6995" t="s">
        <v>39</v>
      </c>
      <c r="B6995" t="s">
        <v>16</v>
      </c>
      <c r="C6995">
        <v>5</v>
      </c>
      <c r="D6995">
        <v>0</v>
      </c>
    </row>
    <row r="6996" spans="1:4" x14ac:dyDescent="0.25">
      <c r="A6996" t="s">
        <v>40</v>
      </c>
      <c r="B6996" t="s">
        <v>16</v>
      </c>
      <c r="C6996">
        <v>6</v>
      </c>
      <c r="D6996">
        <v>0</v>
      </c>
    </row>
    <row r="6997" spans="1:4" x14ac:dyDescent="0.25">
      <c r="A6997" t="s">
        <v>41</v>
      </c>
      <c r="B6997" t="s">
        <v>16</v>
      </c>
      <c r="C6997">
        <v>6</v>
      </c>
      <c r="D6997">
        <v>0</v>
      </c>
    </row>
    <row r="6998" spans="1:4" x14ac:dyDescent="0.25">
      <c r="A6998" t="s">
        <v>42</v>
      </c>
      <c r="B6998" t="s">
        <v>16</v>
      </c>
      <c r="C6998">
        <v>6</v>
      </c>
      <c r="D6998">
        <v>0</v>
      </c>
    </row>
    <row r="6999" spans="1:4" x14ac:dyDescent="0.25">
      <c r="A6999" t="s">
        <v>43</v>
      </c>
      <c r="B6999" t="s">
        <v>16</v>
      </c>
      <c r="C6999">
        <v>6</v>
      </c>
      <c r="D6999">
        <v>0</v>
      </c>
    </row>
    <row r="7000" spans="1:4" x14ac:dyDescent="0.25">
      <c r="A7000" t="s">
        <v>44</v>
      </c>
      <c r="B7000" t="s">
        <v>16</v>
      </c>
      <c r="C7000">
        <v>6</v>
      </c>
      <c r="D7000">
        <v>0</v>
      </c>
    </row>
    <row r="7001" spans="1:4" x14ac:dyDescent="0.25">
      <c r="A7001" t="s">
        <v>45</v>
      </c>
      <c r="B7001" t="s">
        <v>16</v>
      </c>
      <c r="C7001">
        <v>6</v>
      </c>
      <c r="D7001">
        <v>1.1561613906119287E-2</v>
      </c>
    </row>
    <row r="7002" spans="1:4" x14ac:dyDescent="0.25">
      <c r="A7002" t="s">
        <v>46</v>
      </c>
      <c r="B7002" t="s">
        <v>16</v>
      </c>
      <c r="C7002">
        <v>6</v>
      </c>
      <c r="D7002">
        <v>1.1137657256569559E-2</v>
      </c>
    </row>
    <row r="7003" spans="1:4" x14ac:dyDescent="0.25">
      <c r="A7003" t="s">
        <v>47</v>
      </c>
      <c r="B7003" t="s">
        <v>16</v>
      </c>
      <c r="C7003">
        <v>6</v>
      </c>
      <c r="D7003">
        <v>1.1018312573343994E-2</v>
      </c>
    </row>
    <row r="7004" spans="1:4" x14ac:dyDescent="0.25">
      <c r="A7004" t="s">
        <v>48</v>
      </c>
      <c r="B7004" t="s">
        <v>16</v>
      </c>
      <c r="C7004">
        <v>6</v>
      </c>
      <c r="D7004">
        <v>1.1481868858457443E-2</v>
      </c>
    </row>
    <row r="7005" spans="1:4" x14ac:dyDescent="0.25">
      <c r="A7005" t="s">
        <v>49</v>
      </c>
      <c r="B7005" t="s">
        <v>16</v>
      </c>
      <c r="C7005">
        <v>6</v>
      </c>
      <c r="D7005">
        <v>1.1456513207427932E-2</v>
      </c>
    </row>
    <row r="7006" spans="1:4" x14ac:dyDescent="0.25">
      <c r="A7006" t="s">
        <v>50</v>
      </c>
      <c r="B7006" t="s">
        <v>16</v>
      </c>
      <c r="C7006">
        <v>6</v>
      </c>
      <c r="D7006">
        <v>1.0870872765172882E-2</v>
      </c>
    </row>
    <row r="7007" spans="1:4" x14ac:dyDescent="0.25">
      <c r="A7007" t="s">
        <v>51</v>
      </c>
      <c r="B7007" t="s">
        <v>16</v>
      </c>
      <c r="C7007">
        <v>6</v>
      </c>
      <c r="D7007">
        <v>1.1389483732457977E-2</v>
      </c>
    </row>
    <row r="7008" spans="1:4" x14ac:dyDescent="0.25">
      <c r="A7008" t="s">
        <v>52</v>
      </c>
      <c r="B7008" t="s">
        <v>16</v>
      </c>
      <c r="C7008">
        <v>6</v>
      </c>
      <c r="D7008">
        <v>1.1495683061690546E-2</v>
      </c>
    </row>
    <row r="7009" spans="1:4" x14ac:dyDescent="0.25">
      <c r="A7009" t="s">
        <v>53</v>
      </c>
      <c r="B7009" t="s">
        <v>16</v>
      </c>
      <c r="C7009">
        <v>6</v>
      </c>
      <c r="D7009">
        <v>2.3635331235788899E-3</v>
      </c>
    </row>
    <row r="7010" spans="1:4" x14ac:dyDescent="0.25">
      <c r="A7010" t="s">
        <v>54</v>
      </c>
      <c r="B7010" t="s">
        <v>16</v>
      </c>
      <c r="C7010">
        <v>6</v>
      </c>
      <c r="D7010">
        <v>2.4450440471586675E-3</v>
      </c>
    </row>
    <row r="7011" spans="1:4" x14ac:dyDescent="0.25">
      <c r="A7011" t="s">
        <v>55</v>
      </c>
      <c r="B7011" t="s">
        <v>16</v>
      </c>
      <c r="C7011">
        <v>6</v>
      </c>
      <c r="D7011">
        <v>2.2500955149724038E-3</v>
      </c>
    </row>
    <row r="7012" spans="1:4" x14ac:dyDescent="0.25">
      <c r="A7012" t="s">
        <v>30</v>
      </c>
      <c r="B7012" t="s">
        <v>16</v>
      </c>
      <c r="C7012">
        <v>6</v>
      </c>
      <c r="D7012">
        <v>4.308990468947913E-3</v>
      </c>
    </row>
    <row r="7013" spans="1:4" x14ac:dyDescent="0.25">
      <c r="A7013" t="s">
        <v>31</v>
      </c>
      <c r="B7013" t="s">
        <v>16</v>
      </c>
      <c r="C7013">
        <v>6</v>
      </c>
      <c r="D7013">
        <v>4.821061965829633E-3</v>
      </c>
    </row>
    <row r="7014" spans="1:4" x14ac:dyDescent="0.25">
      <c r="A7014" t="s">
        <v>32</v>
      </c>
      <c r="B7014" t="s">
        <v>16</v>
      </c>
      <c r="C7014">
        <v>6</v>
      </c>
      <c r="D7014">
        <v>5.0577312235873598E-3</v>
      </c>
    </row>
    <row r="7015" spans="1:4" x14ac:dyDescent="0.25">
      <c r="A7015" t="s">
        <v>33</v>
      </c>
      <c r="B7015" t="s">
        <v>16</v>
      </c>
      <c r="C7015">
        <v>6</v>
      </c>
      <c r="D7015">
        <v>4.9767465745437839E-3</v>
      </c>
    </row>
    <row r="7016" spans="1:4" x14ac:dyDescent="0.25">
      <c r="A7016" t="s">
        <v>34</v>
      </c>
      <c r="B7016" t="s">
        <v>16</v>
      </c>
      <c r="C7016">
        <v>6</v>
      </c>
      <c r="D7016">
        <v>4.814903084352588E-3</v>
      </c>
    </row>
    <row r="7017" spans="1:4" x14ac:dyDescent="0.25">
      <c r="A7017" t="s">
        <v>35</v>
      </c>
      <c r="B7017" t="s">
        <v>16</v>
      </c>
      <c r="C7017">
        <v>6</v>
      </c>
      <c r="D7017">
        <v>5.4450229657214732E-3</v>
      </c>
    </row>
    <row r="7018" spans="1:4" x14ac:dyDescent="0.25">
      <c r="A7018" t="s">
        <v>36</v>
      </c>
      <c r="B7018" t="s">
        <v>16</v>
      </c>
      <c r="C7018">
        <v>6</v>
      </c>
      <c r="D7018">
        <v>5.0433010659660313E-3</v>
      </c>
    </row>
    <row r="7019" spans="1:4" x14ac:dyDescent="0.25">
      <c r="A7019" t="s">
        <v>37</v>
      </c>
      <c r="B7019" t="s">
        <v>16</v>
      </c>
      <c r="C7019">
        <v>6</v>
      </c>
      <c r="D7019">
        <v>5.0445053074095027E-3</v>
      </c>
    </row>
    <row r="7020" spans="1:4" x14ac:dyDescent="0.25">
      <c r="A7020" t="s">
        <v>38</v>
      </c>
      <c r="B7020" t="s">
        <v>16</v>
      </c>
      <c r="C7020">
        <v>6</v>
      </c>
      <c r="D7020">
        <v>4.3316994958696679E-3</v>
      </c>
    </row>
    <row r="7021" spans="1:4" x14ac:dyDescent="0.25">
      <c r="A7021" t="s">
        <v>39</v>
      </c>
      <c r="B7021" t="s">
        <v>16</v>
      </c>
      <c r="C7021">
        <v>6</v>
      </c>
      <c r="D7021">
        <v>5.2903945515115789E-3</v>
      </c>
    </row>
    <row r="7022" spans="1:4" x14ac:dyDescent="0.25">
      <c r="A7022" t="s">
        <v>40</v>
      </c>
      <c r="B7022" t="s">
        <v>16</v>
      </c>
      <c r="C7022">
        <v>7</v>
      </c>
      <c r="D7022">
        <v>1.9482715538968444E-2</v>
      </c>
    </row>
    <row r="7023" spans="1:4" x14ac:dyDescent="0.25">
      <c r="A7023" t="s">
        <v>41</v>
      </c>
      <c r="B7023" t="s">
        <v>16</v>
      </c>
      <c r="C7023">
        <v>7</v>
      </c>
      <c r="D7023">
        <v>1.8303279321275359E-2</v>
      </c>
    </row>
    <row r="7024" spans="1:4" x14ac:dyDescent="0.25">
      <c r="A7024" t="s">
        <v>42</v>
      </c>
      <c r="B7024" t="s">
        <v>16</v>
      </c>
      <c r="C7024">
        <v>7</v>
      </c>
      <c r="D7024">
        <v>2.0941497648868167E-2</v>
      </c>
    </row>
    <row r="7025" spans="1:4" x14ac:dyDescent="0.25">
      <c r="A7025" t="s">
        <v>43</v>
      </c>
      <c r="B7025" t="s">
        <v>16</v>
      </c>
      <c r="C7025">
        <v>7</v>
      </c>
      <c r="D7025">
        <v>1.9446911055909788E-2</v>
      </c>
    </row>
    <row r="7026" spans="1:4" x14ac:dyDescent="0.25">
      <c r="A7026" t="s">
        <v>44</v>
      </c>
      <c r="B7026" t="s">
        <v>16</v>
      </c>
      <c r="C7026">
        <v>7</v>
      </c>
      <c r="D7026">
        <v>2.0180918336893332E-2</v>
      </c>
    </row>
    <row r="7027" spans="1:4" x14ac:dyDescent="0.25">
      <c r="A7027" t="s">
        <v>45</v>
      </c>
      <c r="B7027" t="s">
        <v>16</v>
      </c>
      <c r="C7027">
        <v>7</v>
      </c>
      <c r="D7027">
        <v>0.10410632011659461</v>
      </c>
    </row>
    <row r="7028" spans="1:4" x14ac:dyDescent="0.25">
      <c r="A7028" t="s">
        <v>46</v>
      </c>
      <c r="B7028" t="s">
        <v>16</v>
      </c>
      <c r="C7028">
        <v>7</v>
      </c>
      <c r="D7028">
        <v>0.10028881098404846</v>
      </c>
    </row>
    <row r="7029" spans="1:4" x14ac:dyDescent="0.25">
      <c r="A7029" t="s">
        <v>47</v>
      </c>
      <c r="B7029" t="s">
        <v>16</v>
      </c>
      <c r="C7029">
        <v>7</v>
      </c>
      <c r="D7029">
        <v>9.9214174181869993E-2</v>
      </c>
    </row>
    <row r="7030" spans="1:4" x14ac:dyDescent="0.25">
      <c r="A7030" t="s">
        <v>48</v>
      </c>
      <c r="B7030" t="s">
        <v>16</v>
      </c>
      <c r="C7030">
        <v>7</v>
      </c>
      <c r="D7030">
        <v>0.10338825743719628</v>
      </c>
    </row>
    <row r="7031" spans="1:4" x14ac:dyDescent="0.25">
      <c r="A7031" t="s">
        <v>49</v>
      </c>
      <c r="B7031" t="s">
        <v>16</v>
      </c>
      <c r="C7031">
        <v>7</v>
      </c>
      <c r="D7031">
        <v>0.10315994298695798</v>
      </c>
    </row>
    <row r="7032" spans="1:4" x14ac:dyDescent="0.25">
      <c r="A7032" t="s">
        <v>50</v>
      </c>
      <c r="B7032" t="s">
        <v>16</v>
      </c>
      <c r="C7032">
        <v>7</v>
      </c>
      <c r="D7032">
        <v>9.7886555391618987E-2</v>
      </c>
    </row>
    <row r="7033" spans="1:4" x14ac:dyDescent="0.25">
      <c r="A7033" t="s">
        <v>51</v>
      </c>
      <c r="B7033" t="s">
        <v>16</v>
      </c>
      <c r="C7033">
        <v>7</v>
      </c>
      <c r="D7033">
        <v>0.10255637742637687</v>
      </c>
    </row>
    <row r="7034" spans="1:4" x14ac:dyDescent="0.25">
      <c r="A7034" t="s">
        <v>52</v>
      </c>
      <c r="B7034" t="s">
        <v>16</v>
      </c>
      <c r="C7034">
        <v>7</v>
      </c>
      <c r="D7034">
        <v>0.10351264715264767</v>
      </c>
    </row>
    <row r="7035" spans="1:4" x14ac:dyDescent="0.25">
      <c r="A7035" t="s">
        <v>53</v>
      </c>
      <c r="B7035" t="s">
        <v>16</v>
      </c>
      <c r="C7035">
        <v>7</v>
      </c>
      <c r="D7035">
        <v>4.7845381384762513E-2</v>
      </c>
    </row>
    <row r="7036" spans="1:4" x14ac:dyDescent="0.25">
      <c r="A7036" t="s">
        <v>54</v>
      </c>
      <c r="B7036" t="s">
        <v>16</v>
      </c>
      <c r="C7036">
        <v>7</v>
      </c>
      <c r="D7036">
        <v>4.9495420128367419E-2</v>
      </c>
    </row>
    <row r="7037" spans="1:4" x14ac:dyDescent="0.25">
      <c r="A7037" t="s">
        <v>55</v>
      </c>
      <c r="B7037" t="s">
        <v>16</v>
      </c>
      <c r="C7037">
        <v>7</v>
      </c>
      <c r="D7037">
        <v>4.5549045618190141E-2</v>
      </c>
    </row>
    <row r="7038" spans="1:4" x14ac:dyDescent="0.25">
      <c r="A7038" t="s">
        <v>30</v>
      </c>
      <c r="B7038" t="s">
        <v>16</v>
      </c>
      <c r="C7038">
        <v>7</v>
      </c>
      <c r="D7038">
        <v>4.9598262745888057E-2</v>
      </c>
    </row>
    <row r="7039" spans="1:4" x14ac:dyDescent="0.25">
      <c r="A7039" t="s">
        <v>31</v>
      </c>
      <c r="B7039" t="s">
        <v>16</v>
      </c>
      <c r="C7039">
        <v>7</v>
      </c>
      <c r="D7039">
        <v>5.5492417497458181E-2</v>
      </c>
    </row>
    <row r="7040" spans="1:4" x14ac:dyDescent="0.25">
      <c r="A7040" t="s">
        <v>32</v>
      </c>
      <c r="B7040" t="s">
        <v>16</v>
      </c>
      <c r="C7040">
        <v>7</v>
      </c>
      <c r="D7040">
        <v>5.8216578554376959E-2</v>
      </c>
    </row>
    <row r="7041" spans="1:4" x14ac:dyDescent="0.25">
      <c r="A7041" t="s">
        <v>33</v>
      </c>
      <c r="B7041" t="s">
        <v>16</v>
      </c>
      <c r="C7041">
        <v>7</v>
      </c>
      <c r="D7041">
        <v>5.728441174393898E-2</v>
      </c>
    </row>
    <row r="7042" spans="1:4" x14ac:dyDescent="0.25">
      <c r="A7042" t="s">
        <v>34</v>
      </c>
      <c r="B7042" t="s">
        <v>16</v>
      </c>
      <c r="C7042">
        <v>7</v>
      </c>
      <c r="D7042">
        <v>5.5421526223986918E-2</v>
      </c>
    </row>
    <row r="7043" spans="1:4" x14ac:dyDescent="0.25">
      <c r="A7043" t="s">
        <v>35</v>
      </c>
      <c r="B7043" t="s">
        <v>16</v>
      </c>
      <c r="C7043">
        <v>7</v>
      </c>
      <c r="D7043">
        <v>6.267446671266072E-2</v>
      </c>
    </row>
    <row r="7044" spans="1:4" x14ac:dyDescent="0.25">
      <c r="A7044" t="s">
        <v>36</v>
      </c>
      <c r="B7044" t="s">
        <v>16</v>
      </c>
      <c r="C7044">
        <v>7</v>
      </c>
      <c r="D7044">
        <v>5.805048147100559E-2</v>
      </c>
    </row>
    <row r="7045" spans="1:4" x14ac:dyDescent="0.25">
      <c r="A7045" t="s">
        <v>37</v>
      </c>
      <c r="B7045" t="s">
        <v>16</v>
      </c>
      <c r="C7045">
        <v>7</v>
      </c>
      <c r="D7045">
        <v>5.8064342788164032E-2</v>
      </c>
    </row>
    <row r="7046" spans="1:4" x14ac:dyDescent="0.25">
      <c r="A7046" t="s">
        <v>38</v>
      </c>
      <c r="B7046" t="s">
        <v>16</v>
      </c>
      <c r="C7046">
        <v>7</v>
      </c>
      <c r="D7046">
        <v>4.9859653039527684E-2</v>
      </c>
    </row>
    <row r="7047" spans="1:4" x14ac:dyDescent="0.25">
      <c r="A7047" t="s">
        <v>39</v>
      </c>
      <c r="B7047" t="s">
        <v>16</v>
      </c>
      <c r="C7047">
        <v>7</v>
      </c>
      <c r="D7047">
        <v>6.0894629701827206E-2</v>
      </c>
    </row>
    <row r="7048" spans="1:4" x14ac:dyDescent="0.25">
      <c r="A7048" t="s">
        <v>40</v>
      </c>
      <c r="B7048" t="s">
        <v>16</v>
      </c>
      <c r="C7048">
        <v>8</v>
      </c>
      <c r="D7048">
        <v>0.10674489306270923</v>
      </c>
    </row>
    <row r="7049" spans="1:4" x14ac:dyDescent="0.25">
      <c r="A7049" t="s">
        <v>41</v>
      </c>
      <c r="B7049" t="s">
        <v>16</v>
      </c>
      <c r="C7049">
        <v>8</v>
      </c>
      <c r="D7049">
        <v>0.1002828168351876</v>
      </c>
    </row>
    <row r="7050" spans="1:4" x14ac:dyDescent="0.25">
      <c r="A7050" t="s">
        <v>42</v>
      </c>
      <c r="B7050" t="s">
        <v>16</v>
      </c>
      <c r="C7050">
        <v>8</v>
      </c>
      <c r="D7050">
        <v>0.11473749245223375</v>
      </c>
    </row>
    <row r="7051" spans="1:4" x14ac:dyDescent="0.25">
      <c r="A7051" t="s">
        <v>43</v>
      </c>
      <c r="B7051" t="s">
        <v>16</v>
      </c>
      <c r="C7051">
        <v>8</v>
      </c>
      <c r="D7051">
        <v>0.10654872196389002</v>
      </c>
    </row>
    <row r="7052" spans="1:4" x14ac:dyDescent="0.25">
      <c r="A7052" t="s">
        <v>44</v>
      </c>
      <c r="B7052" t="s">
        <v>16</v>
      </c>
      <c r="C7052">
        <v>8</v>
      </c>
      <c r="D7052">
        <v>0.11057031374657161</v>
      </c>
    </row>
    <row r="7053" spans="1:4" x14ac:dyDescent="0.25">
      <c r="A7053" t="s">
        <v>45</v>
      </c>
      <c r="B7053" t="s">
        <v>16</v>
      </c>
      <c r="C7053">
        <v>8</v>
      </c>
      <c r="D7053">
        <v>0.25684865799457379</v>
      </c>
    </row>
    <row r="7054" spans="1:4" x14ac:dyDescent="0.25">
      <c r="A7054" t="s">
        <v>46</v>
      </c>
      <c r="B7054" t="s">
        <v>16</v>
      </c>
      <c r="C7054">
        <v>8</v>
      </c>
      <c r="D7054">
        <v>0.24743018948585729</v>
      </c>
    </row>
    <row r="7055" spans="1:4" x14ac:dyDescent="0.25">
      <c r="A7055" t="s">
        <v>47</v>
      </c>
      <c r="B7055" t="s">
        <v>16</v>
      </c>
      <c r="C7055">
        <v>8</v>
      </c>
      <c r="D7055">
        <v>0.2447788709092138</v>
      </c>
    </row>
    <row r="7056" spans="1:4" x14ac:dyDescent="0.25">
      <c r="A7056" t="s">
        <v>48</v>
      </c>
      <c r="B7056" t="s">
        <v>16</v>
      </c>
      <c r="C7056">
        <v>8</v>
      </c>
      <c r="D7056">
        <v>0.2550770706850532</v>
      </c>
    </row>
    <row r="7057" spans="1:4" x14ac:dyDescent="0.25">
      <c r="A7057" t="s">
        <v>49</v>
      </c>
      <c r="B7057" t="s">
        <v>16</v>
      </c>
      <c r="C7057">
        <v>8</v>
      </c>
      <c r="D7057">
        <v>0.25451377865745295</v>
      </c>
    </row>
    <row r="7058" spans="1:4" x14ac:dyDescent="0.25">
      <c r="A7058" t="s">
        <v>50</v>
      </c>
      <c r="B7058" t="s">
        <v>16</v>
      </c>
      <c r="C7058">
        <v>8</v>
      </c>
      <c r="D7058">
        <v>0.2415034011373263</v>
      </c>
    </row>
    <row r="7059" spans="1:4" x14ac:dyDescent="0.25">
      <c r="A7059" t="s">
        <v>51</v>
      </c>
      <c r="B7059" t="s">
        <v>16</v>
      </c>
      <c r="C7059">
        <v>8</v>
      </c>
      <c r="D7059">
        <v>0.25302467593944911</v>
      </c>
    </row>
    <row r="7060" spans="1:4" x14ac:dyDescent="0.25">
      <c r="A7060" t="s">
        <v>52</v>
      </c>
      <c r="B7060" t="s">
        <v>16</v>
      </c>
      <c r="C7060">
        <v>8</v>
      </c>
      <c r="D7060">
        <v>0.2553839620577022</v>
      </c>
    </row>
    <row r="7061" spans="1:4" x14ac:dyDescent="0.25">
      <c r="A7061" t="s">
        <v>53</v>
      </c>
      <c r="B7061" t="s">
        <v>16</v>
      </c>
      <c r="C7061">
        <v>8</v>
      </c>
      <c r="D7061">
        <v>0.16030227602847949</v>
      </c>
    </row>
    <row r="7062" spans="1:4" x14ac:dyDescent="0.25">
      <c r="A7062" t="s">
        <v>54</v>
      </c>
      <c r="B7062" t="s">
        <v>16</v>
      </c>
      <c r="C7062">
        <v>8</v>
      </c>
      <c r="D7062">
        <v>0.16583060412368153</v>
      </c>
    </row>
    <row r="7063" spans="1:4" x14ac:dyDescent="0.25">
      <c r="A7063" t="s">
        <v>55</v>
      </c>
      <c r="B7063" t="s">
        <v>16</v>
      </c>
      <c r="C7063">
        <v>8</v>
      </c>
      <c r="D7063">
        <v>0.15260857939040884</v>
      </c>
    </row>
    <row r="7064" spans="1:4" x14ac:dyDescent="0.25">
      <c r="A7064" t="s">
        <v>30</v>
      </c>
      <c r="B7064" t="s">
        <v>16</v>
      </c>
      <c r="C7064">
        <v>8</v>
      </c>
      <c r="D7064">
        <v>0.14688388859388074</v>
      </c>
    </row>
    <row r="7065" spans="1:4" x14ac:dyDescent="0.25">
      <c r="A7065" t="s">
        <v>31</v>
      </c>
      <c r="B7065" t="s">
        <v>16</v>
      </c>
      <c r="C7065">
        <v>8</v>
      </c>
      <c r="D7065">
        <v>0.1643392654952924</v>
      </c>
    </row>
    <row r="7066" spans="1:4" x14ac:dyDescent="0.25">
      <c r="A7066" t="s">
        <v>32</v>
      </c>
      <c r="B7066" t="s">
        <v>16</v>
      </c>
      <c r="C7066">
        <v>8</v>
      </c>
      <c r="D7066">
        <v>0.17240679340945139</v>
      </c>
    </row>
    <row r="7067" spans="1:4" x14ac:dyDescent="0.25">
      <c r="A7067" t="s">
        <v>33</v>
      </c>
      <c r="B7067" t="s">
        <v>16</v>
      </c>
      <c r="C7067">
        <v>8</v>
      </c>
      <c r="D7067">
        <v>0.16964620708333786</v>
      </c>
    </row>
    <row r="7068" spans="1:4" x14ac:dyDescent="0.25">
      <c r="A7068" t="s">
        <v>34</v>
      </c>
      <c r="B7068" t="s">
        <v>16</v>
      </c>
      <c r="C7068">
        <v>8</v>
      </c>
      <c r="D7068">
        <v>0.16412932294209895</v>
      </c>
    </row>
    <row r="7069" spans="1:4" x14ac:dyDescent="0.25">
      <c r="A7069" t="s">
        <v>35</v>
      </c>
      <c r="B7069" t="s">
        <v>16</v>
      </c>
      <c r="C7069">
        <v>8</v>
      </c>
      <c r="D7069">
        <v>0.18560870636676799</v>
      </c>
    </row>
    <row r="7070" spans="1:4" x14ac:dyDescent="0.25">
      <c r="A7070" t="s">
        <v>36</v>
      </c>
      <c r="B7070" t="s">
        <v>16</v>
      </c>
      <c r="C7070">
        <v>8</v>
      </c>
      <c r="D7070">
        <v>0.17191490147334298</v>
      </c>
    </row>
    <row r="7071" spans="1:4" x14ac:dyDescent="0.25">
      <c r="A7071" t="s">
        <v>37</v>
      </c>
      <c r="B7071" t="s">
        <v>16</v>
      </c>
      <c r="C7071">
        <v>8</v>
      </c>
      <c r="D7071">
        <v>0.17195595138220163</v>
      </c>
    </row>
    <row r="7072" spans="1:4" x14ac:dyDescent="0.25">
      <c r="A7072" t="s">
        <v>38</v>
      </c>
      <c r="B7072" t="s">
        <v>16</v>
      </c>
      <c r="C7072">
        <v>8</v>
      </c>
      <c r="D7072">
        <v>0.14765798874668637</v>
      </c>
    </row>
    <row r="7073" spans="1:4" x14ac:dyDescent="0.25">
      <c r="A7073" t="s">
        <v>39</v>
      </c>
      <c r="B7073" t="s">
        <v>16</v>
      </c>
      <c r="C7073">
        <v>8</v>
      </c>
      <c r="D7073">
        <v>0.18033776809713656</v>
      </c>
    </row>
    <row r="7074" spans="1:4" x14ac:dyDescent="0.25">
      <c r="A7074" t="s">
        <v>40</v>
      </c>
      <c r="B7074" t="s">
        <v>16</v>
      </c>
      <c r="C7074">
        <v>9</v>
      </c>
      <c r="D7074">
        <v>0.23187568560198155</v>
      </c>
    </row>
    <row r="7075" spans="1:4" x14ac:dyDescent="0.25">
      <c r="A7075" t="s">
        <v>41</v>
      </c>
      <c r="B7075" t="s">
        <v>16</v>
      </c>
      <c r="C7075">
        <v>9</v>
      </c>
      <c r="D7075">
        <v>0.21783849550625881</v>
      </c>
    </row>
    <row r="7076" spans="1:4" x14ac:dyDescent="0.25">
      <c r="A7076" t="s">
        <v>42</v>
      </c>
      <c r="B7076" t="s">
        <v>16</v>
      </c>
      <c r="C7076">
        <v>9</v>
      </c>
      <c r="D7076">
        <v>0.24923754161226608</v>
      </c>
    </row>
    <row r="7077" spans="1:4" x14ac:dyDescent="0.25">
      <c r="A7077" t="s">
        <v>43</v>
      </c>
      <c r="B7077" t="s">
        <v>16</v>
      </c>
      <c r="C7077">
        <v>9</v>
      </c>
      <c r="D7077">
        <v>0.23144955460190386</v>
      </c>
    </row>
    <row r="7078" spans="1:4" x14ac:dyDescent="0.25">
      <c r="A7078" t="s">
        <v>44</v>
      </c>
      <c r="B7078" t="s">
        <v>16</v>
      </c>
      <c r="C7078">
        <v>9</v>
      </c>
      <c r="D7078">
        <v>0.24018542312980404</v>
      </c>
    </row>
    <row r="7079" spans="1:4" x14ac:dyDescent="0.25">
      <c r="A7079" t="s">
        <v>45</v>
      </c>
      <c r="B7079" t="s">
        <v>16</v>
      </c>
      <c r="C7079">
        <v>9</v>
      </c>
      <c r="D7079">
        <v>0.40819634073722261</v>
      </c>
    </row>
    <row r="7080" spans="1:4" x14ac:dyDescent="0.25">
      <c r="A7080" t="s">
        <v>46</v>
      </c>
      <c r="B7080" t="s">
        <v>16</v>
      </c>
      <c r="C7080">
        <v>9</v>
      </c>
      <c r="D7080">
        <v>0.39322805392340526</v>
      </c>
    </row>
    <row r="7081" spans="1:4" x14ac:dyDescent="0.25">
      <c r="A7081" t="s">
        <v>47</v>
      </c>
      <c r="B7081" t="s">
        <v>16</v>
      </c>
      <c r="C7081">
        <v>9</v>
      </c>
      <c r="D7081">
        <v>0.38901444989072492</v>
      </c>
    </row>
    <row r="7082" spans="1:4" x14ac:dyDescent="0.25">
      <c r="A7082" t="s">
        <v>48</v>
      </c>
      <c r="B7082" t="s">
        <v>16</v>
      </c>
      <c r="C7082">
        <v>9</v>
      </c>
      <c r="D7082">
        <v>0.40538084828852111</v>
      </c>
    </row>
    <row r="7083" spans="1:4" x14ac:dyDescent="0.25">
      <c r="A7083" t="s">
        <v>49</v>
      </c>
      <c r="B7083" t="s">
        <v>16</v>
      </c>
      <c r="C7083">
        <v>9</v>
      </c>
      <c r="D7083">
        <v>0.40448563728672687</v>
      </c>
    </row>
    <row r="7084" spans="1:4" x14ac:dyDescent="0.25">
      <c r="A7084" t="s">
        <v>50</v>
      </c>
      <c r="B7084" t="s">
        <v>16</v>
      </c>
      <c r="C7084">
        <v>9</v>
      </c>
      <c r="D7084">
        <v>0.3838089145162395</v>
      </c>
    </row>
    <row r="7085" spans="1:4" x14ac:dyDescent="0.25">
      <c r="A7085" t="s">
        <v>51</v>
      </c>
      <c r="B7085" t="s">
        <v>16</v>
      </c>
      <c r="C7085">
        <v>9</v>
      </c>
      <c r="D7085">
        <v>0.40211908304728877</v>
      </c>
    </row>
    <row r="7086" spans="1:4" x14ac:dyDescent="0.25">
      <c r="A7086" t="s">
        <v>52</v>
      </c>
      <c r="B7086" t="s">
        <v>16</v>
      </c>
      <c r="C7086">
        <v>9</v>
      </c>
      <c r="D7086">
        <v>0.40586857493773659</v>
      </c>
    </row>
    <row r="7087" spans="1:4" x14ac:dyDescent="0.25">
      <c r="A7087" t="s">
        <v>53</v>
      </c>
      <c r="B7087" t="s">
        <v>16</v>
      </c>
      <c r="C7087">
        <v>9</v>
      </c>
      <c r="D7087">
        <v>0.29454764804385092</v>
      </c>
    </row>
    <row r="7088" spans="1:4" x14ac:dyDescent="0.25">
      <c r="A7088" t="s">
        <v>54</v>
      </c>
      <c r="B7088" t="s">
        <v>16</v>
      </c>
      <c r="C7088">
        <v>9</v>
      </c>
      <c r="D7088">
        <v>0.30470568246731233</v>
      </c>
    </row>
    <row r="7089" spans="1:4" x14ac:dyDescent="0.25">
      <c r="A7089" t="s">
        <v>55</v>
      </c>
      <c r="B7089" t="s">
        <v>16</v>
      </c>
      <c r="C7089">
        <v>9</v>
      </c>
      <c r="D7089">
        <v>0.28041085407154337</v>
      </c>
    </row>
    <row r="7090" spans="1:4" x14ac:dyDescent="0.25">
      <c r="A7090" t="s">
        <v>30</v>
      </c>
      <c r="B7090" t="s">
        <v>16</v>
      </c>
      <c r="C7090">
        <v>9</v>
      </c>
      <c r="D7090">
        <v>0.25669821919817304</v>
      </c>
    </row>
    <row r="7091" spans="1:4" x14ac:dyDescent="0.25">
      <c r="A7091" t="s">
        <v>31</v>
      </c>
      <c r="B7091" t="s">
        <v>16</v>
      </c>
      <c r="C7091">
        <v>9</v>
      </c>
      <c r="D7091">
        <v>0.28720370355673436</v>
      </c>
    </row>
    <row r="7092" spans="1:4" x14ac:dyDescent="0.25">
      <c r="A7092" t="s">
        <v>32</v>
      </c>
      <c r="B7092" t="s">
        <v>16</v>
      </c>
      <c r="C7092">
        <v>9</v>
      </c>
      <c r="D7092">
        <v>0.30130273149452308</v>
      </c>
    </row>
    <row r="7093" spans="1:4" x14ac:dyDescent="0.25">
      <c r="A7093" t="s">
        <v>33</v>
      </c>
      <c r="B7093" t="s">
        <v>16</v>
      </c>
      <c r="C7093">
        <v>9</v>
      </c>
      <c r="D7093">
        <v>0.29647825686602602</v>
      </c>
    </row>
    <row r="7094" spans="1:4" x14ac:dyDescent="0.25">
      <c r="A7094" t="s">
        <v>34</v>
      </c>
      <c r="B7094" t="s">
        <v>16</v>
      </c>
      <c r="C7094">
        <v>9</v>
      </c>
      <c r="D7094">
        <v>0.28683680232573766</v>
      </c>
    </row>
    <row r="7095" spans="1:4" x14ac:dyDescent="0.25">
      <c r="A7095" t="s">
        <v>35</v>
      </c>
      <c r="B7095" t="s">
        <v>16</v>
      </c>
      <c r="C7095">
        <v>9</v>
      </c>
      <c r="D7095">
        <v>0.32437474830041285</v>
      </c>
    </row>
    <row r="7096" spans="1:4" x14ac:dyDescent="0.25">
      <c r="A7096" t="s">
        <v>36</v>
      </c>
      <c r="B7096" t="s">
        <v>16</v>
      </c>
      <c r="C7096">
        <v>9</v>
      </c>
      <c r="D7096">
        <v>0.30044308796761399</v>
      </c>
    </row>
    <row r="7097" spans="1:4" x14ac:dyDescent="0.25">
      <c r="A7097" t="s">
        <v>37</v>
      </c>
      <c r="B7097" t="s">
        <v>16</v>
      </c>
      <c r="C7097">
        <v>9</v>
      </c>
      <c r="D7097">
        <v>0.30051482788819434</v>
      </c>
    </row>
    <row r="7098" spans="1:4" x14ac:dyDescent="0.25">
      <c r="A7098" t="s">
        <v>38</v>
      </c>
      <c r="B7098" t="s">
        <v>16</v>
      </c>
      <c r="C7098">
        <v>9</v>
      </c>
      <c r="D7098">
        <v>0.25805105736584744</v>
      </c>
    </row>
    <row r="7099" spans="1:4" x14ac:dyDescent="0.25">
      <c r="A7099" t="s">
        <v>39</v>
      </c>
      <c r="B7099" t="s">
        <v>16</v>
      </c>
      <c r="C7099">
        <v>9</v>
      </c>
      <c r="D7099">
        <v>0.31516311535502622</v>
      </c>
    </row>
    <row r="7100" spans="1:4" x14ac:dyDescent="0.25">
      <c r="A7100" t="s">
        <v>40</v>
      </c>
      <c r="B7100" t="s">
        <v>16</v>
      </c>
      <c r="C7100">
        <v>10</v>
      </c>
      <c r="D7100">
        <v>0.3489332577803565</v>
      </c>
    </row>
    <row r="7101" spans="1:4" x14ac:dyDescent="0.25">
      <c r="A7101" t="s">
        <v>41</v>
      </c>
      <c r="B7101" t="s">
        <v>16</v>
      </c>
      <c r="C7101">
        <v>10</v>
      </c>
      <c r="D7101">
        <v>0.32780968694339402</v>
      </c>
    </row>
    <row r="7102" spans="1:4" x14ac:dyDescent="0.25">
      <c r="A7102" t="s">
        <v>42</v>
      </c>
      <c r="B7102" t="s">
        <v>16</v>
      </c>
      <c r="C7102">
        <v>10</v>
      </c>
      <c r="D7102">
        <v>0.3750598823251175</v>
      </c>
    </row>
    <row r="7103" spans="1:4" x14ac:dyDescent="0.25">
      <c r="A7103" t="s">
        <v>43</v>
      </c>
      <c r="B7103" t="s">
        <v>16</v>
      </c>
      <c r="C7103">
        <v>10</v>
      </c>
      <c r="D7103">
        <v>0.34829200349053174</v>
      </c>
    </row>
    <row r="7104" spans="1:4" x14ac:dyDescent="0.25">
      <c r="A7104" t="s">
        <v>44</v>
      </c>
      <c r="B7104" t="s">
        <v>16</v>
      </c>
      <c r="C7104">
        <v>10</v>
      </c>
      <c r="D7104">
        <v>0.3614379918552344</v>
      </c>
    </row>
    <row r="7105" spans="1:4" x14ac:dyDescent="0.25">
      <c r="A7105" t="s">
        <v>45</v>
      </c>
      <c r="B7105" t="s">
        <v>16</v>
      </c>
      <c r="C7105">
        <v>10</v>
      </c>
      <c r="D7105">
        <v>0.51944672986470952</v>
      </c>
    </row>
    <row r="7106" spans="1:4" x14ac:dyDescent="0.25">
      <c r="A7106" t="s">
        <v>46</v>
      </c>
      <c r="B7106" t="s">
        <v>16</v>
      </c>
      <c r="C7106">
        <v>10</v>
      </c>
      <c r="D7106">
        <v>0.50039896568565778</v>
      </c>
    </row>
    <row r="7107" spans="1:4" x14ac:dyDescent="0.25">
      <c r="A7107" t="s">
        <v>47</v>
      </c>
      <c r="B7107" t="s">
        <v>16</v>
      </c>
      <c r="C7107">
        <v>10</v>
      </c>
      <c r="D7107">
        <v>0.49503698024559334</v>
      </c>
    </row>
    <row r="7108" spans="1:4" x14ac:dyDescent="0.25">
      <c r="A7108" t="s">
        <v>48</v>
      </c>
      <c r="B7108" t="s">
        <v>16</v>
      </c>
      <c r="C7108">
        <v>10</v>
      </c>
      <c r="D7108">
        <v>0.51586389925237386</v>
      </c>
    </row>
    <row r="7109" spans="1:4" x14ac:dyDescent="0.25">
      <c r="A7109" t="s">
        <v>49</v>
      </c>
      <c r="B7109" t="s">
        <v>16</v>
      </c>
      <c r="C7109">
        <v>10</v>
      </c>
      <c r="D7109">
        <v>0.51472470621947908</v>
      </c>
    </row>
    <row r="7110" spans="1:4" x14ac:dyDescent="0.25">
      <c r="A7110" t="s">
        <v>50</v>
      </c>
      <c r="B7110" t="s">
        <v>16</v>
      </c>
      <c r="C7110">
        <v>10</v>
      </c>
      <c r="D7110">
        <v>0.48841272113884099</v>
      </c>
    </row>
    <row r="7111" spans="1:4" x14ac:dyDescent="0.25">
      <c r="A7111" t="s">
        <v>51</v>
      </c>
      <c r="B7111" t="s">
        <v>16</v>
      </c>
      <c r="C7111">
        <v>10</v>
      </c>
      <c r="D7111">
        <v>0.51171316805011824</v>
      </c>
    </row>
    <row r="7112" spans="1:4" x14ac:dyDescent="0.25">
      <c r="A7112" t="s">
        <v>52</v>
      </c>
      <c r="B7112" t="s">
        <v>16</v>
      </c>
      <c r="C7112">
        <v>10</v>
      </c>
      <c r="D7112">
        <v>0.51648455158978879</v>
      </c>
    </row>
    <row r="7113" spans="1:4" x14ac:dyDescent="0.25">
      <c r="A7113" t="s">
        <v>53</v>
      </c>
      <c r="B7113" t="s">
        <v>16</v>
      </c>
      <c r="C7113">
        <v>10</v>
      </c>
      <c r="D7113">
        <v>0.40534382958734733</v>
      </c>
    </row>
    <row r="7114" spans="1:4" x14ac:dyDescent="0.25">
      <c r="A7114" t="s">
        <v>54</v>
      </c>
      <c r="B7114" t="s">
        <v>16</v>
      </c>
      <c r="C7114">
        <v>10</v>
      </c>
      <c r="D7114">
        <v>0.41932288052063793</v>
      </c>
    </row>
    <row r="7115" spans="1:4" x14ac:dyDescent="0.25">
      <c r="A7115" t="s">
        <v>55</v>
      </c>
      <c r="B7115" t="s">
        <v>16</v>
      </c>
      <c r="C7115">
        <v>10</v>
      </c>
      <c r="D7115">
        <v>0.38588938055379268</v>
      </c>
    </row>
    <row r="7116" spans="1:4" x14ac:dyDescent="0.25">
      <c r="A7116" t="s">
        <v>30</v>
      </c>
      <c r="B7116" t="s">
        <v>16</v>
      </c>
      <c r="C7116">
        <v>10</v>
      </c>
      <c r="D7116">
        <v>0.34654774643468839</v>
      </c>
    </row>
    <row r="7117" spans="1:4" x14ac:dyDescent="0.25">
      <c r="A7117" t="s">
        <v>31</v>
      </c>
      <c r="B7117" t="s">
        <v>16</v>
      </c>
      <c r="C7117">
        <v>10</v>
      </c>
      <c r="D7117">
        <v>0.38773076239553034</v>
      </c>
    </row>
    <row r="7118" spans="1:4" x14ac:dyDescent="0.25">
      <c r="A7118" t="s">
        <v>32</v>
      </c>
      <c r="B7118" t="s">
        <v>16</v>
      </c>
      <c r="C7118">
        <v>10</v>
      </c>
      <c r="D7118">
        <v>0.40676473300125693</v>
      </c>
    </row>
    <row r="7119" spans="1:4" x14ac:dyDescent="0.25">
      <c r="A7119" t="s">
        <v>33</v>
      </c>
      <c r="B7119" t="s">
        <v>16</v>
      </c>
      <c r="C7119">
        <v>10</v>
      </c>
      <c r="D7119">
        <v>0.4002515954521948</v>
      </c>
    </row>
    <row r="7120" spans="1:4" x14ac:dyDescent="0.25">
      <c r="A7120" t="s">
        <v>34</v>
      </c>
      <c r="B7120" t="s">
        <v>16</v>
      </c>
      <c r="C7120">
        <v>10</v>
      </c>
      <c r="D7120">
        <v>0.38723543837200114</v>
      </c>
    </row>
    <row r="7121" spans="1:4" x14ac:dyDescent="0.25">
      <c r="A7121" t="s">
        <v>35</v>
      </c>
      <c r="B7121" t="s">
        <v>16</v>
      </c>
      <c r="C7121">
        <v>10</v>
      </c>
      <c r="D7121">
        <v>0.43791241861730601</v>
      </c>
    </row>
    <row r="7122" spans="1:4" x14ac:dyDescent="0.25">
      <c r="A7122" t="s">
        <v>36</v>
      </c>
      <c r="B7122" t="s">
        <v>16</v>
      </c>
      <c r="C7122">
        <v>10</v>
      </c>
      <c r="D7122">
        <v>0.40560419699162636</v>
      </c>
    </row>
    <row r="7123" spans="1:4" x14ac:dyDescent="0.25">
      <c r="A7123" t="s">
        <v>37</v>
      </c>
      <c r="B7123" t="s">
        <v>16</v>
      </c>
      <c r="C7123">
        <v>10</v>
      </c>
      <c r="D7123">
        <v>0.40570104732383427</v>
      </c>
    </row>
    <row r="7124" spans="1:4" x14ac:dyDescent="0.25">
      <c r="A7124" t="s">
        <v>38</v>
      </c>
      <c r="B7124" t="s">
        <v>16</v>
      </c>
      <c r="C7124">
        <v>10</v>
      </c>
      <c r="D7124">
        <v>0.34837410510504774</v>
      </c>
    </row>
    <row r="7125" spans="1:4" x14ac:dyDescent="0.25">
      <c r="A7125" t="s">
        <v>39</v>
      </c>
      <c r="B7125" t="s">
        <v>16</v>
      </c>
      <c r="C7125">
        <v>10</v>
      </c>
      <c r="D7125">
        <v>0.4254765293143779</v>
      </c>
    </row>
    <row r="7126" spans="1:4" x14ac:dyDescent="0.25">
      <c r="A7126" t="s">
        <v>40</v>
      </c>
      <c r="B7126" t="s">
        <v>16</v>
      </c>
      <c r="C7126">
        <v>11</v>
      </c>
      <c r="D7126">
        <v>0.43186805007144508</v>
      </c>
    </row>
    <row r="7127" spans="1:4" x14ac:dyDescent="0.25">
      <c r="A7127" t="s">
        <v>41</v>
      </c>
      <c r="B7127" t="s">
        <v>16</v>
      </c>
      <c r="C7127">
        <v>11</v>
      </c>
      <c r="D7127">
        <v>0.40572380860264401</v>
      </c>
    </row>
    <row r="7128" spans="1:4" x14ac:dyDescent="0.25">
      <c r="A7128" t="s">
        <v>42</v>
      </c>
      <c r="B7128" t="s">
        <v>16</v>
      </c>
      <c r="C7128">
        <v>11</v>
      </c>
      <c r="D7128">
        <v>0.46420447586493357</v>
      </c>
    </row>
    <row r="7129" spans="1:4" x14ac:dyDescent="0.25">
      <c r="A7129" t="s">
        <v>43</v>
      </c>
      <c r="B7129" t="s">
        <v>16</v>
      </c>
      <c r="C7129">
        <v>11</v>
      </c>
      <c r="D7129">
        <v>0.43107438184529712</v>
      </c>
    </row>
    <row r="7130" spans="1:4" x14ac:dyDescent="0.25">
      <c r="A7130" t="s">
        <v>44</v>
      </c>
      <c r="B7130" t="s">
        <v>16</v>
      </c>
      <c r="C7130">
        <v>11</v>
      </c>
      <c r="D7130">
        <v>0.4473449213674992</v>
      </c>
    </row>
    <row r="7131" spans="1:4" x14ac:dyDescent="0.25">
      <c r="A7131" t="s">
        <v>45</v>
      </c>
      <c r="B7131" t="s">
        <v>16</v>
      </c>
      <c r="C7131">
        <v>11</v>
      </c>
      <c r="D7131">
        <v>0.58311728584296896</v>
      </c>
    </row>
    <row r="7132" spans="1:4" x14ac:dyDescent="0.25">
      <c r="A7132" t="s">
        <v>46</v>
      </c>
      <c r="B7132" t="s">
        <v>16</v>
      </c>
      <c r="C7132">
        <v>11</v>
      </c>
      <c r="D7132">
        <v>0.5617347649589538</v>
      </c>
    </row>
    <row r="7133" spans="1:4" x14ac:dyDescent="0.25">
      <c r="A7133" t="s">
        <v>47</v>
      </c>
      <c r="B7133" t="s">
        <v>16</v>
      </c>
      <c r="C7133">
        <v>11</v>
      </c>
      <c r="D7133">
        <v>0.55571554062510475</v>
      </c>
    </row>
    <row r="7134" spans="1:4" x14ac:dyDescent="0.25">
      <c r="A7134" t="s">
        <v>48</v>
      </c>
      <c r="B7134" t="s">
        <v>16</v>
      </c>
      <c r="C7134">
        <v>11</v>
      </c>
      <c r="D7134">
        <v>0.57909529409254545</v>
      </c>
    </row>
    <row r="7135" spans="1:4" x14ac:dyDescent="0.25">
      <c r="A7135" t="s">
        <v>49</v>
      </c>
      <c r="B7135" t="s">
        <v>16</v>
      </c>
      <c r="C7135">
        <v>11</v>
      </c>
      <c r="D7135">
        <v>0.57781646584856783</v>
      </c>
    </row>
    <row r="7136" spans="1:4" x14ac:dyDescent="0.25">
      <c r="A7136" t="s">
        <v>50</v>
      </c>
      <c r="B7136" t="s">
        <v>16</v>
      </c>
      <c r="C7136">
        <v>11</v>
      </c>
      <c r="D7136">
        <v>0.54827932095334742</v>
      </c>
    </row>
    <row r="7137" spans="1:4" x14ac:dyDescent="0.25">
      <c r="A7137" t="s">
        <v>51</v>
      </c>
      <c r="B7137" t="s">
        <v>16</v>
      </c>
      <c r="C7137">
        <v>11</v>
      </c>
      <c r="D7137">
        <v>0.57443579202280792</v>
      </c>
    </row>
    <row r="7138" spans="1:4" x14ac:dyDescent="0.25">
      <c r="A7138" t="s">
        <v>52</v>
      </c>
      <c r="B7138" t="s">
        <v>16</v>
      </c>
      <c r="C7138">
        <v>11</v>
      </c>
      <c r="D7138">
        <v>0.57979202214113623</v>
      </c>
    </row>
    <row r="7139" spans="1:4" x14ac:dyDescent="0.25">
      <c r="A7139" t="s">
        <v>53</v>
      </c>
      <c r="B7139" t="s">
        <v>16</v>
      </c>
      <c r="C7139">
        <v>11</v>
      </c>
      <c r="D7139">
        <v>0.480783935058199</v>
      </c>
    </row>
    <row r="7140" spans="1:4" x14ac:dyDescent="0.25">
      <c r="A7140" t="s">
        <v>54</v>
      </c>
      <c r="B7140" t="s">
        <v>16</v>
      </c>
      <c r="C7140">
        <v>11</v>
      </c>
      <c r="D7140">
        <v>0.49736468114462279</v>
      </c>
    </row>
    <row r="7141" spans="1:4" x14ac:dyDescent="0.25">
      <c r="A7141" t="s">
        <v>55</v>
      </c>
      <c r="B7141" t="s">
        <v>16</v>
      </c>
      <c r="C7141">
        <v>11</v>
      </c>
      <c r="D7141">
        <v>0.45770874338631984</v>
      </c>
    </row>
    <row r="7142" spans="1:4" x14ac:dyDescent="0.25">
      <c r="A7142" t="s">
        <v>30</v>
      </c>
      <c r="B7142" t="s">
        <v>16</v>
      </c>
      <c r="C7142">
        <v>11</v>
      </c>
      <c r="D7142">
        <v>0.40525459937431413</v>
      </c>
    </row>
    <row r="7143" spans="1:4" x14ac:dyDescent="0.25">
      <c r="A7143" t="s">
        <v>31</v>
      </c>
      <c r="B7143" t="s">
        <v>16</v>
      </c>
      <c r="C7143">
        <v>11</v>
      </c>
      <c r="D7143">
        <v>0.45341421606765869</v>
      </c>
    </row>
    <row r="7144" spans="1:4" x14ac:dyDescent="0.25">
      <c r="A7144" t="s">
        <v>32</v>
      </c>
      <c r="B7144" t="s">
        <v>16</v>
      </c>
      <c r="C7144">
        <v>11</v>
      </c>
      <c r="D7144">
        <v>0.47567263272650123</v>
      </c>
    </row>
    <row r="7145" spans="1:4" x14ac:dyDescent="0.25">
      <c r="A7145" t="s">
        <v>33</v>
      </c>
      <c r="B7145" t="s">
        <v>16</v>
      </c>
      <c r="C7145">
        <v>11</v>
      </c>
      <c r="D7145">
        <v>0.46805613838980409</v>
      </c>
    </row>
    <row r="7146" spans="1:4" x14ac:dyDescent="0.25">
      <c r="A7146" t="s">
        <v>34</v>
      </c>
      <c r="B7146" t="s">
        <v>16</v>
      </c>
      <c r="C7146">
        <v>11</v>
      </c>
      <c r="D7146">
        <v>0.45283498177518111</v>
      </c>
    </row>
    <row r="7147" spans="1:4" x14ac:dyDescent="0.25">
      <c r="A7147" t="s">
        <v>35</v>
      </c>
      <c r="B7147" t="s">
        <v>16</v>
      </c>
      <c r="C7147">
        <v>11</v>
      </c>
      <c r="D7147">
        <v>0.51209688590844471</v>
      </c>
    </row>
    <row r="7148" spans="1:4" x14ac:dyDescent="0.25">
      <c r="A7148" t="s">
        <v>36</v>
      </c>
      <c r="B7148" t="s">
        <v>16</v>
      </c>
      <c r="C7148">
        <v>11</v>
      </c>
      <c r="D7148">
        <v>0.47431549634203202</v>
      </c>
    </row>
    <row r="7149" spans="1:4" x14ac:dyDescent="0.25">
      <c r="A7149" t="s">
        <v>37</v>
      </c>
      <c r="B7149" t="s">
        <v>16</v>
      </c>
      <c r="C7149">
        <v>11</v>
      </c>
      <c r="D7149">
        <v>0.47442875358575098</v>
      </c>
    </row>
    <row r="7150" spans="1:4" x14ac:dyDescent="0.25">
      <c r="A7150" t="s">
        <v>38</v>
      </c>
      <c r="B7150" t="s">
        <v>16</v>
      </c>
      <c r="C7150">
        <v>11</v>
      </c>
      <c r="D7150">
        <v>0.40739035197661755</v>
      </c>
    </row>
    <row r="7151" spans="1:4" x14ac:dyDescent="0.25">
      <c r="A7151" t="s">
        <v>39</v>
      </c>
      <c r="B7151" t="s">
        <v>16</v>
      </c>
      <c r="C7151">
        <v>11</v>
      </c>
      <c r="D7151">
        <v>0.49755429721995864</v>
      </c>
    </row>
    <row r="7152" spans="1:4" x14ac:dyDescent="0.25">
      <c r="A7152" t="s">
        <v>40</v>
      </c>
      <c r="B7152" t="s">
        <v>16</v>
      </c>
      <c r="C7152">
        <v>12</v>
      </c>
      <c r="D7152">
        <v>0.47189032461799579</v>
      </c>
    </row>
    <row r="7153" spans="1:4" x14ac:dyDescent="0.25">
      <c r="A7153" t="s">
        <v>41</v>
      </c>
      <c r="B7153" t="s">
        <v>16</v>
      </c>
      <c r="C7153">
        <v>12</v>
      </c>
      <c r="D7153">
        <v>0.44332323198041168</v>
      </c>
    </row>
    <row r="7154" spans="1:4" x14ac:dyDescent="0.25">
      <c r="A7154" t="s">
        <v>42</v>
      </c>
      <c r="B7154" t="s">
        <v>16</v>
      </c>
      <c r="C7154">
        <v>12</v>
      </c>
      <c r="D7154">
        <v>0.50722344653370754</v>
      </c>
    </row>
    <row r="7155" spans="1:4" x14ac:dyDescent="0.25">
      <c r="A7155" t="s">
        <v>43</v>
      </c>
      <c r="B7155" t="s">
        <v>16</v>
      </c>
      <c r="C7155">
        <v>12</v>
      </c>
      <c r="D7155">
        <v>0.47102310520499691</v>
      </c>
    </row>
    <row r="7156" spans="1:4" x14ac:dyDescent="0.25">
      <c r="A7156" t="s">
        <v>44</v>
      </c>
      <c r="B7156" t="s">
        <v>16</v>
      </c>
      <c r="C7156">
        <v>12</v>
      </c>
      <c r="D7156">
        <v>0.48880147564840365</v>
      </c>
    </row>
    <row r="7157" spans="1:4" x14ac:dyDescent="0.25">
      <c r="A7157" t="s">
        <v>45</v>
      </c>
      <c r="B7157" t="s">
        <v>16</v>
      </c>
      <c r="C7157">
        <v>12</v>
      </c>
      <c r="D7157">
        <v>0.60168574854789669</v>
      </c>
    </row>
    <row r="7158" spans="1:4" x14ac:dyDescent="0.25">
      <c r="A7158" t="s">
        <v>46</v>
      </c>
      <c r="B7158" t="s">
        <v>16</v>
      </c>
      <c r="C7158">
        <v>12</v>
      </c>
      <c r="D7158">
        <v>0.57962233455504797</v>
      </c>
    </row>
    <row r="7159" spans="1:4" x14ac:dyDescent="0.25">
      <c r="A7159" t="s">
        <v>47</v>
      </c>
      <c r="B7159" t="s">
        <v>16</v>
      </c>
      <c r="C7159">
        <v>12</v>
      </c>
      <c r="D7159">
        <v>0.57341143738750133</v>
      </c>
    </row>
    <row r="7160" spans="1:4" x14ac:dyDescent="0.25">
      <c r="A7160" t="s">
        <v>48</v>
      </c>
      <c r="B7160" t="s">
        <v>16</v>
      </c>
      <c r="C7160">
        <v>12</v>
      </c>
      <c r="D7160">
        <v>0.59753568272793289</v>
      </c>
    </row>
    <row r="7161" spans="1:4" x14ac:dyDescent="0.25">
      <c r="A7161" t="s">
        <v>49</v>
      </c>
      <c r="B7161" t="s">
        <v>16</v>
      </c>
      <c r="C7161">
        <v>12</v>
      </c>
      <c r="D7161">
        <v>0.59621613218823388</v>
      </c>
    </row>
    <row r="7162" spans="1:4" x14ac:dyDescent="0.25">
      <c r="A7162" t="s">
        <v>50</v>
      </c>
      <c r="B7162" t="s">
        <v>16</v>
      </c>
      <c r="C7162">
        <v>12</v>
      </c>
      <c r="D7162">
        <v>0.5657384228701906</v>
      </c>
    </row>
    <row r="7163" spans="1:4" x14ac:dyDescent="0.25">
      <c r="A7163" t="s">
        <v>51</v>
      </c>
      <c r="B7163" t="s">
        <v>16</v>
      </c>
      <c r="C7163">
        <v>12</v>
      </c>
      <c r="D7163">
        <v>0.59272780606442832</v>
      </c>
    </row>
    <row r="7164" spans="1:4" x14ac:dyDescent="0.25">
      <c r="A7164" t="s">
        <v>52</v>
      </c>
      <c r="B7164" t="s">
        <v>16</v>
      </c>
      <c r="C7164">
        <v>12</v>
      </c>
      <c r="D7164">
        <v>0.59825459699720307</v>
      </c>
    </row>
    <row r="7165" spans="1:4" x14ac:dyDescent="0.25">
      <c r="A7165" t="s">
        <v>53</v>
      </c>
      <c r="B7165" t="s">
        <v>16</v>
      </c>
      <c r="C7165">
        <v>12</v>
      </c>
      <c r="D7165">
        <v>0.51736267808696024</v>
      </c>
    </row>
    <row r="7166" spans="1:4" x14ac:dyDescent="0.25">
      <c r="A7166" t="s">
        <v>54</v>
      </c>
      <c r="B7166" t="s">
        <v>16</v>
      </c>
      <c r="C7166">
        <v>12</v>
      </c>
      <c r="D7166">
        <v>0.53520491151955962</v>
      </c>
    </row>
    <row r="7167" spans="1:4" x14ac:dyDescent="0.25">
      <c r="A7167" t="s">
        <v>55</v>
      </c>
      <c r="B7167" t="s">
        <v>16</v>
      </c>
      <c r="C7167">
        <v>12</v>
      </c>
      <c r="D7167">
        <v>0.49253189217626164</v>
      </c>
    </row>
    <row r="7168" spans="1:4" x14ac:dyDescent="0.25">
      <c r="A7168" t="s">
        <v>30</v>
      </c>
      <c r="B7168" t="s">
        <v>16</v>
      </c>
      <c r="C7168">
        <v>12</v>
      </c>
      <c r="D7168">
        <v>0.42998475617344045</v>
      </c>
    </row>
    <row r="7169" spans="1:4" x14ac:dyDescent="0.25">
      <c r="A7169" t="s">
        <v>31</v>
      </c>
      <c r="B7169" t="s">
        <v>16</v>
      </c>
      <c r="C7169">
        <v>12</v>
      </c>
      <c r="D7169">
        <v>0.48108325344716851</v>
      </c>
    </row>
    <row r="7170" spans="1:4" x14ac:dyDescent="0.25">
      <c r="A7170" t="s">
        <v>32</v>
      </c>
      <c r="B7170" t="s">
        <v>16</v>
      </c>
      <c r="C7170">
        <v>12</v>
      </c>
      <c r="D7170">
        <v>0.50469996223871805</v>
      </c>
    </row>
    <row r="7171" spans="1:4" x14ac:dyDescent="0.25">
      <c r="A7171" t="s">
        <v>33</v>
      </c>
      <c r="B7171" t="s">
        <v>16</v>
      </c>
      <c r="C7171">
        <v>12</v>
      </c>
      <c r="D7171">
        <v>0.49661868082866761</v>
      </c>
    </row>
    <row r="7172" spans="1:4" x14ac:dyDescent="0.25">
      <c r="A7172" t="s">
        <v>34</v>
      </c>
      <c r="B7172" t="s">
        <v>16</v>
      </c>
      <c r="C7172">
        <v>12</v>
      </c>
      <c r="D7172">
        <v>0.48046867210397637</v>
      </c>
    </row>
    <row r="7173" spans="1:4" x14ac:dyDescent="0.25">
      <c r="A7173" t="s">
        <v>35</v>
      </c>
      <c r="B7173" t="s">
        <v>16</v>
      </c>
      <c r="C7173">
        <v>12</v>
      </c>
      <c r="D7173">
        <v>0.54334696007025052</v>
      </c>
    </row>
    <row r="7174" spans="1:4" x14ac:dyDescent="0.25">
      <c r="A7174" t="s">
        <v>36</v>
      </c>
      <c r="B7174" t="s">
        <v>16</v>
      </c>
      <c r="C7174">
        <v>12</v>
      </c>
      <c r="D7174">
        <v>0.50326000829798301</v>
      </c>
    </row>
    <row r="7175" spans="1:4" x14ac:dyDescent="0.25">
      <c r="A7175" t="s">
        <v>37</v>
      </c>
      <c r="B7175" t="s">
        <v>16</v>
      </c>
      <c r="C7175">
        <v>12</v>
      </c>
      <c r="D7175">
        <v>0.50338017692383086</v>
      </c>
    </row>
    <row r="7176" spans="1:4" x14ac:dyDescent="0.25">
      <c r="A7176" t="s">
        <v>38</v>
      </c>
      <c r="B7176" t="s">
        <v>16</v>
      </c>
      <c r="C7176">
        <v>12</v>
      </c>
      <c r="D7176">
        <v>0.43225084041620071</v>
      </c>
    </row>
    <row r="7177" spans="1:4" x14ac:dyDescent="0.25">
      <c r="A7177" t="s">
        <v>39</v>
      </c>
      <c r="B7177" t="s">
        <v>16</v>
      </c>
      <c r="C7177">
        <v>12</v>
      </c>
      <c r="D7177">
        <v>0.5279169280335908</v>
      </c>
    </row>
    <row r="7178" spans="1:4" x14ac:dyDescent="0.25">
      <c r="A7178" t="s">
        <v>40</v>
      </c>
      <c r="B7178" t="s">
        <v>16</v>
      </c>
      <c r="C7178">
        <v>13</v>
      </c>
      <c r="D7178">
        <v>0.47288949266310781</v>
      </c>
    </row>
    <row r="7179" spans="1:4" x14ac:dyDescent="0.25">
      <c r="A7179" t="s">
        <v>41</v>
      </c>
      <c r="B7179" t="s">
        <v>16</v>
      </c>
      <c r="C7179">
        <v>13</v>
      </c>
      <c r="D7179">
        <v>0.44426191282200173</v>
      </c>
    </row>
    <row r="7180" spans="1:4" x14ac:dyDescent="0.25">
      <c r="A7180" t="s">
        <v>42</v>
      </c>
      <c r="B7180" t="s">
        <v>16</v>
      </c>
      <c r="C7180">
        <v>13</v>
      </c>
      <c r="D7180">
        <v>0.50829742799310351</v>
      </c>
    </row>
    <row r="7181" spans="1:4" x14ac:dyDescent="0.25">
      <c r="A7181" t="s">
        <v>43</v>
      </c>
      <c r="B7181" t="s">
        <v>16</v>
      </c>
      <c r="C7181">
        <v>13</v>
      </c>
      <c r="D7181">
        <v>0.47202043702274771</v>
      </c>
    </row>
    <row r="7182" spans="1:4" x14ac:dyDescent="0.25">
      <c r="A7182" t="s">
        <v>44</v>
      </c>
      <c r="B7182" t="s">
        <v>16</v>
      </c>
      <c r="C7182">
        <v>13</v>
      </c>
      <c r="D7182">
        <v>0.48983645091573264</v>
      </c>
    </row>
    <row r="7183" spans="1:4" x14ac:dyDescent="0.25">
      <c r="A7183" t="s">
        <v>45</v>
      </c>
      <c r="B7183" t="s">
        <v>16</v>
      </c>
      <c r="C7183">
        <v>13</v>
      </c>
      <c r="D7183">
        <v>0.57825407222623781</v>
      </c>
    </row>
    <row r="7184" spans="1:4" x14ac:dyDescent="0.25">
      <c r="A7184" t="s">
        <v>46</v>
      </c>
      <c r="B7184" t="s">
        <v>16</v>
      </c>
      <c r="C7184">
        <v>13</v>
      </c>
      <c r="D7184">
        <v>0.55704988213303919</v>
      </c>
    </row>
    <row r="7185" spans="1:4" x14ac:dyDescent="0.25">
      <c r="A7185" t="s">
        <v>47</v>
      </c>
      <c r="B7185" t="s">
        <v>16</v>
      </c>
      <c r="C7185">
        <v>13</v>
      </c>
      <c r="D7185">
        <v>0.55108085828964593</v>
      </c>
    </row>
    <row r="7186" spans="1:4" x14ac:dyDescent="0.25">
      <c r="A7186" t="s">
        <v>48</v>
      </c>
      <c r="B7186" t="s">
        <v>16</v>
      </c>
      <c r="C7186">
        <v>13</v>
      </c>
      <c r="D7186">
        <v>0.57426562399359704</v>
      </c>
    </row>
    <row r="7187" spans="1:4" x14ac:dyDescent="0.25">
      <c r="A7187" t="s">
        <v>49</v>
      </c>
      <c r="B7187" t="s">
        <v>16</v>
      </c>
      <c r="C7187">
        <v>13</v>
      </c>
      <c r="D7187">
        <v>0.57299746121106354</v>
      </c>
    </row>
    <row r="7188" spans="1:4" x14ac:dyDescent="0.25">
      <c r="A7188" t="s">
        <v>50</v>
      </c>
      <c r="B7188" t="s">
        <v>16</v>
      </c>
      <c r="C7188">
        <v>13</v>
      </c>
      <c r="D7188">
        <v>0.54370665688701336</v>
      </c>
    </row>
    <row r="7189" spans="1:4" x14ac:dyDescent="0.25">
      <c r="A7189" t="s">
        <v>51</v>
      </c>
      <c r="B7189" t="s">
        <v>16</v>
      </c>
      <c r="C7189">
        <v>13</v>
      </c>
      <c r="D7189">
        <v>0.56964498229459948</v>
      </c>
    </row>
    <row r="7190" spans="1:4" x14ac:dyDescent="0.25">
      <c r="A7190" t="s">
        <v>52</v>
      </c>
      <c r="B7190" t="s">
        <v>16</v>
      </c>
      <c r="C7190">
        <v>13</v>
      </c>
      <c r="D7190">
        <v>0.57495654131179896</v>
      </c>
    </row>
    <row r="7191" spans="1:4" x14ac:dyDescent="0.25">
      <c r="A7191" t="s">
        <v>53</v>
      </c>
      <c r="B7191" t="s">
        <v>16</v>
      </c>
      <c r="C7191">
        <v>13</v>
      </c>
      <c r="D7191">
        <v>0.51664725933367983</v>
      </c>
    </row>
    <row r="7192" spans="1:4" x14ac:dyDescent="0.25">
      <c r="A7192" t="s">
        <v>54</v>
      </c>
      <c r="B7192" t="s">
        <v>16</v>
      </c>
      <c r="C7192">
        <v>13</v>
      </c>
      <c r="D7192">
        <v>0.53446482019336516</v>
      </c>
    </row>
    <row r="7193" spans="1:4" x14ac:dyDescent="0.25">
      <c r="A7193" t="s">
        <v>55</v>
      </c>
      <c r="B7193" t="s">
        <v>16</v>
      </c>
      <c r="C7193">
        <v>13</v>
      </c>
      <c r="D7193">
        <v>0.49185080989650681</v>
      </c>
    </row>
    <row r="7194" spans="1:4" x14ac:dyDescent="0.25">
      <c r="A7194" t="s">
        <v>30</v>
      </c>
      <c r="B7194" t="s">
        <v>16</v>
      </c>
      <c r="C7194">
        <v>13</v>
      </c>
      <c r="D7194">
        <v>0.42432491073467621</v>
      </c>
    </row>
    <row r="7195" spans="1:4" x14ac:dyDescent="0.25">
      <c r="A7195" t="s">
        <v>31</v>
      </c>
      <c r="B7195" t="s">
        <v>16</v>
      </c>
      <c r="C7195">
        <v>13</v>
      </c>
      <c r="D7195">
        <v>0.47475080370657691</v>
      </c>
    </row>
    <row r="7196" spans="1:4" x14ac:dyDescent="0.25">
      <c r="A7196" t="s">
        <v>32</v>
      </c>
      <c r="B7196" t="s">
        <v>16</v>
      </c>
      <c r="C7196">
        <v>13</v>
      </c>
      <c r="D7196">
        <v>0.49805664817186052</v>
      </c>
    </row>
    <row r="7197" spans="1:4" x14ac:dyDescent="0.25">
      <c r="A7197" t="s">
        <v>33</v>
      </c>
      <c r="B7197" t="s">
        <v>16</v>
      </c>
      <c r="C7197">
        <v>13</v>
      </c>
      <c r="D7197">
        <v>0.49008173984381204</v>
      </c>
    </row>
    <row r="7198" spans="1:4" x14ac:dyDescent="0.25">
      <c r="A7198" t="s">
        <v>34</v>
      </c>
      <c r="B7198" t="s">
        <v>16</v>
      </c>
      <c r="C7198">
        <v>13</v>
      </c>
      <c r="D7198">
        <v>0.47414431203484891</v>
      </c>
    </row>
    <row r="7199" spans="1:4" x14ac:dyDescent="0.25">
      <c r="A7199" t="s">
        <v>35</v>
      </c>
      <c r="B7199" t="s">
        <v>16</v>
      </c>
      <c r="C7199">
        <v>13</v>
      </c>
      <c r="D7199">
        <v>0.5361949395172716</v>
      </c>
    </row>
    <row r="7200" spans="1:4" x14ac:dyDescent="0.25">
      <c r="A7200" t="s">
        <v>36</v>
      </c>
      <c r="B7200" t="s">
        <v>16</v>
      </c>
      <c r="C7200">
        <v>13</v>
      </c>
      <c r="D7200">
        <v>0.49663564819781031</v>
      </c>
    </row>
    <row r="7201" spans="1:4" x14ac:dyDescent="0.25">
      <c r="A7201" t="s">
        <v>37</v>
      </c>
      <c r="B7201" t="s">
        <v>16</v>
      </c>
      <c r="C7201">
        <v>13</v>
      </c>
      <c r="D7201">
        <v>0.49675423505630684</v>
      </c>
    </row>
    <row r="7202" spans="1:4" x14ac:dyDescent="0.25">
      <c r="A7202" t="s">
        <v>38</v>
      </c>
      <c r="B7202" t="s">
        <v>16</v>
      </c>
      <c r="C7202">
        <v>13</v>
      </c>
      <c r="D7202">
        <v>0.42656116674194416</v>
      </c>
    </row>
    <row r="7203" spans="1:4" x14ac:dyDescent="0.25">
      <c r="A7203" t="s">
        <v>39</v>
      </c>
      <c r="B7203" t="s">
        <v>16</v>
      </c>
      <c r="C7203">
        <v>13</v>
      </c>
      <c r="D7203">
        <v>0.52096801141671401</v>
      </c>
    </row>
    <row r="7204" spans="1:4" x14ac:dyDescent="0.25">
      <c r="A7204" t="s">
        <v>40</v>
      </c>
      <c r="B7204" t="s">
        <v>16</v>
      </c>
      <c r="C7204">
        <v>14</v>
      </c>
      <c r="D7204">
        <v>0.43978600087670233</v>
      </c>
    </row>
    <row r="7205" spans="1:4" x14ac:dyDescent="0.25">
      <c r="A7205" t="s">
        <v>41</v>
      </c>
      <c r="B7205" t="s">
        <v>16</v>
      </c>
      <c r="C7205">
        <v>14</v>
      </c>
      <c r="D7205">
        <v>0.41316242592223018</v>
      </c>
    </row>
    <row r="7206" spans="1:4" x14ac:dyDescent="0.25">
      <c r="A7206" t="s">
        <v>42</v>
      </c>
      <c r="B7206" t="s">
        <v>16</v>
      </c>
      <c r="C7206">
        <v>14</v>
      </c>
      <c r="D7206">
        <v>0.47271528883864339</v>
      </c>
    </row>
    <row r="7207" spans="1:4" x14ac:dyDescent="0.25">
      <c r="A7207" t="s">
        <v>43</v>
      </c>
      <c r="B7207" t="s">
        <v>16</v>
      </c>
      <c r="C7207">
        <v>14</v>
      </c>
      <c r="D7207">
        <v>0.43897778138664573</v>
      </c>
    </row>
    <row r="7208" spans="1:4" x14ac:dyDescent="0.25">
      <c r="A7208" t="s">
        <v>44</v>
      </c>
      <c r="B7208" t="s">
        <v>16</v>
      </c>
      <c r="C7208">
        <v>14</v>
      </c>
      <c r="D7208">
        <v>0.45554662806884832</v>
      </c>
    </row>
    <row r="7209" spans="1:4" x14ac:dyDescent="0.25">
      <c r="A7209" t="s">
        <v>45</v>
      </c>
      <c r="B7209" t="s">
        <v>16</v>
      </c>
      <c r="C7209">
        <v>14</v>
      </c>
      <c r="D7209">
        <v>0.5129045120151956</v>
      </c>
    </row>
    <row r="7210" spans="1:4" x14ac:dyDescent="0.25">
      <c r="A7210" t="s">
        <v>46</v>
      </c>
      <c r="B7210" t="s">
        <v>16</v>
      </c>
      <c r="C7210">
        <v>14</v>
      </c>
      <c r="D7210">
        <v>0.49409664658926139</v>
      </c>
    </row>
    <row r="7211" spans="1:4" x14ac:dyDescent="0.25">
      <c r="A7211" t="s">
        <v>47</v>
      </c>
      <c r="B7211" t="s">
        <v>16</v>
      </c>
      <c r="C7211">
        <v>14</v>
      </c>
      <c r="D7211">
        <v>0.48880219314976209</v>
      </c>
    </row>
    <row r="7212" spans="1:4" x14ac:dyDescent="0.25">
      <c r="A7212" t="s">
        <v>48</v>
      </c>
      <c r="B7212" t="s">
        <v>16</v>
      </c>
      <c r="C7212">
        <v>14</v>
      </c>
      <c r="D7212">
        <v>0.50936680568035775</v>
      </c>
    </row>
    <row r="7213" spans="1:4" x14ac:dyDescent="0.25">
      <c r="A7213" t="s">
        <v>49</v>
      </c>
      <c r="B7213" t="s">
        <v>16</v>
      </c>
      <c r="C7213">
        <v>14</v>
      </c>
      <c r="D7213">
        <v>0.50824196031502034</v>
      </c>
    </row>
    <row r="7214" spans="1:4" x14ac:dyDescent="0.25">
      <c r="A7214" t="s">
        <v>50</v>
      </c>
      <c r="B7214" t="s">
        <v>16</v>
      </c>
      <c r="C7214">
        <v>14</v>
      </c>
      <c r="D7214">
        <v>0.48226136386107649</v>
      </c>
    </row>
    <row r="7215" spans="1:4" x14ac:dyDescent="0.25">
      <c r="A7215" t="s">
        <v>51</v>
      </c>
      <c r="B7215" t="s">
        <v>16</v>
      </c>
      <c r="C7215">
        <v>14</v>
      </c>
      <c r="D7215">
        <v>0.5052683512298819</v>
      </c>
    </row>
    <row r="7216" spans="1:4" x14ac:dyDescent="0.25">
      <c r="A7216" t="s">
        <v>52</v>
      </c>
      <c r="B7216" t="s">
        <v>16</v>
      </c>
      <c r="C7216">
        <v>14</v>
      </c>
      <c r="D7216">
        <v>0.5099796411569345</v>
      </c>
    </row>
    <row r="7217" spans="1:4" x14ac:dyDescent="0.25">
      <c r="A7217" t="s">
        <v>53</v>
      </c>
      <c r="B7217" t="s">
        <v>16</v>
      </c>
      <c r="C7217">
        <v>14</v>
      </c>
      <c r="D7217">
        <v>0.48650025934671137</v>
      </c>
    </row>
    <row r="7218" spans="1:4" x14ac:dyDescent="0.25">
      <c r="A7218" t="s">
        <v>54</v>
      </c>
      <c r="B7218" t="s">
        <v>16</v>
      </c>
      <c r="C7218">
        <v>14</v>
      </c>
      <c r="D7218">
        <v>0.50327814372055324</v>
      </c>
    </row>
    <row r="7219" spans="1:4" x14ac:dyDescent="0.25">
      <c r="A7219" t="s">
        <v>55</v>
      </c>
      <c r="B7219" t="s">
        <v>16</v>
      </c>
      <c r="C7219">
        <v>14</v>
      </c>
      <c r="D7219">
        <v>0.4631507130864243</v>
      </c>
    </row>
    <row r="7220" spans="1:4" x14ac:dyDescent="0.25">
      <c r="A7220" t="s">
        <v>30</v>
      </c>
      <c r="B7220" t="s">
        <v>16</v>
      </c>
      <c r="C7220">
        <v>14</v>
      </c>
      <c r="D7220">
        <v>0.39202388828931117</v>
      </c>
    </row>
    <row r="7221" spans="1:4" x14ac:dyDescent="0.25">
      <c r="A7221" t="s">
        <v>31</v>
      </c>
      <c r="B7221" t="s">
        <v>16</v>
      </c>
      <c r="C7221">
        <v>14</v>
      </c>
      <c r="D7221">
        <v>0.4386111946981634</v>
      </c>
    </row>
    <row r="7222" spans="1:4" x14ac:dyDescent="0.25">
      <c r="A7222" t="s">
        <v>32</v>
      </c>
      <c r="B7222" t="s">
        <v>16</v>
      </c>
      <c r="C7222">
        <v>14</v>
      </c>
      <c r="D7222">
        <v>0.46014292082597325</v>
      </c>
    </row>
    <row r="7223" spans="1:4" x14ac:dyDescent="0.25">
      <c r="A7223" t="s">
        <v>33</v>
      </c>
      <c r="B7223" t="s">
        <v>16</v>
      </c>
      <c r="C7223">
        <v>14</v>
      </c>
      <c r="D7223">
        <v>0.45277508902439584</v>
      </c>
    </row>
    <row r="7224" spans="1:4" x14ac:dyDescent="0.25">
      <c r="A7224" t="s">
        <v>34</v>
      </c>
      <c r="B7224" t="s">
        <v>16</v>
      </c>
      <c r="C7224">
        <v>14</v>
      </c>
      <c r="D7224">
        <v>0.43805087118815705</v>
      </c>
    </row>
    <row r="7225" spans="1:4" x14ac:dyDescent="0.25">
      <c r="A7225" t="s">
        <v>35</v>
      </c>
      <c r="B7225" t="s">
        <v>16</v>
      </c>
      <c r="C7225">
        <v>14</v>
      </c>
      <c r="D7225">
        <v>0.49537799868188376</v>
      </c>
    </row>
    <row r="7226" spans="1:4" x14ac:dyDescent="0.25">
      <c r="A7226" t="s">
        <v>36</v>
      </c>
      <c r="B7226" t="s">
        <v>16</v>
      </c>
      <c r="C7226">
        <v>14</v>
      </c>
      <c r="D7226">
        <v>0.45883009209262898</v>
      </c>
    </row>
    <row r="7227" spans="1:4" x14ac:dyDescent="0.25">
      <c r="A7227" t="s">
        <v>37</v>
      </c>
      <c r="B7227" t="s">
        <v>16</v>
      </c>
      <c r="C7227">
        <v>14</v>
      </c>
      <c r="D7227">
        <v>0.45893965172533435</v>
      </c>
    </row>
    <row r="7228" spans="1:4" x14ac:dyDescent="0.25">
      <c r="A7228" t="s">
        <v>38</v>
      </c>
      <c r="B7228" t="s">
        <v>16</v>
      </c>
      <c r="C7228">
        <v>14</v>
      </c>
      <c r="D7228">
        <v>0.39408991305712804</v>
      </c>
    </row>
    <row r="7229" spans="1:4" x14ac:dyDescent="0.25">
      <c r="A7229" t="s">
        <v>39</v>
      </c>
      <c r="B7229" t="s">
        <v>16</v>
      </c>
      <c r="C7229">
        <v>14</v>
      </c>
      <c r="D7229">
        <v>0.48131019495490684</v>
      </c>
    </row>
    <row r="7230" spans="1:4" x14ac:dyDescent="0.25">
      <c r="A7230" t="s">
        <v>40</v>
      </c>
      <c r="B7230" t="s">
        <v>16</v>
      </c>
      <c r="C7230">
        <v>15</v>
      </c>
      <c r="D7230">
        <v>0.37073628211405713</v>
      </c>
    </row>
    <row r="7231" spans="1:4" x14ac:dyDescent="0.25">
      <c r="A7231" t="s">
        <v>41</v>
      </c>
      <c r="B7231" t="s">
        <v>16</v>
      </c>
      <c r="C7231">
        <v>15</v>
      </c>
      <c r="D7231">
        <v>0.34829280920784883</v>
      </c>
    </row>
    <row r="7232" spans="1:4" x14ac:dyDescent="0.25">
      <c r="A7232" t="s">
        <v>42</v>
      </c>
      <c r="B7232" t="s">
        <v>16</v>
      </c>
      <c r="C7232">
        <v>15</v>
      </c>
      <c r="D7232">
        <v>0.39849542353132983</v>
      </c>
    </row>
    <row r="7233" spans="1:4" x14ac:dyDescent="0.25">
      <c r="A7233" t="s">
        <v>43</v>
      </c>
      <c r="B7233" t="s">
        <v>16</v>
      </c>
      <c r="C7233">
        <v>15</v>
      </c>
      <c r="D7233">
        <v>0.37005495917908782</v>
      </c>
    </row>
    <row r="7234" spans="1:4" x14ac:dyDescent="0.25">
      <c r="A7234" t="s">
        <v>44</v>
      </c>
      <c r="B7234" t="s">
        <v>16</v>
      </c>
      <c r="C7234">
        <v>15</v>
      </c>
      <c r="D7234">
        <v>0.38402237197902317</v>
      </c>
    </row>
    <row r="7235" spans="1:4" x14ac:dyDescent="0.25">
      <c r="A7235" t="s">
        <v>45</v>
      </c>
      <c r="B7235" t="s">
        <v>16</v>
      </c>
      <c r="C7235">
        <v>15</v>
      </c>
      <c r="D7235">
        <v>0.40534239977323144</v>
      </c>
    </row>
    <row r="7236" spans="1:4" x14ac:dyDescent="0.25">
      <c r="A7236" t="s">
        <v>46</v>
      </c>
      <c r="B7236" t="s">
        <v>16</v>
      </c>
      <c r="C7236">
        <v>15</v>
      </c>
      <c r="D7236">
        <v>0.39047876506585283</v>
      </c>
    </row>
    <row r="7237" spans="1:4" x14ac:dyDescent="0.25">
      <c r="A7237" t="s">
        <v>47</v>
      </c>
      <c r="B7237" t="s">
        <v>16</v>
      </c>
      <c r="C7237">
        <v>15</v>
      </c>
      <c r="D7237">
        <v>0.38629462081993382</v>
      </c>
    </row>
    <row r="7238" spans="1:4" x14ac:dyDescent="0.25">
      <c r="A7238" t="s">
        <v>48</v>
      </c>
      <c r="B7238" t="s">
        <v>16</v>
      </c>
      <c r="C7238">
        <v>15</v>
      </c>
      <c r="D7238">
        <v>0.40254659209000004</v>
      </c>
    </row>
    <row r="7239" spans="1:4" x14ac:dyDescent="0.25">
      <c r="A7239" t="s">
        <v>49</v>
      </c>
      <c r="B7239" t="s">
        <v>16</v>
      </c>
      <c r="C7239">
        <v>15</v>
      </c>
      <c r="D7239">
        <v>0.40165764003541926</v>
      </c>
    </row>
    <row r="7240" spans="1:4" x14ac:dyDescent="0.25">
      <c r="A7240" t="s">
        <v>50</v>
      </c>
      <c r="B7240" t="s">
        <v>16</v>
      </c>
      <c r="C7240">
        <v>15</v>
      </c>
      <c r="D7240">
        <v>0.38112548040826927</v>
      </c>
    </row>
    <row r="7241" spans="1:4" x14ac:dyDescent="0.25">
      <c r="A7241" t="s">
        <v>51</v>
      </c>
      <c r="B7241" t="s">
        <v>16</v>
      </c>
      <c r="C7241">
        <v>15</v>
      </c>
      <c r="D7241">
        <v>0.39930763177009565</v>
      </c>
    </row>
    <row r="7242" spans="1:4" x14ac:dyDescent="0.25">
      <c r="A7242" t="s">
        <v>52</v>
      </c>
      <c r="B7242" t="s">
        <v>16</v>
      </c>
      <c r="C7242">
        <v>15</v>
      </c>
      <c r="D7242">
        <v>0.40303090875503744</v>
      </c>
    </row>
    <row r="7243" spans="1:4" x14ac:dyDescent="0.25">
      <c r="A7243" t="s">
        <v>53</v>
      </c>
      <c r="B7243" t="s">
        <v>16</v>
      </c>
      <c r="C7243">
        <v>15</v>
      </c>
      <c r="D7243">
        <v>0.42889035181930774</v>
      </c>
    </row>
    <row r="7244" spans="1:4" x14ac:dyDescent="0.25">
      <c r="A7244" t="s">
        <v>54</v>
      </c>
      <c r="B7244" t="s">
        <v>16</v>
      </c>
      <c r="C7244">
        <v>15</v>
      </c>
      <c r="D7244">
        <v>0.44368144924142133</v>
      </c>
    </row>
    <row r="7245" spans="1:4" x14ac:dyDescent="0.25">
      <c r="A7245" t="s">
        <v>55</v>
      </c>
      <c r="B7245" t="s">
        <v>16</v>
      </c>
      <c r="C7245">
        <v>15</v>
      </c>
      <c r="D7245">
        <v>0.40830578908167753</v>
      </c>
    </row>
    <row r="7246" spans="1:4" x14ac:dyDescent="0.25">
      <c r="A7246" t="s">
        <v>30</v>
      </c>
      <c r="B7246" t="s">
        <v>16</v>
      </c>
      <c r="C7246">
        <v>15</v>
      </c>
      <c r="D7246">
        <v>0.3323981259814322</v>
      </c>
    </row>
    <row r="7247" spans="1:4" x14ac:dyDescent="0.25">
      <c r="A7247" t="s">
        <v>31</v>
      </c>
      <c r="B7247" t="s">
        <v>16</v>
      </c>
      <c r="C7247">
        <v>15</v>
      </c>
      <c r="D7247">
        <v>0.37189963037291202</v>
      </c>
    </row>
    <row r="7248" spans="1:4" x14ac:dyDescent="0.25">
      <c r="A7248" t="s">
        <v>32</v>
      </c>
      <c r="B7248" t="s">
        <v>16</v>
      </c>
      <c r="C7248">
        <v>15</v>
      </c>
      <c r="D7248">
        <v>0.3901564397863922</v>
      </c>
    </row>
    <row r="7249" spans="1:4" x14ac:dyDescent="0.25">
      <c r="A7249" t="s">
        <v>33</v>
      </c>
      <c r="B7249" t="s">
        <v>16</v>
      </c>
      <c r="C7249">
        <v>15</v>
      </c>
      <c r="D7249">
        <v>0.38390923507119562</v>
      </c>
    </row>
    <row r="7250" spans="1:4" x14ac:dyDescent="0.25">
      <c r="A7250" t="s">
        <v>34</v>
      </c>
      <c r="B7250" t="s">
        <v>16</v>
      </c>
      <c r="C7250">
        <v>15</v>
      </c>
      <c r="D7250">
        <v>0.37142453053784291</v>
      </c>
    </row>
    <row r="7251" spans="1:4" x14ac:dyDescent="0.25">
      <c r="A7251" t="s">
        <v>35</v>
      </c>
      <c r="B7251" t="s">
        <v>16</v>
      </c>
      <c r="C7251">
        <v>15</v>
      </c>
      <c r="D7251">
        <v>0.42003235857089011</v>
      </c>
    </row>
    <row r="7252" spans="1:4" x14ac:dyDescent="0.25">
      <c r="A7252" t="s">
        <v>36</v>
      </c>
      <c r="B7252" t="s">
        <v>16</v>
      </c>
      <c r="C7252">
        <v>15</v>
      </c>
      <c r="D7252">
        <v>0.38904328871643462</v>
      </c>
    </row>
    <row r="7253" spans="1:4" x14ac:dyDescent="0.25">
      <c r="A7253" t="s">
        <v>37</v>
      </c>
      <c r="B7253" t="s">
        <v>16</v>
      </c>
      <c r="C7253">
        <v>15</v>
      </c>
      <c r="D7253">
        <v>0.38913618462834809</v>
      </c>
    </row>
    <row r="7254" spans="1:4" x14ac:dyDescent="0.25">
      <c r="A7254" t="s">
        <v>38</v>
      </c>
      <c r="B7254" t="s">
        <v>16</v>
      </c>
      <c r="C7254">
        <v>15</v>
      </c>
      <c r="D7254">
        <v>0.33414991402692684</v>
      </c>
    </row>
    <row r="7255" spans="1:4" x14ac:dyDescent="0.25">
      <c r="A7255" t="s">
        <v>39</v>
      </c>
      <c r="B7255" t="s">
        <v>16</v>
      </c>
      <c r="C7255">
        <v>15</v>
      </c>
      <c r="D7255">
        <v>0.40810422935425739</v>
      </c>
    </row>
    <row r="7256" spans="1:4" x14ac:dyDescent="0.25">
      <c r="A7256" t="s">
        <v>40</v>
      </c>
      <c r="B7256" t="s">
        <v>16</v>
      </c>
      <c r="C7256">
        <v>16</v>
      </c>
      <c r="D7256">
        <v>0.27595392414559583</v>
      </c>
    </row>
    <row r="7257" spans="1:4" x14ac:dyDescent="0.25">
      <c r="A7257" t="s">
        <v>41</v>
      </c>
      <c r="B7257" t="s">
        <v>16</v>
      </c>
      <c r="C7257">
        <v>16</v>
      </c>
      <c r="D7257">
        <v>0.25924834468461899</v>
      </c>
    </row>
    <row r="7258" spans="1:4" x14ac:dyDescent="0.25">
      <c r="A7258" t="s">
        <v>42</v>
      </c>
      <c r="B7258" t="s">
        <v>16</v>
      </c>
      <c r="C7258">
        <v>16</v>
      </c>
      <c r="D7258">
        <v>0.29661616945195696</v>
      </c>
    </row>
    <row r="7259" spans="1:4" x14ac:dyDescent="0.25">
      <c r="A7259" t="s">
        <v>43</v>
      </c>
      <c r="B7259" t="s">
        <v>16</v>
      </c>
      <c r="C7259">
        <v>16</v>
      </c>
      <c r="D7259">
        <v>0.2754467880853132</v>
      </c>
    </row>
    <row r="7260" spans="1:4" x14ac:dyDescent="0.25">
      <c r="A7260" t="s">
        <v>44</v>
      </c>
      <c r="B7260" t="s">
        <v>16</v>
      </c>
      <c r="C7260">
        <v>16</v>
      </c>
      <c r="D7260">
        <v>0.28584329513966672</v>
      </c>
    </row>
    <row r="7261" spans="1:4" x14ac:dyDescent="0.25">
      <c r="A7261" t="s">
        <v>45</v>
      </c>
      <c r="B7261" t="s">
        <v>16</v>
      </c>
      <c r="C7261">
        <v>16</v>
      </c>
      <c r="D7261">
        <v>0.26346522964290764</v>
      </c>
    </row>
    <row r="7262" spans="1:4" x14ac:dyDescent="0.25">
      <c r="A7262" t="s">
        <v>46</v>
      </c>
      <c r="B7262" t="s">
        <v>16</v>
      </c>
      <c r="C7262">
        <v>16</v>
      </c>
      <c r="D7262">
        <v>0.25380413587699857</v>
      </c>
    </row>
    <row r="7263" spans="1:4" x14ac:dyDescent="0.25">
      <c r="A7263" t="s">
        <v>47</v>
      </c>
      <c r="B7263" t="s">
        <v>16</v>
      </c>
      <c r="C7263">
        <v>16</v>
      </c>
      <c r="D7263">
        <v>0.25108451778319235</v>
      </c>
    </row>
    <row r="7264" spans="1:4" x14ac:dyDescent="0.25">
      <c r="A7264" t="s">
        <v>48</v>
      </c>
      <c r="B7264" t="s">
        <v>16</v>
      </c>
      <c r="C7264">
        <v>16</v>
      </c>
      <c r="D7264">
        <v>0.26164800520817777</v>
      </c>
    </row>
    <row r="7265" spans="1:4" x14ac:dyDescent="0.25">
      <c r="A7265" t="s">
        <v>49</v>
      </c>
      <c r="B7265" t="s">
        <v>16</v>
      </c>
      <c r="C7265">
        <v>16</v>
      </c>
      <c r="D7265">
        <v>0.26107020244850426</v>
      </c>
    </row>
    <row r="7266" spans="1:4" x14ac:dyDescent="0.25">
      <c r="A7266" t="s">
        <v>50</v>
      </c>
      <c r="B7266" t="s">
        <v>16</v>
      </c>
      <c r="C7266">
        <v>16</v>
      </c>
      <c r="D7266">
        <v>0.24772466999431672</v>
      </c>
    </row>
    <row r="7267" spans="1:4" x14ac:dyDescent="0.25">
      <c r="A7267" t="s">
        <v>51</v>
      </c>
      <c r="B7267" t="s">
        <v>16</v>
      </c>
      <c r="C7267">
        <v>16</v>
      </c>
      <c r="D7267">
        <v>0.25954273957358021</v>
      </c>
    </row>
    <row r="7268" spans="1:4" x14ac:dyDescent="0.25">
      <c r="A7268" t="s">
        <v>52</v>
      </c>
      <c r="B7268" t="s">
        <v>16</v>
      </c>
      <c r="C7268">
        <v>16</v>
      </c>
      <c r="D7268">
        <v>0.26196280228207219</v>
      </c>
    </row>
    <row r="7269" spans="1:4" x14ac:dyDescent="0.25">
      <c r="A7269" t="s">
        <v>53</v>
      </c>
      <c r="B7269" t="s">
        <v>16</v>
      </c>
      <c r="C7269">
        <v>16</v>
      </c>
      <c r="D7269">
        <v>0.34386383440141705</v>
      </c>
    </row>
    <row r="7270" spans="1:4" x14ac:dyDescent="0.25">
      <c r="A7270" t="s">
        <v>54</v>
      </c>
      <c r="B7270" t="s">
        <v>16</v>
      </c>
      <c r="C7270">
        <v>16</v>
      </c>
      <c r="D7270">
        <v>0.35572263106820629</v>
      </c>
    </row>
    <row r="7271" spans="1:4" x14ac:dyDescent="0.25">
      <c r="A7271" t="s">
        <v>55</v>
      </c>
      <c r="B7271" t="s">
        <v>16</v>
      </c>
      <c r="C7271">
        <v>16</v>
      </c>
      <c r="D7271">
        <v>0.32736011347971133</v>
      </c>
    </row>
    <row r="7272" spans="1:4" x14ac:dyDescent="0.25">
      <c r="A7272" t="s">
        <v>30</v>
      </c>
      <c r="B7272" t="s">
        <v>16</v>
      </c>
      <c r="C7272">
        <v>16</v>
      </c>
      <c r="D7272">
        <v>0.25046973062485878</v>
      </c>
    </row>
    <row r="7273" spans="1:4" x14ac:dyDescent="0.25">
      <c r="A7273" t="s">
        <v>31</v>
      </c>
      <c r="B7273" t="s">
        <v>16</v>
      </c>
      <c r="C7273">
        <v>16</v>
      </c>
      <c r="D7273">
        <v>0.28023503431000441</v>
      </c>
    </row>
    <row r="7274" spans="1:4" x14ac:dyDescent="0.25">
      <c r="A7274" t="s">
        <v>32</v>
      </c>
      <c r="B7274" t="s">
        <v>16</v>
      </c>
      <c r="C7274">
        <v>16</v>
      </c>
      <c r="D7274">
        <v>0.29399196546706885</v>
      </c>
    </row>
    <row r="7275" spans="1:4" x14ac:dyDescent="0.25">
      <c r="A7275" t="s">
        <v>33</v>
      </c>
      <c r="B7275" t="s">
        <v>16</v>
      </c>
      <c r="C7275">
        <v>16</v>
      </c>
      <c r="D7275">
        <v>0.28928455119524155</v>
      </c>
    </row>
    <row r="7276" spans="1:4" x14ac:dyDescent="0.25">
      <c r="A7276" t="s">
        <v>34</v>
      </c>
      <c r="B7276" t="s">
        <v>16</v>
      </c>
      <c r="C7276">
        <v>16</v>
      </c>
      <c r="D7276">
        <v>0.27987703551756743</v>
      </c>
    </row>
    <row r="7277" spans="1:4" x14ac:dyDescent="0.25">
      <c r="A7277" t="s">
        <v>35</v>
      </c>
      <c r="B7277" t="s">
        <v>16</v>
      </c>
      <c r="C7277">
        <v>16</v>
      </c>
      <c r="D7277">
        <v>0.31650416618429356</v>
      </c>
    </row>
    <row r="7278" spans="1:4" x14ac:dyDescent="0.25">
      <c r="A7278" t="s">
        <v>36</v>
      </c>
      <c r="B7278" t="s">
        <v>16</v>
      </c>
      <c r="C7278">
        <v>16</v>
      </c>
      <c r="D7278">
        <v>0.29315318020673126</v>
      </c>
    </row>
    <row r="7279" spans="1:4" x14ac:dyDescent="0.25">
      <c r="A7279" t="s">
        <v>37</v>
      </c>
      <c r="B7279" t="s">
        <v>16</v>
      </c>
      <c r="C7279">
        <v>16</v>
      </c>
      <c r="D7279">
        <v>0.29322317944022397</v>
      </c>
    </row>
    <row r="7280" spans="1:4" x14ac:dyDescent="0.25">
      <c r="A7280" t="s">
        <v>38</v>
      </c>
      <c r="B7280" t="s">
        <v>16</v>
      </c>
      <c r="C7280">
        <v>16</v>
      </c>
      <c r="D7280">
        <v>0.25178974372231949</v>
      </c>
    </row>
    <row r="7281" spans="1:4" x14ac:dyDescent="0.25">
      <c r="A7281" t="s">
        <v>39</v>
      </c>
      <c r="B7281" t="s">
        <v>16</v>
      </c>
      <c r="C7281">
        <v>16</v>
      </c>
      <c r="D7281">
        <v>0.3075160429723251</v>
      </c>
    </row>
    <row r="7282" spans="1:4" x14ac:dyDescent="0.25">
      <c r="A7282" t="s">
        <v>40</v>
      </c>
      <c r="B7282" t="s">
        <v>16</v>
      </c>
      <c r="C7282">
        <v>17</v>
      </c>
      <c r="D7282">
        <v>0.168828346681835</v>
      </c>
    </row>
    <row r="7283" spans="1:4" x14ac:dyDescent="0.25">
      <c r="A7283" t="s">
        <v>41</v>
      </c>
      <c r="B7283" t="s">
        <v>16</v>
      </c>
      <c r="C7283">
        <v>17</v>
      </c>
      <c r="D7283">
        <v>0.15860788915621313</v>
      </c>
    </row>
    <row r="7284" spans="1:4" x14ac:dyDescent="0.25">
      <c r="A7284" t="s">
        <v>42</v>
      </c>
      <c r="B7284" t="s">
        <v>16</v>
      </c>
      <c r="C7284">
        <v>17</v>
      </c>
      <c r="D7284">
        <v>0.18146948858481063</v>
      </c>
    </row>
    <row r="7285" spans="1:4" x14ac:dyDescent="0.25">
      <c r="A7285" t="s">
        <v>43</v>
      </c>
      <c r="B7285" t="s">
        <v>16</v>
      </c>
      <c r="C7285">
        <v>17</v>
      </c>
      <c r="D7285">
        <v>0.1685180813255247</v>
      </c>
    </row>
    <row r="7286" spans="1:4" x14ac:dyDescent="0.25">
      <c r="A7286" t="s">
        <v>44</v>
      </c>
      <c r="B7286" t="s">
        <v>16</v>
      </c>
      <c r="C7286">
        <v>17</v>
      </c>
      <c r="D7286">
        <v>0.17487865439107195</v>
      </c>
    </row>
    <row r="7287" spans="1:4" x14ac:dyDescent="0.25">
      <c r="A7287" t="s">
        <v>45</v>
      </c>
      <c r="B7287" t="s">
        <v>16</v>
      </c>
      <c r="C7287">
        <v>17</v>
      </c>
      <c r="D7287">
        <v>0.12284922004605191</v>
      </c>
    </row>
    <row r="7288" spans="1:4" x14ac:dyDescent="0.25">
      <c r="A7288" t="s">
        <v>46</v>
      </c>
      <c r="B7288" t="s">
        <v>16</v>
      </c>
      <c r="C7288">
        <v>17</v>
      </c>
      <c r="D7288">
        <v>0.11834442130831206</v>
      </c>
    </row>
    <row r="7289" spans="1:4" x14ac:dyDescent="0.25">
      <c r="A7289" t="s">
        <v>47</v>
      </c>
      <c r="B7289" t="s">
        <v>16</v>
      </c>
      <c r="C7289">
        <v>17</v>
      </c>
      <c r="D7289">
        <v>0.11707631104533713</v>
      </c>
    </row>
    <row r="7290" spans="1:4" x14ac:dyDescent="0.25">
      <c r="A7290" t="s">
        <v>48</v>
      </c>
      <c r="B7290" t="s">
        <v>16</v>
      </c>
      <c r="C7290">
        <v>17</v>
      </c>
      <c r="D7290">
        <v>0.12200188013422457</v>
      </c>
    </row>
    <row r="7291" spans="1:4" x14ac:dyDescent="0.25">
      <c r="A7291" t="s">
        <v>49</v>
      </c>
      <c r="B7291" t="s">
        <v>16</v>
      </c>
      <c r="C7291">
        <v>17</v>
      </c>
      <c r="D7291">
        <v>0.12173246083186517</v>
      </c>
    </row>
    <row r="7292" spans="1:4" x14ac:dyDescent="0.25">
      <c r="A7292" t="s">
        <v>50</v>
      </c>
      <c r="B7292" t="s">
        <v>16</v>
      </c>
      <c r="C7292">
        <v>17</v>
      </c>
      <c r="D7292">
        <v>0.11550967289389581</v>
      </c>
    </row>
    <row r="7293" spans="1:4" x14ac:dyDescent="0.25">
      <c r="A7293" t="s">
        <v>51</v>
      </c>
      <c r="B7293" t="s">
        <v>16</v>
      </c>
      <c r="C7293">
        <v>17</v>
      </c>
      <c r="D7293">
        <v>0.12102023165806471</v>
      </c>
    </row>
    <row r="7294" spans="1:4" x14ac:dyDescent="0.25">
      <c r="A7294" t="s">
        <v>52</v>
      </c>
      <c r="B7294" t="s">
        <v>16</v>
      </c>
      <c r="C7294">
        <v>17</v>
      </c>
      <c r="D7294">
        <v>0.12214866449378929</v>
      </c>
    </row>
    <row r="7295" spans="1:4" x14ac:dyDescent="0.25">
      <c r="A7295" t="s">
        <v>53</v>
      </c>
      <c r="B7295" t="s">
        <v>16</v>
      </c>
      <c r="C7295">
        <v>17</v>
      </c>
      <c r="D7295">
        <v>0.23910855127845343</v>
      </c>
    </row>
    <row r="7296" spans="1:4" x14ac:dyDescent="0.25">
      <c r="A7296" t="s">
        <v>54</v>
      </c>
      <c r="B7296" t="s">
        <v>16</v>
      </c>
      <c r="C7296">
        <v>17</v>
      </c>
      <c r="D7296">
        <v>0.24735466327751757</v>
      </c>
    </row>
    <row r="7297" spans="1:4" x14ac:dyDescent="0.25">
      <c r="A7297" t="s">
        <v>55</v>
      </c>
      <c r="B7297" t="s">
        <v>16</v>
      </c>
      <c r="C7297">
        <v>17</v>
      </c>
      <c r="D7297">
        <v>0.22763255291659515</v>
      </c>
    </row>
    <row r="7298" spans="1:4" x14ac:dyDescent="0.25">
      <c r="A7298" t="s">
        <v>30</v>
      </c>
      <c r="B7298" t="s">
        <v>16</v>
      </c>
      <c r="C7298">
        <v>17</v>
      </c>
      <c r="D7298">
        <v>0.15724786271709654</v>
      </c>
    </row>
    <row r="7299" spans="1:4" x14ac:dyDescent="0.25">
      <c r="A7299" t="s">
        <v>31</v>
      </c>
      <c r="B7299" t="s">
        <v>16</v>
      </c>
      <c r="C7299">
        <v>17</v>
      </c>
      <c r="D7299">
        <v>0.1759348728238177</v>
      </c>
    </row>
    <row r="7300" spans="1:4" x14ac:dyDescent="0.25">
      <c r="A7300" t="s">
        <v>32</v>
      </c>
      <c r="B7300" t="s">
        <v>16</v>
      </c>
      <c r="C7300">
        <v>17</v>
      </c>
      <c r="D7300">
        <v>0.1845716371010733</v>
      </c>
    </row>
    <row r="7301" spans="1:4" x14ac:dyDescent="0.25">
      <c r="A7301" t="s">
        <v>33</v>
      </c>
      <c r="B7301" t="s">
        <v>16</v>
      </c>
      <c r="C7301">
        <v>17</v>
      </c>
      <c r="D7301">
        <v>0.1816162666803757</v>
      </c>
    </row>
    <row r="7302" spans="1:4" x14ac:dyDescent="0.25">
      <c r="A7302" t="s">
        <v>34</v>
      </c>
      <c r="B7302" t="s">
        <v>16</v>
      </c>
      <c r="C7302">
        <v>17</v>
      </c>
      <c r="D7302">
        <v>0.17571011694283531</v>
      </c>
    </row>
    <row r="7303" spans="1:4" x14ac:dyDescent="0.25">
      <c r="A7303" t="s">
        <v>35</v>
      </c>
      <c r="B7303" t="s">
        <v>16</v>
      </c>
      <c r="C7303">
        <v>17</v>
      </c>
      <c r="D7303">
        <v>0.19870506327999912</v>
      </c>
    </row>
    <row r="7304" spans="1:4" x14ac:dyDescent="0.25">
      <c r="A7304" t="s">
        <v>36</v>
      </c>
      <c r="B7304" t="s">
        <v>16</v>
      </c>
      <c r="C7304">
        <v>17</v>
      </c>
      <c r="D7304">
        <v>0.18404503778251438</v>
      </c>
    </row>
    <row r="7305" spans="1:4" x14ac:dyDescent="0.25">
      <c r="A7305" t="s">
        <v>37</v>
      </c>
      <c r="B7305" t="s">
        <v>16</v>
      </c>
      <c r="C7305">
        <v>17</v>
      </c>
      <c r="D7305">
        <v>0.18408898413016725</v>
      </c>
    </row>
    <row r="7306" spans="1:4" x14ac:dyDescent="0.25">
      <c r="A7306" t="s">
        <v>38</v>
      </c>
      <c r="B7306" t="s">
        <v>16</v>
      </c>
      <c r="C7306">
        <v>17</v>
      </c>
      <c r="D7306">
        <v>0.15807658257005616</v>
      </c>
    </row>
    <row r="7307" spans="1:4" x14ac:dyDescent="0.25">
      <c r="A7307" t="s">
        <v>39</v>
      </c>
      <c r="B7307" t="s">
        <v>16</v>
      </c>
      <c r="C7307">
        <v>17</v>
      </c>
      <c r="D7307">
        <v>0.19306221309848626</v>
      </c>
    </row>
    <row r="7308" spans="1:4" x14ac:dyDescent="0.25">
      <c r="A7308" t="s">
        <v>40</v>
      </c>
      <c r="B7308" t="s">
        <v>16</v>
      </c>
      <c r="C7308">
        <v>18</v>
      </c>
      <c r="D7308">
        <v>6.8822064625267992E-2</v>
      </c>
    </row>
    <row r="7309" spans="1:4" x14ac:dyDescent="0.25">
      <c r="A7309" t="s">
        <v>41</v>
      </c>
      <c r="B7309" t="s">
        <v>16</v>
      </c>
      <c r="C7309">
        <v>18</v>
      </c>
      <c r="D7309">
        <v>6.4655744204836871E-2</v>
      </c>
    </row>
    <row r="7310" spans="1:4" x14ac:dyDescent="0.25">
      <c r="A7310" t="s">
        <v>42</v>
      </c>
      <c r="B7310" t="s">
        <v>16</v>
      </c>
      <c r="C7310">
        <v>18</v>
      </c>
      <c r="D7310">
        <v>7.3975165405336107E-2</v>
      </c>
    </row>
    <row r="7311" spans="1:4" x14ac:dyDescent="0.25">
      <c r="A7311" t="s">
        <v>43</v>
      </c>
      <c r="B7311" t="s">
        <v>16</v>
      </c>
      <c r="C7311">
        <v>18</v>
      </c>
      <c r="D7311">
        <v>6.8695586443003914E-2</v>
      </c>
    </row>
    <row r="7312" spans="1:4" x14ac:dyDescent="0.25">
      <c r="A7312" t="s">
        <v>44</v>
      </c>
      <c r="B7312" t="s">
        <v>16</v>
      </c>
      <c r="C7312">
        <v>18</v>
      </c>
      <c r="D7312">
        <v>7.1288443502700097E-2</v>
      </c>
    </row>
    <row r="7313" spans="1:4" x14ac:dyDescent="0.25">
      <c r="A7313" t="s">
        <v>45</v>
      </c>
      <c r="B7313" t="s">
        <v>16</v>
      </c>
      <c r="C7313">
        <v>18</v>
      </c>
      <c r="D7313">
        <v>1.9721869286287826E-2</v>
      </c>
    </row>
    <row r="7314" spans="1:4" x14ac:dyDescent="0.25">
      <c r="A7314" t="s">
        <v>46</v>
      </c>
      <c r="B7314" t="s">
        <v>16</v>
      </c>
      <c r="C7314">
        <v>18</v>
      </c>
      <c r="D7314">
        <v>1.8998681529512198E-2</v>
      </c>
    </row>
    <row r="7315" spans="1:4" x14ac:dyDescent="0.25">
      <c r="A7315" t="s">
        <v>47</v>
      </c>
      <c r="B7315" t="s">
        <v>16</v>
      </c>
      <c r="C7315">
        <v>18</v>
      </c>
      <c r="D7315">
        <v>1.8795102663992203E-2</v>
      </c>
    </row>
    <row r="7316" spans="1:4" x14ac:dyDescent="0.25">
      <c r="A7316" t="s">
        <v>48</v>
      </c>
      <c r="B7316" t="s">
        <v>16</v>
      </c>
      <c r="C7316">
        <v>18</v>
      </c>
      <c r="D7316">
        <v>1.9585839712995871E-2</v>
      </c>
    </row>
    <row r="7317" spans="1:4" x14ac:dyDescent="0.25">
      <c r="A7317" t="s">
        <v>49</v>
      </c>
      <c r="B7317" t="s">
        <v>16</v>
      </c>
      <c r="C7317">
        <v>18</v>
      </c>
      <c r="D7317">
        <v>1.9542587893714131E-2</v>
      </c>
    </row>
    <row r="7318" spans="1:4" x14ac:dyDescent="0.25">
      <c r="A7318" t="s">
        <v>50</v>
      </c>
      <c r="B7318" t="s">
        <v>16</v>
      </c>
      <c r="C7318">
        <v>18</v>
      </c>
      <c r="D7318">
        <v>1.8543598968404594E-2</v>
      </c>
    </row>
    <row r="7319" spans="1:4" x14ac:dyDescent="0.25">
      <c r="A7319" t="s">
        <v>51</v>
      </c>
      <c r="B7319" t="s">
        <v>16</v>
      </c>
      <c r="C7319">
        <v>18</v>
      </c>
      <c r="D7319">
        <v>1.9428248619420749E-2</v>
      </c>
    </row>
    <row r="7320" spans="1:4" x14ac:dyDescent="0.25">
      <c r="A7320" t="s">
        <v>52</v>
      </c>
      <c r="B7320" t="s">
        <v>16</v>
      </c>
      <c r="C7320">
        <v>18</v>
      </c>
      <c r="D7320">
        <v>1.9609404062460378E-2</v>
      </c>
    </row>
    <row r="7321" spans="1:4" x14ac:dyDescent="0.25">
      <c r="A7321" t="s">
        <v>53</v>
      </c>
      <c r="B7321" t="s">
        <v>16</v>
      </c>
      <c r="C7321">
        <v>18</v>
      </c>
      <c r="D7321">
        <v>0.130317702455785</v>
      </c>
    </row>
    <row r="7322" spans="1:4" x14ac:dyDescent="0.25">
      <c r="A7322" t="s">
        <v>54</v>
      </c>
      <c r="B7322" t="s">
        <v>16</v>
      </c>
      <c r="C7322">
        <v>18</v>
      </c>
      <c r="D7322">
        <v>0.13481195564817575</v>
      </c>
    </row>
    <row r="7323" spans="1:4" x14ac:dyDescent="0.25">
      <c r="A7323" t="s">
        <v>55</v>
      </c>
      <c r="B7323" t="s">
        <v>16</v>
      </c>
      <c r="C7323">
        <v>18</v>
      </c>
      <c r="D7323">
        <v>0.12406311335009419</v>
      </c>
    </row>
    <row r="7324" spans="1:4" x14ac:dyDescent="0.25">
      <c r="A7324" t="s">
        <v>30</v>
      </c>
      <c r="B7324" t="s">
        <v>16</v>
      </c>
      <c r="C7324">
        <v>18</v>
      </c>
      <c r="D7324">
        <v>7.1227314926810531E-2</v>
      </c>
    </row>
    <row r="7325" spans="1:4" x14ac:dyDescent="0.25">
      <c r="A7325" t="s">
        <v>31</v>
      </c>
      <c r="B7325" t="s">
        <v>16</v>
      </c>
      <c r="C7325">
        <v>18</v>
      </c>
      <c r="D7325">
        <v>7.9691821413023056E-2</v>
      </c>
    </row>
    <row r="7326" spans="1:4" x14ac:dyDescent="0.25">
      <c r="A7326" t="s">
        <v>32</v>
      </c>
      <c r="B7326" t="s">
        <v>16</v>
      </c>
      <c r="C7326">
        <v>18</v>
      </c>
      <c r="D7326">
        <v>8.3603947902344336E-2</v>
      </c>
    </row>
    <row r="7327" spans="1:4" x14ac:dyDescent="0.25">
      <c r="A7327" t="s">
        <v>33</v>
      </c>
      <c r="B7327" t="s">
        <v>16</v>
      </c>
      <c r="C7327">
        <v>18</v>
      </c>
      <c r="D7327">
        <v>8.2265277245439319E-2</v>
      </c>
    </row>
    <row r="7328" spans="1:4" x14ac:dyDescent="0.25">
      <c r="A7328" t="s">
        <v>34</v>
      </c>
      <c r="B7328" t="s">
        <v>16</v>
      </c>
      <c r="C7328">
        <v>18</v>
      </c>
      <c r="D7328">
        <v>7.9590015527462699E-2</v>
      </c>
    </row>
    <row r="7329" spans="1:4" x14ac:dyDescent="0.25">
      <c r="A7329" t="s">
        <v>35</v>
      </c>
      <c r="B7329" t="s">
        <v>16</v>
      </c>
      <c r="C7329">
        <v>18</v>
      </c>
      <c r="D7329">
        <v>9.000585365830556E-2</v>
      </c>
    </row>
    <row r="7330" spans="1:4" x14ac:dyDescent="0.25">
      <c r="A7330" t="s">
        <v>36</v>
      </c>
      <c r="B7330" t="s">
        <v>16</v>
      </c>
      <c r="C7330">
        <v>18</v>
      </c>
      <c r="D7330">
        <v>8.3365418393229682E-2</v>
      </c>
    </row>
    <row r="7331" spans="1:4" x14ac:dyDescent="0.25">
      <c r="A7331" t="s">
        <v>37</v>
      </c>
      <c r="B7331" t="s">
        <v>16</v>
      </c>
      <c r="C7331">
        <v>18</v>
      </c>
      <c r="D7331">
        <v>8.3385324421140453E-2</v>
      </c>
    </row>
    <row r="7332" spans="1:4" x14ac:dyDescent="0.25">
      <c r="A7332" t="s">
        <v>38</v>
      </c>
      <c r="B7332" t="s">
        <v>16</v>
      </c>
      <c r="C7332">
        <v>18</v>
      </c>
      <c r="D7332">
        <v>7.1602693573826245E-2</v>
      </c>
    </row>
    <row r="7333" spans="1:4" x14ac:dyDescent="0.25">
      <c r="A7333" t="s">
        <v>39</v>
      </c>
      <c r="B7333" t="s">
        <v>16</v>
      </c>
      <c r="C7333">
        <v>18</v>
      </c>
      <c r="D7333">
        <v>8.7449856648117066E-2</v>
      </c>
    </row>
    <row r="7334" spans="1:4" x14ac:dyDescent="0.25">
      <c r="A7334" t="s">
        <v>40</v>
      </c>
      <c r="B7334" t="s">
        <v>16</v>
      </c>
      <c r="C7334">
        <v>19</v>
      </c>
      <c r="D7334">
        <v>1.0079587219979869E-2</v>
      </c>
    </row>
    <row r="7335" spans="1:4" x14ac:dyDescent="0.25">
      <c r="A7335" t="s">
        <v>41</v>
      </c>
      <c r="B7335" t="s">
        <v>16</v>
      </c>
      <c r="C7335">
        <v>19</v>
      </c>
      <c r="D7335">
        <v>9.4693935227582304E-3</v>
      </c>
    </row>
    <row r="7336" spans="1:4" x14ac:dyDescent="0.25">
      <c r="A7336" t="s">
        <v>42</v>
      </c>
      <c r="B7336" t="s">
        <v>16</v>
      </c>
      <c r="C7336">
        <v>19</v>
      </c>
      <c r="D7336">
        <v>1.0834303444331159E-2</v>
      </c>
    </row>
    <row r="7337" spans="1:4" x14ac:dyDescent="0.25">
      <c r="A7337" t="s">
        <v>43</v>
      </c>
      <c r="B7337" t="s">
        <v>16</v>
      </c>
      <c r="C7337">
        <v>19</v>
      </c>
      <c r="D7337">
        <v>1.0061063395149897E-2</v>
      </c>
    </row>
    <row r="7338" spans="1:4" x14ac:dyDescent="0.25">
      <c r="A7338" t="s">
        <v>44</v>
      </c>
      <c r="B7338" t="s">
        <v>16</v>
      </c>
      <c r="C7338">
        <v>19</v>
      </c>
      <c r="D7338">
        <v>1.0440809760279328E-2</v>
      </c>
    </row>
    <row r="7339" spans="1:4" x14ac:dyDescent="0.25">
      <c r="A7339" t="s">
        <v>45</v>
      </c>
      <c r="B7339" t="s">
        <v>16</v>
      </c>
      <c r="C7339">
        <v>19</v>
      </c>
      <c r="D7339">
        <v>0</v>
      </c>
    </row>
    <row r="7340" spans="1:4" x14ac:dyDescent="0.25">
      <c r="A7340" t="s">
        <v>46</v>
      </c>
      <c r="B7340" t="s">
        <v>16</v>
      </c>
      <c r="C7340">
        <v>19</v>
      </c>
      <c r="D7340">
        <v>0</v>
      </c>
    </row>
    <row r="7341" spans="1:4" x14ac:dyDescent="0.25">
      <c r="A7341" t="s">
        <v>47</v>
      </c>
      <c r="B7341" t="s">
        <v>16</v>
      </c>
      <c r="C7341">
        <v>19</v>
      </c>
      <c r="D7341">
        <v>0</v>
      </c>
    </row>
    <row r="7342" spans="1:4" x14ac:dyDescent="0.25">
      <c r="A7342" t="s">
        <v>48</v>
      </c>
      <c r="B7342" t="s">
        <v>16</v>
      </c>
      <c r="C7342">
        <v>19</v>
      </c>
      <c r="D7342">
        <v>0</v>
      </c>
    </row>
    <row r="7343" spans="1:4" x14ac:dyDescent="0.25">
      <c r="A7343" t="s">
        <v>49</v>
      </c>
      <c r="B7343" t="s">
        <v>16</v>
      </c>
      <c r="C7343">
        <v>19</v>
      </c>
      <c r="D7343">
        <v>0</v>
      </c>
    </row>
    <row r="7344" spans="1:4" x14ac:dyDescent="0.25">
      <c r="A7344" t="s">
        <v>50</v>
      </c>
      <c r="B7344" t="s">
        <v>16</v>
      </c>
      <c r="C7344">
        <v>19</v>
      </c>
      <c r="D7344">
        <v>0</v>
      </c>
    </row>
    <row r="7345" spans="1:4" x14ac:dyDescent="0.25">
      <c r="A7345" t="s">
        <v>51</v>
      </c>
      <c r="B7345" t="s">
        <v>16</v>
      </c>
      <c r="C7345">
        <v>19</v>
      </c>
      <c r="D7345">
        <v>0</v>
      </c>
    </row>
    <row r="7346" spans="1:4" x14ac:dyDescent="0.25">
      <c r="A7346" t="s">
        <v>52</v>
      </c>
      <c r="B7346" t="s">
        <v>16</v>
      </c>
      <c r="C7346">
        <v>19</v>
      </c>
      <c r="D7346">
        <v>0</v>
      </c>
    </row>
    <row r="7347" spans="1:4" x14ac:dyDescent="0.25">
      <c r="A7347" t="s">
        <v>53</v>
      </c>
      <c r="B7347" t="s">
        <v>16</v>
      </c>
      <c r="C7347">
        <v>19</v>
      </c>
      <c r="D7347">
        <v>4.3980552224948288E-2</v>
      </c>
    </row>
    <row r="7348" spans="1:4" x14ac:dyDescent="0.25">
      <c r="A7348" t="s">
        <v>54</v>
      </c>
      <c r="B7348" t="s">
        <v>16</v>
      </c>
      <c r="C7348">
        <v>19</v>
      </c>
      <c r="D7348">
        <v>4.5497305003084056E-2</v>
      </c>
    </row>
    <row r="7349" spans="1:4" x14ac:dyDescent="0.25">
      <c r="A7349" t="s">
        <v>55</v>
      </c>
      <c r="B7349" t="s">
        <v>16</v>
      </c>
      <c r="C7349">
        <v>19</v>
      </c>
      <c r="D7349">
        <v>4.1869708666286282E-2</v>
      </c>
    </row>
    <row r="7350" spans="1:4" x14ac:dyDescent="0.25">
      <c r="A7350" t="s">
        <v>30</v>
      </c>
      <c r="B7350" t="s">
        <v>16</v>
      </c>
      <c r="C7350">
        <v>19</v>
      </c>
      <c r="D7350">
        <v>1.1656703736482159E-2</v>
      </c>
    </row>
    <row r="7351" spans="1:4" x14ac:dyDescent="0.25">
      <c r="A7351" t="s">
        <v>31</v>
      </c>
      <c r="B7351" t="s">
        <v>16</v>
      </c>
      <c r="C7351">
        <v>19</v>
      </c>
      <c r="D7351">
        <v>1.3041962249830548E-2</v>
      </c>
    </row>
    <row r="7352" spans="1:4" x14ac:dyDescent="0.25">
      <c r="A7352" t="s">
        <v>32</v>
      </c>
      <c r="B7352" t="s">
        <v>16</v>
      </c>
      <c r="C7352">
        <v>19</v>
      </c>
      <c r="D7352">
        <v>1.3682201173795617E-2</v>
      </c>
    </row>
    <row r="7353" spans="1:4" x14ac:dyDescent="0.25">
      <c r="A7353" t="s">
        <v>33</v>
      </c>
      <c r="B7353" t="s">
        <v>16</v>
      </c>
      <c r="C7353">
        <v>19</v>
      </c>
      <c r="D7353">
        <v>1.3463121074197617E-2</v>
      </c>
    </row>
    <row r="7354" spans="1:4" x14ac:dyDescent="0.25">
      <c r="A7354" t="s">
        <v>34</v>
      </c>
      <c r="B7354" t="s">
        <v>16</v>
      </c>
      <c r="C7354">
        <v>19</v>
      </c>
      <c r="D7354">
        <v>1.3025301211185095E-2</v>
      </c>
    </row>
    <row r="7355" spans="1:4" x14ac:dyDescent="0.25">
      <c r="A7355" t="s">
        <v>35</v>
      </c>
      <c r="B7355" t="s">
        <v>16</v>
      </c>
      <c r="C7355">
        <v>19</v>
      </c>
      <c r="D7355">
        <v>1.4729904836678326E-2</v>
      </c>
    </row>
    <row r="7356" spans="1:4" x14ac:dyDescent="0.25">
      <c r="A7356" t="s">
        <v>36</v>
      </c>
      <c r="B7356" t="s">
        <v>16</v>
      </c>
      <c r="C7356">
        <v>19</v>
      </c>
      <c r="D7356">
        <v>1.364316463531294E-2</v>
      </c>
    </row>
    <row r="7357" spans="1:4" x14ac:dyDescent="0.25">
      <c r="A7357" t="s">
        <v>37</v>
      </c>
      <c r="B7357" t="s">
        <v>16</v>
      </c>
      <c r="C7357">
        <v>19</v>
      </c>
      <c r="D7357">
        <v>1.3646422355615388E-2</v>
      </c>
    </row>
    <row r="7358" spans="1:4" x14ac:dyDescent="0.25">
      <c r="A7358" t="s">
        <v>38</v>
      </c>
      <c r="B7358" t="s">
        <v>16</v>
      </c>
      <c r="C7358">
        <v>19</v>
      </c>
      <c r="D7358">
        <v>1.1718136315848093E-2</v>
      </c>
    </row>
    <row r="7359" spans="1:4" x14ac:dyDescent="0.25">
      <c r="A7359" t="s">
        <v>39</v>
      </c>
      <c r="B7359" t="s">
        <v>16</v>
      </c>
      <c r="C7359">
        <v>19</v>
      </c>
      <c r="D7359">
        <v>1.4311603235253136E-2</v>
      </c>
    </row>
    <row r="7360" spans="1:4" x14ac:dyDescent="0.25">
      <c r="A7360" t="s">
        <v>40</v>
      </c>
      <c r="B7360" t="s">
        <v>16</v>
      </c>
      <c r="C7360">
        <v>20</v>
      </c>
      <c r="D7360">
        <v>0</v>
      </c>
    </row>
    <row r="7361" spans="1:4" x14ac:dyDescent="0.25">
      <c r="A7361" t="s">
        <v>41</v>
      </c>
      <c r="B7361" t="s">
        <v>16</v>
      </c>
      <c r="C7361">
        <v>20</v>
      </c>
      <c r="D7361">
        <v>0</v>
      </c>
    </row>
    <row r="7362" spans="1:4" x14ac:dyDescent="0.25">
      <c r="A7362" t="s">
        <v>42</v>
      </c>
      <c r="B7362" t="s">
        <v>16</v>
      </c>
      <c r="C7362">
        <v>20</v>
      </c>
      <c r="D7362">
        <v>0</v>
      </c>
    </row>
    <row r="7363" spans="1:4" x14ac:dyDescent="0.25">
      <c r="A7363" t="s">
        <v>43</v>
      </c>
      <c r="B7363" t="s">
        <v>16</v>
      </c>
      <c r="C7363">
        <v>20</v>
      </c>
      <c r="D7363">
        <v>0</v>
      </c>
    </row>
    <row r="7364" spans="1:4" x14ac:dyDescent="0.25">
      <c r="A7364" t="s">
        <v>44</v>
      </c>
      <c r="B7364" t="s">
        <v>16</v>
      </c>
      <c r="C7364">
        <v>20</v>
      </c>
      <c r="D7364">
        <v>0</v>
      </c>
    </row>
    <row r="7365" spans="1:4" x14ac:dyDescent="0.25">
      <c r="A7365" t="s">
        <v>45</v>
      </c>
      <c r="B7365" t="s">
        <v>16</v>
      </c>
      <c r="C7365">
        <v>20</v>
      </c>
      <c r="D7365">
        <v>0</v>
      </c>
    </row>
    <row r="7366" spans="1:4" x14ac:dyDescent="0.25">
      <c r="A7366" t="s">
        <v>46</v>
      </c>
      <c r="B7366" t="s">
        <v>16</v>
      </c>
      <c r="C7366">
        <v>20</v>
      </c>
      <c r="D7366">
        <v>0</v>
      </c>
    </row>
    <row r="7367" spans="1:4" x14ac:dyDescent="0.25">
      <c r="A7367" t="s">
        <v>47</v>
      </c>
      <c r="B7367" t="s">
        <v>16</v>
      </c>
      <c r="C7367">
        <v>20</v>
      </c>
      <c r="D7367">
        <v>0</v>
      </c>
    </row>
    <row r="7368" spans="1:4" x14ac:dyDescent="0.25">
      <c r="A7368" t="s">
        <v>48</v>
      </c>
      <c r="B7368" t="s">
        <v>16</v>
      </c>
      <c r="C7368">
        <v>20</v>
      </c>
      <c r="D7368">
        <v>0</v>
      </c>
    </row>
    <row r="7369" spans="1:4" x14ac:dyDescent="0.25">
      <c r="A7369" t="s">
        <v>49</v>
      </c>
      <c r="B7369" t="s">
        <v>16</v>
      </c>
      <c r="C7369">
        <v>20</v>
      </c>
      <c r="D7369">
        <v>0</v>
      </c>
    </row>
    <row r="7370" spans="1:4" x14ac:dyDescent="0.25">
      <c r="A7370" t="s">
        <v>50</v>
      </c>
      <c r="B7370" t="s">
        <v>16</v>
      </c>
      <c r="C7370">
        <v>20</v>
      </c>
      <c r="D7370">
        <v>0</v>
      </c>
    </row>
    <row r="7371" spans="1:4" x14ac:dyDescent="0.25">
      <c r="A7371" t="s">
        <v>51</v>
      </c>
      <c r="B7371" t="s">
        <v>16</v>
      </c>
      <c r="C7371">
        <v>20</v>
      </c>
      <c r="D7371">
        <v>0</v>
      </c>
    </row>
    <row r="7372" spans="1:4" x14ac:dyDescent="0.25">
      <c r="A7372" t="s">
        <v>52</v>
      </c>
      <c r="B7372" t="s">
        <v>16</v>
      </c>
      <c r="C7372">
        <v>20</v>
      </c>
      <c r="D7372">
        <v>0</v>
      </c>
    </row>
    <row r="7373" spans="1:4" x14ac:dyDescent="0.25">
      <c r="A7373" t="s">
        <v>53</v>
      </c>
      <c r="B7373" t="s">
        <v>16</v>
      </c>
      <c r="C7373">
        <v>20</v>
      </c>
      <c r="D7373">
        <v>9.5423790171134061E-4</v>
      </c>
    </row>
    <row r="7374" spans="1:4" x14ac:dyDescent="0.25">
      <c r="A7374" t="s">
        <v>54</v>
      </c>
      <c r="B7374" t="s">
        <v>16</v>
      </c>
      <c r="C7374">
        <v>20</v>
      </c>
      <c r="D7374">
        <v>9.8714660601819802E-4</v>
      </c>
    </row>
    <row r="7375" spans="1:4" x14ac:dyDescent="0.25">
      <c r="A7375" t="s">
        <v>55</v>
      </c>
      <c r="B7375" t="s">
        <v>16</v>
      </c>
      <c r="C7375">
        <v>20</v>
      </c>
      <c r="D7375">
        <v>9.0843931969362924E-4</v>
      </c>
    </row>
    <row r="7376" spans="1:4" x14ac:dyDescent="0.25">
      <c r="A7376" t="s">
        <v>30</v>
      </c>
      <c r="B7376" t="s">
        <v>16</v>
      </c>
      <c r="C7376">
        <v>20</v>
      </c>
      <c r="D7376">
        <v>0</v>
      </c>
    </row>
    <row r="7377" spans="1:4" x14ac:dyDescent="0.25">
      <c r="A7377" t="s">
        <v>31</v>
      </c>
      <c r="B7377" t="s">
        <v>16</v>
      </c>
      <c r="C7377">
        <v>20</v>
      </c>
      <c r="D7377">
        <v>0</v>
      </c>
    </row>
    <row r="7378" spans="1:4" x14ac:dyDescent="0.25">
      <c r="A7378" t="s">
        <v>32</v>
      </c>
      <c r="B7378" t="s">
        <v>16</v>
      </c>
      <c r="C7378">
        <v>20</v>
      </c>
      <c r="D7378">
        <v>0</v>
      </c>
    </row>
    <row r="7379" spans="1:4" x14ac:dyDescent="0.25">
      <c r="A7379" t="s">
        <v>33</v>
      </c>
      <c r="B7379" t="s">
        <v>16</v>
      </c>
      <c r="C7379">
        <v>20</v>
      </c>
      <c r="D7379">
        <v>0</v>
      </c>
    </row>
    <row r="7380" spans="1:4" x14ac:dyDescent="0.25">
      <c r="A7380" t="s">
        <v>34</v>
      </c>
      <c r="B7380" t="s">
        <v>16</v>
      </c>
      <c r="C7380">
        <v>20</v>
      </c>
      <c r="D7380">
        <v>0</v>
      </c>
    </row>
    <row r="7381" spans="1:4" x14ac:dyDescent="0.25">
      <c r="A7381" t="s">
        <v>35</v>
      </c>
      <c r="B7381" t="s">
        <v>16</v>
      </c>
      <c r="C7381">
        <v>20</v>
      </c>
      <c r="D7381">
        <v>0</v>
      </c>
    </row>
    <row r="7382" spans="1:4" x14ac:dyDescent="0.25">
      <c r="A7382" t="s">
        <v>36</v>
      </c>
      <c r="B7382" t="s">
        <v>16</v>
      </c>
      <c r="C7382">
        <v>20</v>
      </c>
      <c r="D7382">
        <v>0</v>
      </c>
    </row>
    <row r="7383" spans="1:4" x14ac:dyDescent="0.25">
      <c r="A7383" t="s">
        <v>37</v>
      </c>
      <c r="B7383" t="s">
        <v>16</v>
      </c>
      <c r="C7383">
        <v>20</v>
      </c>
      <c r="D7383">
        <v>0</v>
      </c>
    </row>
    <row r="7384" spans="1:4" x14ac:dyDescent="0.25">
      <c r="A7384" t="s">
        <v>38</v>
      </c>
      <c r="B7384" t="s">
        <v>16</v>
      </c>
      <c r="C7384">
        <v>20</v>
      </c>
      <c r="D7384">
        <v>0</v>
      </c>
    </row>
    <row r="7385" spans="1:4" x14ac:dyDescent="0.25">
      <c r="A7385" t="s">
        <v>39</v>
      </c>
      <c r="B7385" t="s">
        <v>16</v>
      </c>
      <c r="C7385">
        <v>20</v>
      </c>
      <c r="D7385">
        <v>0</v>
      </c>
    </row>
    <row r="7386" spans="1:4" x14ac:dyDescent="0.25">
      <c r="A7386" t="s">
        <v>40</v>
      </c>
      <c r="B7386" t="s">
        <v>16</v>
      </c>
      <c r="C7386">
        <v>21</v>
      </c>
      <c r="D7386">
        <v>0</v>
      </c>
    </row>
    <row r="7387" spans="1:4" x14ac:dyDescent="0.25">
      <c r="A7387" t="s">
        <v>41</v>
      </c>
      <c r="B7387" t="s">
        <v>16</v>
      </c>
      <c r="C7387">
        <v>21</v>
      </c>
      <c r="D7387">
        <v>0</v>
      </c>
    </row>
    <row r="7388" spans="1:4" x14ac:dyDescent="0.25">
      <c r="A7388" t="s">
        <v>42</v>
      </c>
      <c r="B7388" t="s">
        <v>16</v>
      </c>
      <c r="C7388">
        <v>21</v>
      </c>
      <c r="D7388">
        <v>0</v>
      </c>
    </row>
    <row r="7389" spans="1:4" x14ac:dyDescent="0.25">
      <c r="A7389" t="s">
        <v>43</v>
      </c>
      <c r="B7389" t="s">
        <v>16</v>
      </c>
      <c r="C7389">
        <v>21</v>
      </c>
      <c r="D7389">
        <v>0</v>
      </c>
    </row>
    <row r="7390" spans="1:4" x14ac:dyDescent="0.25">
      <c r="A7390" t="s">
        <v>44</v>
      </c>
      <c r="B7390" t="s">
        <v>16</v>
      </c>
      <c r="C7390">
        <v>21</v>
      </c>
      <c r="D7390">
        <v>0</v>
      </c>
    </row>
    <row r="7391" spans="1:4" x14ac:dyDescent="0.25">
      <c r="A7391" t="s">
        <v>45</v>
      </c>
      <c r="B7391" t="s">
        <v>16</v>
      </c>
      <c r="C7391">
        <v>21</v>
      </c>
      <c r="D7391">
        <v>0</v>
      </c>
    </row>
    <row r="7392" spans="1:4" x14ac:dyDescent="0.25">
      <c r="A7392" t="s">
        <v>46</v>
      </c>
      <c r="B7392" t="s">
        <v>16</v>
      </c>
      <c r="C7392">
        <v>21</v>
      </c>
      <c r="D7392">
        <v>0</v>
      </c>
    </row>
    <row r="7393" spans="1:4" x14ac:dyDescent="0.25">
      <c r="A7393" t="s">
        <v>47</v>
      </c>
      <c r="B7393" t="s">
        <v>16</v>
      </c>
      <c r="C7393">
        <v>21</v>
      </c>
      <c r="D7393">
        <v>0</v>
      </c>
    </row>
    <row r="7394" spans="1:4" x14ac:dyDescent="0.25">
      <c r="A7394" t="s">
        <v>48</v>
      </c>
      <c r="B7394" t="s">
        <v>16</v>
      </c>
      <c r="C7394">
        <v>21</v>
      </c>
      <c r="D7394">
        <v>0</v>
      </c>
    </row>
    <row r="7395" spans="1:4" x14ac:dyDescent="0.25">
      <c r="A7395" t="s">
        <v>49</v>
      </c>
      <c r="B7395" t="s">
        <v>16</v>
      </c>
      <c r="C7395">
        <v>21</v>
      </c>
      <c r="D7395">
        <v>0</v>
      </c>
    </row>
    <row r="7396" spans="1:4" x14ac:dyDescent="0.25">
      <c r="A7396" t="s">
        <v>50</v>
      </c>
      <c r="B7396" t="s">
        <v>16</v>
      </c>
      <c r="C7396">
        <v>21</v>
      </c>
      <c r="D7396">
        <v>0</v>
      </c>
    </row>
    <row r="7397" spans="1:4" x14ac:dyDescent="0.25">
      <c r="A7397" t="s">
        <v>51</v>
      </c>
      <c r="B7397" t="s">
        <v>16</v>
      </c>
      <c r="C7397">
        <v>21</v>
      </c>
      <c r="D7397">
        <v>0</v>
      </c>
    </row>
    <row r="7398" spans="1:4" x14ac:dyDescent="0.25">
      <c r="A7398" t="s">
        <v>52</v>
      </c>
      <c r="B7398" t="s">
        <v>16</v>
      </c>
      <c r="C7398">
        <v>21</v>
      </c>
      <c r="D7398">
        <v>0</v>
      </c>
    </row>
    <row r="7399" spans="1:4" x14ac:dyDescent="0.25">
      <c r="A7399" t="s">
        <v>53</v>
      </c>
      <c r="B7399" t="s">
        <v>16</v>
      </c>
      <c r="C7399">
        <v>21</v>
      </c>
      <c r="D7399">
        <v>0</v>
      </c>
    </row>
    <row r="7400" spans="1:4" x14ac:dyDescent="0.25">
      <c r="A7400" t="s">
        <v>54</v>
      </c>
      <c r="B7400" t="s">
        <v>16</v>
      </c>
      <c r="C7400">
        <v>21</v>
      </c>
      <c r="D7400">
        <v>0</v>
      </c>
    </row>
    <row r="7401" spans="1:4" x14ac:dyDescent="0.25">
      <c r="A7401" t="s">
        <v>55</v>
      </c>
      <c r="B7401" t="s">
        <v>16</v>
      </c>
      <c r="C7401">
        <v>21</v>
      </c>
      <c r="D7401">
        <v>0</v>
      </c>
    </row>
    <row r="7402" spans="1:4" x14ac:dyDescent="0.25">
      <c r="A7402" t="s">
        <v>30</v>
      </c>
      <c r="B7402" t="s">
        <v>16</v>
      </c>
      <c r="C7402">
        <v>21</v>
      </c>
      <c r="D7402">
        <v>0</v>
      </c>
    </row>
    <row r="7403" spans="1:4" x14ac:dyDescent="0.25">
      <c r="A7403" t="s">
        <v>31</v>
      </c>
      <c r="B7403" t="s">
        <v>16</v>
      </c>
      <c r="C7403">
        <v>21</v>
      </c>
      <c r="D7403">
        <v>0</v>
      </c>
    </row>
    <row r="7404" spans="1:4" x14ac:dyDescent="0.25">
      <c r="A7404" t="s">
        <v>32</v>
      </c>
      <c r="B7404" t="s">
        <v>16</v>
      </c>
      <c r="C7404">
        <v>21</v>
      </c>
      <c r="D7404">
        <v>0</v>
      </c>
    </row>
    <row r="7405" spans="1:4" x14ac:dyDescent="0.25">
      <c r="A7405" t="s">
        <v>33</v>
      </c>
      <c r="B7405" t="s">
        <v>16</v>
      </c>
      <c r="C7405">
        <v>21</v>
      </c>
      <c r="D7405">
        <v>0</v>
      </c>
    </row>
    <row r="7406" spans="1:4" x14ac:dyDescent="0.25">
      <c r="A7406" t="s">
        <v>34</v>
      </c>
      <c r="B7406" t="s">
        <v>16</v>
      </c>
      <c r="C7406">
        <v>21</v>
      </c>
      <c r="D7406">
        <v>0</v>
      </c>
    </row>
    <row r="7407" spans="1:4" x14ac:dyDescent="0.25">
      <c r="A7407" t="s">
        <v>35</v>
      </c>
      <c r="B7407" t="s">
        <v>16</v>
      </c>
      <c r="C7407">
        <v>21</v>
      </c>
      <c r="D7407">
        <v>0</v>
      </c>
    </row>
    <row r="7408" spans="1:4" x14ac:dyDescent="0.25">
      <c r="A7408" t="s">
        <v>36</v>
      </c>
      <c r="B7408" t="s">
        <v>16</v>
      </c>
      <c r="C7408">
        <v>21</v>
      </c>
      <c r="D7408">
        <v>0</v>
      </c>
    </row>
    <row r="7409" spans="1:4" x14ac:dyDescent="0.25">
      <c r="A7409" t="s">
        <v>37</v>
      </c>
      <c r="B7409" t="s">
        <v>16</v>
      </c>
      <c r="C7409">
        <v>21</v>
      </c>
      <c r="D7409">
        <v>0</v>
      </c>
    </row>
    <row r="7410" spans="1:4" x14ac:dyDescent="0.25">
      <c r="A7410" t="s">
        <v>38</v>
      </c>
      <c r="B7410" t="s">
        <v>16</v>
      </c>
      <c r="C7410">
        <v>21</v>
      </c>
      <c r="D7410">
        <v>0</v>
      </c>
    </row>
    <row r="7411" spans="1:4" x14ac:dyDescent="0.25">
      <c r="A7411" t="s">
        <v>39</v>
      </c>
      <c r="B7411" t="s">
        <v>16</v>
      </c>
      <c r="C7411">
        <v>21</v>
      </c>
      <c r="D7411">
        <v>0</v>
      </c>
    </row>
    <row r="7412" spans="1:4" x14ac:dyDescent="0.25">
      <c r="A7412" t="s">
        <v>40</v>
      </c>
      <c r="B7412" t="s">
        <v>16</v>
      </c>
      <c r="C7412">
        <v>22</v>
      </c>
      <c r="D7412">
        <v>0</v>
      </c>
    </row>
    <row r="7413" spans="1:4" x14ac:dyDescent="0.25">
      <c r="A7413" t="s">
        <v>41</v>
      </c>
      <c r="B7413" t="s">
        <v>16</v>
      </c>
      <c r="C7413">
        <v>22</v>
      </c>
      <c r="D7413">
        <v>0</v>
      </c>
    </row>
    <row r="7414" spans="1:4" x14ac:dyDescent="0.25">
      <c r="A7414" t="s">
        <v>42</v>
      </c>
      <c r="B7414" t="s">
        <v>16</v>
      </c>
      <c r="C7414">
        <v>22</v>
      </c>
      <c r="D7414">
        <v>0</v>
      </c>
    </row>
    <row r="7415" spans="1:4" x14ac:dyDescent="0.25">
      <c r="A7415" t="s">
        <v>43</v>
      </c>
      <c r="B7415" t="s">
        <v>16</v>
      </c>
      <c r="C7415">
        <v>22</v>
      </c>
      <c r="D7415">
        <v>0</v>
      </c>
    </row>
    <row r="7416" spans="1:4" x14ac:dyDescent="0.25">
      <c r="A7416" t="s">
        <v>44</v>
      </c>
      <c r="B7416" t="s">
        <v>16</v>
      </c>
      <c r="C7416">
        <v>22</v>
      </c>
      <c r="D7416">
        <v>0</v>
      </c>
    </row>
    <row r="7417" spans="1:4" x14ac:dyDescent="0.25">
      <c r="A7417" t="s">
        <v>45</v>
      </c>
      <c r="B7417" t="s">
        <v>16</v>
      </c>
      <c r="C7417">
        <v>22</v>
      </c>
      <c r="D7417">
        <v>0</v>
      </c>
    </row>
    <row r="7418" spans="1:4" x14ac:dyDescent="0.25">
      <c r="A7418" t="s">
        <v>46</v>
      </c>
      <c r="B7418" t="s">
        <v>16</v>
      </c>
      <c r="C7418">
        <v>22</v>
      </c>
      <c r="D7418">
        <v>0</v>
      </c>
    </row>
    <row r="7419" spans="1:4" x14ac:dyDescent="0.25">
      <c r="A7419" t="s">
        <v>47</v>
      </c>
      <c r="B7419" t="s">
        <v>16</v>
      </c>
      <c r="C7419">
        <v>22</v>
      </c>
      <c r="D7419">
        <v>0</v>
      </c>
    </row>
    <row r="7420" spans="1:4" x14ac:dyDescent="0.25">
      <c r="A7420" t="s">
        <v>48</v>
      </c>
      <c r="B7420" t="s">
        <v>16</v>
      </c>
      <c r="C7420">
        <v>22</v>
      </c>
      <c r="D7420">
        <v>0</v>
      </c>
    </row>
    <row r="7421" spans="1:4" x14ac:dyDescent="0.25">
      <c r="A7421" t="s">
        <v>49</v>
      </c>
      <c r="B7421" t="s">
        <v>16</v>
      </c>
      <c r="C7421">
        <v>22</v>
      </c>
      <c r="D7421">
        <v>0</v>
      </c>
    </row>
    <row r="7422" spans="1:4" x14ac:dyDescent="0.25">
      <c r="A7422" t="s">
        <v>50</v>
      </c>
      <c r="B7422" t="s">
        <v>16</v>
      </c>
      <c r="C7422">
        <v>22</v>
      </c>
      <c r="D7422">
        <v>0</v>
      </c>
    </row>
    <row r="7423" spans="1:4" x14ac:dyDescent="0.25">
      <c r="A7423" t="s">
        <v>51</v>
      </c>
      <c r="B7423" t="s">
        <v>16</v>
      </c>
      <c r="C7423">
        <v>22</v>
      </c>
      <c r="D7423">
        <v>0</v>
      </c>
    </row>
    <row r="7424" spans="1:4" x14ac:dyDescent="0.25">
      <c r="A7424" t="s">
        <v>52</v>
      </c>
      <c r="B7424" t="s">
        <v>16</v>
      </c>
      <c r="C7424">
        <v>22</v>
      </c>
      <c r="D7424">
        <v>0</v>
      </c>
    </row>
    <row r="7425" spans="1:4" x14ac:dyDescent="0.25">
      <c r="A7425" t="s">
        <v>53</v>
      </c>
      <c r="B7425" t="s">
        <v>16</v>
      </c>
      <c r="C7425">
        <v>22</v>
      </c>
      <c r="D7425">
        <v>0</v>
      </c>
    </row>
    <row r="7426" spans="1:4" x14ac:dyDescent="0.25">
      <c r="A7426" t="s">
        <v>54</v>
      </c>
      <c r="B7426" t="s">
        <v>16</v>
      </c>
      <c r="C7426">
        <v>22</v>
      </c>
      <c r="D7426">
        <v>0</v>
      </c>
    </row>
    <row r="7427" spans="1:4" x14ac:dyDescent="0.25">
      <c r="A7427" t="s">
        <v>55</v>
      </c>
      <c r="B7427" t="s">
        <v>16</v>
      </c>
      <c r="C7427">
        <v>22</v>
      </c>
      <c r="D7427">
        <v>0</v>
      </c>
    </row>
    <row r="7428" spans="1:4" x14ac:dyDescent="0.25">
      <c r="A7428" t="s">
        <v>30</v>
      </c>
      <c r="B7428" t="s">
        <v>16</v>
      </c>
      <c r="C7428">
        <v>22</v>
      </c>
      <c r="D7428">
        <v>0</v>
      </c>
    </row>
    <row r="7429" spans="1:4" x14ac:dyDescent="0.25">
      <c r="A7429" t="s">
        <v>31</v>
      </c>
      <c r="B7429" t="s">
        <v>16</v>
      </c>
      <c r="C7429">
        <v>22</v>
      </c>
      <c r="D7429">
        <v>0</v>
      </c>
    </row>
    <row r="7430" spans="1:4" x14ac:dyDescent="0.25">
      <c r="A7430" t="s">
        <v>32</v>
      </c>
      <c r="B7430" t="s">
        <v>16</v>
      </c>
      <c r="C7430">
        <v>22</v>
      </c>
      <c r="D7430">
        <v>0</v>
      </c>
    </row>
    <row r="7431" spans="1:4" x14ac:dyDescent="0.25">
      <c r="A7431" t="s">
        <v>33</v>
      </c>
      <c r="B7431" t="s">
        <v>16</v>
      </c>
      <c r="C7431">
        <v>22</v>
      </c>
      <c r="D7431">
        <v>0</v>
      </c>
    </row>
    <row r="7432" spans="1:4" x14ac:dyDescent="0.25">
      <c r="A7432" t="s">
        <v>34</v>
      </c>
      <c r="B7432" t="s">
        <v>16</v>
      </c>
      <c r="C7432">
        <v>22</v>
      </c>
      <c r="D7432">
        <v>0</v>
      </c>
    </row>
    <row r="7433" spans="1:4" x14ac:dyDescent="0.25">
      <c r="A7433" t="s">
        <v>35</v>
      </c>
      <c r="B7433" t="s">
        <v>16</v>
      </c>
      <c r="C7433">
        <v>22</v>
      </c>
      <c r="D7433">
        <v>0</v>
      </c>
    </row>
    <row r="7434" spans="1:4" x14ac:dyDescent="0.25">
      <c r="A7434" t="s">
        <v>36</v>
      </c>
      <c r="B7434" t="s">
        <v>16</v>
      </c>
      <c r="C7434">
        <v>22</v>
      </c>
      <c r="D7434">
        <v>0</v>
      </c>
    </row>
    <row r="7435" spans="1:4" x14ac:dyDescent="0.25">
      <c r="A7435" t="s">
        <v>37</v>
      </c>
      <c r="B7435" t="s">
        <v>16</v>
      </c>
      <c r="C7435">
        <v>22</v>
      </c>
      <c r="D7435">
        <v>0</v>
      </c>
    </row>
    <row r="7436" spans="1:4" x14ac:dyDescent="0.25">
      <c r="A7436" t="s">
        <v>38</v>
      </c>
      <c r="B7436" t="s">
        <v>16</v>
      </c>
      <c r="C7436">
        <v>22</v>
      </c>
      <c r="D7436">
        <v>0</v>
      </c>
    </row>
    <row r="7437" spans="1:4" x14ac:dyDescent="0.25">
      <c r="A7437" t="s">
        <v>39</v>
      </c>
      <c r="B7437" t="s">
        <v>16</v>
      </c>
      <c r="C7437">
        <v>22</v>
      </c>
      <c r="D7437">
        <v>0</v>
      </c>
    </row>
    <row r="7438" spans="1:4" x14ac:dyDescent="0.25">
      <c r="A7438" t="s">
        <v>40</v>
      </c>
      <c r="B7438" t="s">
        <v>16</v>
      </c>
      <c r="C7438">
        <v>23</v>
      </c>
      <c r="D7438">
        <v>0</v>
      </c>
    </row>
    <row r="7439" spans="1:4" x14ac:dyDescent="0.25">
      <c r="A7439" t="s">
        <v>41</v>
      </c>
      <c r="B7439" t="s">
        <v>16</v>
      </c>
      <c r="C7439">
        <v>23</v>
      </c>
      <c r="D7439">
        <v>0</v>
      </c>
    </row>
    <row r="7440" spans="1:4" x14ac:dyDescent="0.25">
      <c r="A7440" t="s">
        <v>42</v>
      </c>
      <c r="B7440" t="s">
        <v>16</v>
      </c>
      <c r="C7440">
        <v>23</v>
      </c>
      <c r="D7440">
        <v>0</v>
      </c>
    </row>
    <row r="7441" spans="1:4" x14ac:dyDescent="0.25">
      <c r="A7441" t="s">
        <v>43</v>
      </c>
      <c r="B7441" t="s">
        <v>16</v>
      </c>
      <c r="C7441">
        <v>23</v>
      </c>
      <c r="D7441">
        <v>0</v>
      </c>
    </row>
    <row r="7442" spans="1:4" x14ac:dyDescent="0.25">
      <c r="A7442" t="s">
        <v>44</v>
      </c>
      <c r="B7442" t="s">
        <v>16</v>
      </c>
      <c r="C7442">
        <v>23</v>
      </c>
      <c r="D7442">
        <v>0</v>
      </c>
    </row>
    <row r="7443" spans="1:4" x14ac:dyDescent="0.25">
      <c r="A7443" t="s">
        <v>45</v>
      </c>
      <c r="B7443" t="s">
        <v>16</v>
      </c>
      <c r="C7443">
        <v>23</v>
      </c>
      <c r="D7443">
        <v>0</v>
      </c>
    </row>
    <row r="7444" spans="1:4" x14ac:dyDescent="0.25">
      <c r="A7444" t="s">
        <v>46</v>
      </c>
      <c r="B7444" t="s">
        <v>16</v>
      </c>
      <c r="C7444">
        <v>23</v>
      </c>
      <c r="D7444">
        <v>0</v>
      </c>
    </row>
    <row r="7445" spans="1:4" x14ac:dyDescent="0.25">
      <c r="A7445" t="s">
        <v>47</v>
      </c>
      <c r="B7445" t="s">
        <v>16</v>
      </c>
      <c r="C7445">
        <v>23</v>
      </c>
      <c r="D7445">
        <v>0</v>
      </c>
    </row>
    <row r="7446" spans="1:4" x14ac:dyDescent="0.25">
      <c r="A7446" t="s">
        <v>48</v>
      </c>
      <c r="B7446" t="s">
        <v>16</v>
      </c>
      <c r="C7446">
        <v>23</v>
      </c>
      <c r="D7446">
        <v>0</v>
      </c>
    </row>
    <row r="7447" spans="1:4" x14ac:dyDescent="0.25">
      <c r="A7447" t="s">
        <v>49</v>
      </c>
      <c r="B7447" t="s">
        <v>16</v>
      </c>
      <c r="C7447">
        <v>23</v>
      </c>
      <c r="D7447">
        <v>0</v>
      </c>
    </row>
    <row r="7448" spans="1:4" x14ac:dyDescent="0.25">
      <c r="A7448" t="s">
        <v>50</v>
      </c>
      <c r="B7448" t="s">
        <v>16</v>
      </c>
      <c r="C7448">
        <v>23</v>
      </c>
      <c r="D7448">
        <v>0</v>
      </c>
    </row>
    <row r="7449" spans="1:4" x14ac:dyDescent="0.25">
      <c r="A7449" t="s">
        <v>51</v>
      </c>
      <c r="B7449" t="s">
        <v>16</v>
      </c>
      <c r="C7449">
        <v>23</v>
      </c>
      <c r="D7449">
        <v>0</v>
      </c>
    </row>
    <row r="7450" spans="1:4" x14ac:dyDescent="0.25">
      <c r="A7450" t="s">
        <v>52</v>
      </c>
      <c r="B7450" t="s">
        <v>16</v>
      </c>
      <c r="C7450">
        <v>23</v>
      </c>
      <c r="D7450">
        <v>0</v>
      </c>
    </row>
    <row r="7451" spans="1:4" x14ac:dyDescent="0.25">
      <c r="A7451" t="s">
        <v>53</v>
      </c>
      <c r="B7451" t="s">
        <v>16</v>
      </c>
      <c r="C7451">
        <v>23</v>
      </c>
      <c r="D7451">
        <v>0</v>
      </c>
    </row>
    <row r="7452" spans="1:4" x14ac:dyDescent="0.25">
      <c r="A7452" t="s">
        <v>54</v>
      </c>
      <c r="B7452" t="s">
        <v>16</v>
      </c>
      <c r="C7452">
        <v>23</v>
      </c>
      <c r="D7452">
        <v>0</v>
      </c>
    </row>
    <row r="7453" spans="1:4" x14ac:dyDescent="0.25">
      <c r="A7453" t="s">
        <v>55</v>
      </c>
      <c r="B7453" t="s">
        <v>16</v>
      </c>
      <c r="C7453">
        <v>23</v>
      </c>
      <c r="D7453">
        <v>0</v>
      </c>
    </row>
    <row r="7454" spans="1:4" x14ac:dyDescent="0.25">
      <c r="A7454" t="s">
        <v>30</v>
      </c>
      <c r="B7454" t="s">
        <v>16</v>
      </c>
      <c r="C7454">
        <v>23</v>
      </c>
      <c r="D7454">
        <v>0</v>
      </c>
    </row>
    <row r="7455" spans="1:4" x14ac:dyDescent="0.25">
      <c r="A7455" t="s">
        <v>31</v>
      </c>
      <c r="B7455" t="s">
        <v>16</v>
      </c>
      <c r="C7455">
        <v>23</v>
      </c>
      <c r="D7455">
        <v>0</v>
      </c>
    </row>
    <row r="7456" spans="1:4" x14ac:dyDescent="0.25">
      <c r="A7456" t="s">
        <v>32</v>
      </c>
      <c r="B7456" t="s">
        <v>16</v>
      </c>
      <c r="C7456">
        <v>23</v>
      </c>
      <c r="D7456">
        <v>0</v>
      </c>
    </row>
    <row r="7457" spans="1:4" x14ac:dyDescent="0.25">
      <c r="A7457" t="s">
        <v>33</v>
      </c>
      <c r="B7457" t="s">
        <v>16</v>
      </c>
      <c r="C7457">
        <v>23</v>
      </c>
      <c r="D7457">
        <v>0</v>
      </c>
    </row>
    <row r="7458" spans="1:4" x14ac:dyDescent="0.25">
      <c r="A7458" t="s">
        <v>34</v>
      </c>
      <c r="B7458" t="s">
        <v>16</v>
      </c>
      <c r="C7458">
        <v>23</v>
      </c>
      <c r="D7458">
        <v>0</v>
      </c>
    </row>
    <row r="7459" spans="1:4" x14ac:dyDescent="0.25">
      <c r="A7459" t="s">
        <v>35</v>
      </c>
      <c r="B7459" t="s">
        <v>16</v>
      </c>
      <c r="C7459">
        <v>23</v>
      </c>
      <c r="D7459">
        <v>0</v>
      </c>
    </row>
    <row r="7460" spans="1:4" x14ac:dyDescent="0.25">
      <c r="A7460" t="s">
        <v>36</v>
      </c>
      <c r="B7460" t="s">
        <v>16</v>
      </c>
      <c r="C7460">
        <v>23</v>
      </c>
      <c r="D7460">
        <v>0</v>
      </c>
    </row>
    <row r="7461" spans="1:4" x14ac:dyDescent="0.25">
      <c r="A7461" t="s">
        <v>37</v>
      </c>
      <c r="B7461" t="s">
        <v>16</v>
      </c>
      <c r="C7461">
        <v>23</v>
      </c>
      <c r="D7461">
        <v>0</v>
      </c>
    </row>
    <row r="7462" spans="1:4" x14ac:dyDescent="0.25">
      <c r="A7462" t="s">
        <v>38</v>
      </c>
      <c r="B7462" t="s">
        <v>16</v>
      </c>
      <c r="C7462">
        <v>23</v>
      </c>
      <c r="D7462">
        <v>0</v>
      </c>
    </row>
    <row r="7463" spans="1:4" x14ac:dyDescent="0.25">
      <c r="A7463" t="s">
        <v>39</v>
      </c>
      <c r="B7463" t="s">
        <v>16</v>
      </c>
      <c r="C7463">
        <v>23</v>
      </c>
      <c r="D7463">
        <v>0</v>
      </c>
    </row>
    <row r="7464" spans="1:4" x14ac:dyDescent="0.25">
      <c r="A7464" t="s">
        <v>40</v>
      </c>
      <c r="B7464" t="s">
        <v>16</v>
      </c>
      <c r="C7464">
        <v>24</v>
      </c>
      <c r="D7464">
        <v>0</v>
      </c>
    </row>
    <row r="7465" spans="1:4" x14ac:dyDescent="0.25">
      <c r="A7465" t="s">
        <v>41</v>
      </c>
      <c r="B7465" t="s">
        <v>16</v>
      </c>
      <c r="C7465">
        <v>24</v>
      </c>
      <c r="D7465">
        <v>0</v>
      </c>
    </row>
    <row r="7466" spans="1:4" x14ac:dyDescent="0.25">
      <c r="A7466" t="s">
        <v>42</v>
      </c>
      <c r="B7466" t="s">
        <v>16</v>
      </c>
      <c r="C7466">
        <v>24</v>
      </c>
      <c r="D7466">
        <v>0</v>
      </c>
    </row>
    <row r="7467" spans="1:4" x14ac:dyDescent="0.25">
      <c r="A7467" t="s">
        <v>43</v>
      </c>
      <c r="B7467" t="s">
        <v>16</v>
      </c>
      <c r="C7467">
        <v>24</v>
      </c>
      <c r="D7467">
        <v>0</v>
      </c>
    </row>
    <row r="7468" spans="1:4" x14ac:dyDescent="0.25">
      <c r="A7468" t="s">
        <v>44</v>
      </c>
      <c r="B7468" t="s">
        <v>16</v>
      </c>
      <c r="C7468">
        <v>24</v>
      </c>
      <c r="D7468">
        <v>0</v>
      </c>
    </row>
    <row r="7469" spans="1:4" x14ac:dyDescent="0.25">
      <c r="A7469" t="s">
        <v>45</v>
      </c>
      <c r="B7469" t="s">
        <v>16</v>
      </c>
      <c r="C7469">
        <v>24</v>
      </c>
      <c r="D7469">
        <v>0</v>
      </c>
    </row>
    <row r="7470" spans="1:4" x14ac:dyDescent="0.25">
      <c r="A7470" t="s">
        <v>46</v>
      </c>
      <c r="B7470" t="s">
        <v>16</v>
      </c>
      <c r="C7470">
        <v>24</v>
      </c>
      <c r="D7470">
        <v>0</v>
      </c>
    </row>
    <row r="7471" spans="1:4" x14ac:dyDescent="0.25">
      <c r="A7471" t="s">
        <v>47</v>
      </c>
      <c r="B7471" t="s">
        <v>16</v>
      </c>
      <c r="C7471">
        <v>24</v>
      </c>
      <c r="D7471">
        <v>0</v>
      </c>
    </row>
    <row r="7472" spans="1:4" x14ac:dyDescent="0.25">
      <c r="A7472" t="s">
        <v>48</v>
      </c>
      <c r="B7472" t="s">
        <v>16</v>
      </c>
      <c r="C7472">
        <v>24</v>
      </c>
      <c r="D7472">
        <v>0</v>
      </c>
    </row>
    <row r="7473" spans="1:4" x14ac:dyDescent="0.25">
      <c r="A7473" t="s">
        <v>49</v>
      </c>
      <c r="B7473" t="s">
        <v>16</v>
      </c>
      <c r="C7473">
        <v>24</v>
      </c>
      <c r="D7473">
        <v>0</v>
      </c>
    </row>
    <row r="7474" spans="1:4" x14ac:dyDescent="0.25">
      <c r="A7474" t="s">
        <v>50</v>
      </c>
      <c r="B7474" t="s">
        <v>16</v>
      </c>
      <c r="C7474">
        <v>24</v>
      </c>
      <c r="D7474">
        <v>0</v>
      </c>
    </row>
    <row r="7475" spans="1:4" x14ac:dyDescent="0.25">
      <c r="A7475" t="s">
        <v>51</v>
      </c>
      <c r="B7475" t="s">
        <v>16</v>
      </c>
      <c r="C7475">
        <v>24</v>
      </c>
      <c r="D7475">
        <v>0</v>
      </c>
    </row>
    <row r="7476" spans="1:4" x14ac:dyDescent="0.25">
      <c r="A7476" t="s">
        <v>52</v>
      </c>
      <c r="B7476" t="s">
        <v>16</v>
      </c>
      <c r="C7476">
        <v>24</v>
      </c>
      <c r="D7476">
        <v>0</v>
      </c>
    </row>
    <row r="7477" spans="1:4" x14ac:dyDescent="0.25">
      <c r="A7477" t="s">
        <v>53</v>
      </c>
      <c r="B7477" t="s">
        <v>16</v>
      </c>
      <c r="C7477">
        <v>24</v>
      </c>
      <c r="D7477">
        <v>0</v>
      </c>
    </row>
    <row r="7478" spans="1:4" x14ac:dyDescent="0.25">
      <c r="A7478" t="s">
        <v>54</v>
      </c>
      <c r="B7478" t="s">
        <v>16</v>
      </c>
      <c r="C7478">
        <v>24</v>
      </c>
      <c r="D7478">
        <v>0</v>
      </c>
    </row>
    <row r="7479" spans="1:4" x14ac:dyDescent="0.25">
      <c r="A7479" t="s">
        <v>55</v>
      </c>
      <c r="B7479" t="s">
        <v>16</v>
      </c>
      <c r="C7479">
        <v>24</v>
      </c>
      <c r="D7479">
        <v>0</v>
      </c>
    </row>
    <row r="7480" spans="1:4" x14ac:dyDescent="0.25">
      <c r="A7480" t="s">
        <v>30</v>
      </c>
      <c r="B7480" t="s">
        <v>16</v>
      </c>
      <c r="C7480">
        <v>24</v>
      </c>
      <c r="D7480">
        <v>0</v>
      </c>
    </row>
    <row r="7481" spans="1:4" x14ac:dyDescent="0.25">
      <c r="A7481" t="s">
        <v>31</v>
      </c>
      <c r="B7481" t="s">
        <v>16</v>
      </c>
      <c r="C7481">
        <v>24</v>
      </c>
      <c r="D7481">
        <v>0</v>
      </c>
    </row>
    <row r="7482" spans="1:4" x14ac:dyDescent="0.25">
      <c r="A7482" t="s">
        <v>32</v>
      </c>
      <c r="B7482" t="s">
        <v>16</v>
      </c>
      <c r="C7482">
        <v>24</v>
      </c>
      <c r="D7482">
        <v>0</v>
      </c>
    </row>
    <row r="7483" spans="1:4" x14ac:dyDescent="0.25">
      <c r="A7483" t="s">
        <v>33</v>
      </c>
      <c r="B7483" t="s">
        <v>16</v>
      </c>
      <c r="C7483">
        <v>24</v>
      </c>
      <c r="D7483">
        <v>0</v>
      </c>
    </row>
    <row r="7484" spans="1:4" x14ac:dyDescent="0.25">
      <c r="A7484" t="s">
        <v>34</v>
      </c>
      <c r="B7484" t="s">
        <v>16</v>
      </c>
      <c r="C7484">
        <v>24</v>
      </c>
      <c r="D7484">
        <v>0</v>
      </c>
    </row>
    <row r="7485" spans="1:4" x14ac:dyDescent="0.25">
      <c r="A7485" t="s">
        <v>35</v>
      </c>
      <c r="B7485" t="s">
        <v>16</v>
      </c>
      <c r="C7485">
        <v>24</v>
      </c>
      <c r="D7485">
        <v>0</v>
      </c>
    </row>
    <row r="7486" spans="1:4" x14ac:dyDescent="0.25">
      <c r="A7486" t="s">
        <v>36</v>
      </c>
      <c r="B7486" t="s">
        <v>16</v>
      </c>
      <c r="C7486">
        <v>24</v>
      </c>
      <c r="D7486">
        <v>0</v>
      </c>
    </row>
    <row r="7487" spans="1:4" x14ac:dyDescent="0.25">
      <c r="A7487" t="s">
        <v>37</v>
      </c>
      <c r="B7487" t="s">
        <v>16</v>
      </c>
      <c r="C7487">
        <v>24</v>
      </c>
      <c r="D7487">
        <v>0</v>
      </c>
    </row>
    <row r="7488" spans="1:4" x14ac:dyDescent="0.25">
      <c r="A7488" t="s">
        <v>38</v>
      </c>
      <c r="B7488" t="s">
        <v>16</v>
      </c>
      <c r="C7488">
        <v>24</v>
      </c>
      <c r="D7488">
        <v>0</v>
      </c>
    </row>
    <row r="7489" spans="1:4" x14ac:dyDescent="0.25">
      <c r="A7489" t="s">
        <v>39</v>
      </c>
      <c r="B7489" t="s">
        <v>16</v>
      </c>
      <c r="C7489">
        <v>24</v>
      </c>
      <c r="D7489">
        <v>0</v>
      </c>
    </row>
  </sheetData>
  <pageMargins left="0.511811024" right="0.511811024" top="0.78740157499999996" bottom="0.78740157499999996" header="0.31496062000000002" footer="0.31496062000000002"/>
  <tableParts count="1">
    <tablePart r:id="rId1"/>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CE0FA-D583-4FB9-82A6-5811038174FA}">
  <dimension ref="A1:N44"/>
  <sheetViews>
    <sheetView zoomScale="80" zoomScaleNormal="80" workbookViewId="0">
      <selection activeCell="E1" sqref="E1"/>
    </sheetView>
  </sheetViews>
  <sheetFormatPr defaultRowHeight="15" x14ac:dyDescent="0.25"/>
  <cols>
    <col min="1" max="1" width="28.85546875" customWidth="1"/>
    <col min="2" max="14" width="12.28515625" customWidth="1"/>
  </cols>
  <sheetData>
    <row r="1" spans="1:14" ht="15.75" x14ac:dyDescent="0.25">
      <c r="A1" s="1" t="s">
        <v>4</v>
      </c>
      <c r="B1" s="260" t="str">
        <f>'Curva Tipica'!B1</f>
        <v>XXXXX</v>
      </c>
      <c r="D1" s="1" t="s">
        <v>25</v>
      </c>
      <c r="E1" s="235" t="str">
        <f>'Curva Tipica'!E1</f>
        <v>SE</v>
      </c>
      <c r="F1" s="240"/>
      <c r="G1" s="240"/>
      <c r="H1" s="240"/>
    </row>
    <row r="2" spans="1:14" ht="15.75" thickBot="1" x14ac:dyDescent="0.3">
      <c r="A2" s="3" t="s">
        <v>24</v>
      </c>
      <c r="B2" s="4"/>
      <c r="C2" s="4"/>
      <c r="D2" s="4"/>
      <c r="E2" s="5"/>
      <c r="F2" s="5"/>
      <c r="G2" s="5"/>
      <c r="H2" s="5"/>
      <c r="I2" s="5"/>
      <c r="J2" s="5"/>
      <c r="K2" s="5"/>
      <c r="L2" s="5"/>
      <c r="M2" s="6"/>
      <c r="N2" s="5"/>
    </row>
    <row r="3" spans="1:14" ht="16.5" thickTop="1" thickBot="1" x14ac:dyDescent="0.3">
      <c r="A3" s="7" t="s">
        <v>1</v>
      </c>
      <c r="B3" s="18" t="s">
        <v>5</v>
      </c>
      <c r="C3" s="19" t="s">
        <v>6</v>
      </c>
      <c r="D3" s="19" t="s">
        <v>7</v>
      </c>
      <c r="E3" s="19" t="s">
        <v>8</v>
      </c>
      <c r="F3" s="20" t="s">
        <v>9</v>
      </c>
      <c r="G3" s="20" t="s">
        <v>10</v>
      </c>
      <c r="H3" s="20" t="s">
        <v>11</v>
      </c>
      <c r="I3" s="20" t="s">
        <v>12</v>
      </c>
      <c r="J3" s="21" t="s">
        <v>13</v>
      </c>
      <c r="K3" s="21" t="s">
        <v>14</v>
      </c>
      <c r="L3" s="21" t="s">
        <v>15</v>
      </c>
      <c r="M3" s="22" t="s">
        <v>16</v>
      </c>
      <c r="N3" s="8" t="s">
        <v>1</v>
      </c>
    </row>
    <row r="4" spans="1:14" x14ac:dyDescent="0.25">
      <c r="A4" s="9">
        <v>1</v>
      </c>
      <c r="B4" s="226">
        <f>B$28*SUMIFS(FatorHorario[Fator],FatorHorario[Meses],B$3,FatorHorario[UF],$E$1,FatorHorario[Hora],$A4)</f>
        <v>0</v>
      </c>
      <c r="C4" s="227">
        <f>C$28*SUMIFS(FatorHorario[Fator],FatorHorario[Meses],C$3,FatorHorario[UF],$E$1,FatorHorario[Hora],$A4)</f>
        <v>0</v>
      </c>
      <c r="D4" s="227">
        <f>D$28*SUMIFS(FatorHorario[Fator],FatorHorario[Meses],D$3,FatorHorario[UF],$E$1,FatorHorario[Hora],$A4)</f>
        <v>0</v>
      </c>
      <c r="E4" s="227">
        <f>E$28*SUMIFS(FatorHorario[Fator],FatorHorario[Meses],E$3,FatorHorario[UF],$E$1,FatorHorario[Hora],$A4)</f>
        <v>0</v>
      </c>
      <c r="F4" s="227">
        <f>F$28*SUMIFS(FatorHorario[Fator],FatorHorario[Meses],F$3,FatorHorario[UF],$E$1,FatorHorario[Hora],$A4)</f>
        <v>0</v>
      </c>
      <c r="G4" s="227">
        <f>G$28*SUMIFS(FatorHorario[Fator],FatorHorario[Meses],G$3,FatorHorario[UF],$E$1,FatorHorario[Hora],$A4)</f>
        <v>0</v>
      </c>
      <c r="H4" s="227">
        <f>H$28*SUMIFS(FatorHorario[Fator],FatorHorario[Meses],H$3,FatorHorario[UF],$E$1,FatorHorario[Hora],$A4)</f>
        <v>0</v>
      </c>
      <c r="I4" s="227">
        <f>I$28*SUMIFS(FatorHorario[Fator],FatorHorario[Meses],I$3,FatorHorario[UF],$E$1,FatorHorario[Hora],$A4)</f>
        <v>0</v>
      </c>
      <c r="J4" s="227">
        <f>J$28*SUMIFS(FatorHorario[Fator],FatorHorario[Meses],J$3,FatorHorario[UF],$E$1,FatorHorario[Hora],$A4)</f>
        <v>0</v>
      </c>
      <c r="K4" s="227">
        <f>K$28*SUMIFS(FatorHorario[Fator],FatorHorario[Meses],K$3,FatorHorario[UF],$E$1,FatorHorario[Hora],$A4)</f>
        <v>0</v>
      </c>
      <c r="L4" s="227">
        <f>L$28*SUMIFS(FatorHorario[Fator],FatorHorario[Meses],L$3,FatorHorario[UF],$E$1,FatorHorario[Hora],$A4)</f>
        <v>0</v>
      </c>
      <c r="M4" s="228">
        <f>M$28*SUMIFS(FatorHorario[Fator],FatorHorario[Meses],M$3,FatorHorario[UF],$E$1,FatorHorario[Hora],$A4)</f>
        <v>0</v>
      </c>
      <c r="N4" s="10">
        <v>1</v>
      </c>
    </row>
    <row r="5" spans="1:14" x14ac:dyDescent="0.25">
      <c r="A5" s="11">
        <v>2</v>
      </c>
      <c r="B5" s="229">
        <f>B$28*SUMIFS(FatorHorario[Fator],FatorHorario[Meses],B$3,FatorHorario[UF],$E$1,FatorHorario[Hora],$A5)</f>
        <v>0</v>
      </c>
      <c r="C5" s="230">
        <f>C$28*SUMIFS(FatorHorario[Fator],FatorHorario[Meses],C$3,FatorHorario[UF],$E$1,FatorHorario[Hora],$A5)</f>
        <v>0</v>
      </c>
      <c r="D5" s="230">
        <f>D$28*SUMIFS(FatorHorario[Fator],FatorHorario[Meses],D$3,FatorHorario[UF],$E$1,FatorHorario[Hora],$A5)</f>
        <v>0</v>
      </c>
      <c r="E5" s="230">
        <f>E$28*SUMIFS(FatorHorario[Fator],FatorHorario[Meses],E$3,FatorHorario[UF],$E$1,FatorHorario[Hora],$A5)</f>
        <v>0</v>
      </c>
      <c r="F5" s="230">
        <f>F$28*SUMIFS(FatorHorario[Fator],FatorHorario[Meses],F$3,FatorHorario[UF],$E$1,FatorHorario[Hora],$A5)</f>
        <v>0</v>
      </c>
      <c r="G5" s="230">
        <f>G$28*SUMIFS(FatorHorario[Fator],FatorHorario[Meses],G$3,FatorHorario[UF],$E$1,FatorHorario[Hora],$A5)</f>
        <v>0</v>
      </c>
      <c r="H5" s="230">
        <f>H$28*SUMIFS(FatorHorario[Fator],FatorHorario[Meses],H$3,FatorHorario[UF],$E$1,FatorHorario[Hora],$A5)</f>
        <v>0</v>
      </c>
      <c r="I5" s="230">
        <f>I$28*SUMIFS(FatorHorario[Fator],FatorHorario[Meses],I$3,FatorHorario[UF],$E$1,FatorHorario[Hora],$A5)</f>
        <v>0</v>
      </c>
      <c r="J5" s="230">
        <f>J$28*SUMIFS(FatorHorario[Fator],FatorHorario[Meses],J$3,FatorHorario[UF],$E$1,FatorHorario[Hora],$A5)</f>
        <v>0</v>
      </c>
      <c r="K5" s="230">
        <f>K$28*SUMIFS(FatorHorario[Fator],FatorHorario[Meses],K$3,FatorHorario[UF],$E$1,FatorHorario[Hora],$A5)</f>
        <v>0</v>
      </c>
      <c r="L5" s="230">
        <f>L$28*SUMIFS(FatorHorario[Fator],FatorHorario[Meses],L$3,FatorHorario[UF],$E$1,FatorHorario[Hora],$A5)</f>
        <v>0</v>
      </c>
      <c r="M5" s="231">
        <f>M$28*SUMIFS(FatorHorario[Fator],FatorHorario[Meses],M$3,FatorHorario[UF],$E$1,FatorHorario[Hora],$A5)</f>
        <v>0</v>
      </c>
      <c r="N5" s="12">
        <v>2</v>
      </c>
    </row>
    <row r="6" spans="1:14" x14ac:dyDescent="0.25">
      <c r="A6" s="11">
        <v>3</v>
      </c>
      <c r="B6" s="229">
        <f>B$28*SUMIFS(FatorHorario[Fator],FatorHorario[Meses],B$3,FatorHorario[UF],$E$1,FatorHorario[Hora],$A6)</f>
        <v>0</v>
      </c>
      <c r="C6" s="230">
        <f>C$28*SUMIFS(FatorHorario[Fator],FatorHorario[Meses],C$3,FatorHorario[UF],$E$1,FatorHorario[Hora],$A6)</f>
        <v>0</v>
      </c>
      <c r="D6" s="230">
        <f>D$28*SUMIFS(FatorHorario[Fator],FatorHorario[Meses],D$3,FatorHorario[UF],$E$1,FatorHorario[Hora],$A6)</f>
        <v>0</v>
      </c>
      <c r="E6" s="230">
        <f>E$28*SUMIFS(FatorHorario[Fator],FatorHorario[Meses],E$3,FatorHorario[UF],$E$1,FatorHorario[Hora],$A6)</f>
        <v>0</v>
      </c>
      <c r="F6" s="230">
        <f>F$28*SUMIFS(FatorHorario[Fator],FatorHorario[Meses],F$3,FatorHorario[UF],$E$1,FatorHorario[Hora],$A6)</f>
        <v>0</v>
      </c>
      <c r="G6" s="230">
        <f>G$28*SUMIFS(FatorHorario[Fator],FatorHorario[Meses],G$3,FatorHorario[UF],$E$1,FatorHorario[Hora],$A6)</f>
        <v>0</v>
      </c>
      <c r="H6" s="230">
        <f>H$28*SUMIFS(FatorHorario[Fator],FatorHorario[Meses],H$3,FatorHorario[UF],$E$1,FatorHorario[Hora],$A6)</f>
        <v>0</v>
      </c>
      <c r="I6" s="230">
        <f>I$28*SUMIFS(FatorHorario[Fator],FatorHorario[Meses],I$3,FatorHorario[UF],$E$1,FatorHorario[Hora],$A6)</f>
        <v>0</v>
      </c>
      <c r="J6" s="230">
        <f>J$28*SUMIFS(FatorHorario[Fator],FatorHorario[Meses],J$3,FatorHorario[UF],$E$1,FatorHorario[Hora],$A6)</f>
        <v>0</v>
      </c>
      <c r="K6" s="230">
        <f>K$28*SUMIFS(FatorHorario[Fator],FatorHorario[Meses],K$3,FatorHorario[UF],$E$1,FatorHorario[Hora],$A6)</f>
        <v>0</v>
      </c>
      <c r="L6" s="230">
        <f>L$28*SUMIFS(FatorHorario[Fator],FatorHorario[Meses],L$3,FatorHorario[UF],$E$1,FatorHorario[Hora],$A6)</f>
        <v>0</v>
      </c>
      <c r="M6" s="231">
        <f>M$28*SUMIFS(FatorHorario[Fator],FatorHorario[Meses],M$3,FatorHorario[UF],$E$1,FatorHorario[Hora],$A6)</f>
        <v>0</v>
      </c>
      <c r="N6" s="12">
        <v>3</v>
      </c>
    </row>
    <row r="7" spans="1:14" x14ac:dyDescent="0.25">
      <c r="A7" s="11">
        <v>4</v>
      </c>
      <c r="B7" s="229">
        <f>B$28*SUMIFS(FatorHorario[Fator],FatorHorario[Meses],B$3,FatorHorario[UF],$E$1,FatorHorario[Hora],$A7)</f>
        <v>0</v>
      </c>
      <c r="C7" s="230">
        <f>C$28*SUMIFS(FatorHorario[Fator],FatorHorario[Meses],C$3,FatorHorario[UF],$E$1,FatorHorario[Hora],$A7)</f>
        <v>0</v>
      </c>
      <c r="D7" s="230">
        <f>D$28*SUMIFS(FatorHorario[Fator],FatorHorario[Meses],D$3,FatorHorario[UF],$E$1,FatorHorario[Hora],$A7)</f>
        <v>0</v>
      </c>
      <c r="E7" s="230">
        <f>E$28*SUMIFS(FatorHorario[Fator],FatorHorario[Meses],E$3,FatorHorario[UF],$E$1,FatorHorario[Hora],$A7)</f>
        <v>0</v>
      </c>
      <c r="F7" s="230">
        <f>F$28*SUMIFS(FatorHorario[Fator],FatorHorario[Meses],F$3,FatorHorario[UF],$E$1,FatorHorario[Hora],$A7)</f>
        <v>0</v>
      </c>
      <c r="G7" s="230">
        <f>G$28*SUMIFS(FatorHorario[Fator],FatorHorario[Meses],G$3,FatorHorario[UF],$E$1,FatorHorario[Hora],$A7)</f>
        <v>0</v>
      </c>
      <c r="H7" s="230">
        <f>H$28*SUMIFS(FatorHorario[Fator],FatorHorario[Meses],H$3,FatorHorario[UF],$E$1,FatorHorario[Hora],$A7)</f>
        <v>0</v>
      </c>
      <c r="I7" s="230">
        <f>I$28*SUMIFS(FatorHorario[Fator],FatorHorario[Meses],I$3,FatorHorario[UF],$E$1,FatorHorario[Hora],$A7)</f>
        <v>0</v>
      </c>
      <c r="J7" s="230">
        <f>J$28*SUMIFS(FatorHorario[Fator],FatorHorario[Meses],J$3,FatorHorario[UF],$E$1,FatorHorario[Hora],$A7)</f>
        <v>0</v>
      </c>
      <c r="K7" s="230">
        <f>K$28*SUMIFS(FatorHorario[Fator],FatorHorario[Meses],K$3,FatorHorario[UF],$E$1,FatorHorario[Hora],$A7)</f>
        <v>0</v>
      </c>
      <c r="L7" s="230">
        <f>L$28*SUMIFS(FatorHorario[Fator],FatorHorario[Meses],L$3,FatorHorario[UF],$E$1,FatorHorario[Hora],$A7)</f>
        <v>0</v>
      </c>
      <c r="M7" s="231">
        <f>M$28*SUMIFS(FatorHorario[Fator],FatorHorario[Meses],M$3,FatorHorario[UF],$E$1,FatorHorario[Hora],$A7)</f>
        <v>0</v>
      </c>
      <c r="N7" s="12">
        <v>4</v>
      </c>
    </row>
    <row r="8" spans="1:14" x14ac:dyDescent="0.25">
      <c r="A8" s="11">
        <v>5</v>
      </c>
      <c r="B8" s="229">
        <f>B$28*SUMIFS(FatorHorario[Fator],FatorHorario[Meses],B$3,FatorHorario[UF],$E$1,FatorHorario[Hora],$A8)</f>
        <v>0</v>
      </c>
      <c r="C8" s="230">
        <f>C$28*SUMIFS(FatorHorario[Fator],FatorHorario[Meses],C$3,FatorHorario[UF],$E$1,FatorHorario[Hora],$A8)</f>
        <v>0</v>
      </c>
      <c r="D8" s="230">
        <f>D$28*SUMIFS(FatorHorario[Fator],FatorHorario[Meses],D$3,FatorHorario[UF],$E$1,FatorHorario[Hora],$A8)</f>
        <v>0</v>
      </c>
      <c r="E8" s="230">
        <f>E$28*SUMIFS(FatorHorario[Fator],FatorHorario[Meses],E$3,FatorHorario[UF],$E$1,FatorHorario[Hora],$A8)</f>
        <v>0</v>
      </c>
      <c r="F8" s="230">
        <f>F$28*SUMIFS(FatorHorario[Fator],FatorHorario[Meses],F$3,FatorHorario[UF],$E$1,FatorHorario[Hora],$A8)</f>
        <v>0</v>
      </c>
      <c r="G8" s="230">
        <f>G$28*SUMIFS(FatorHorario[Fator],FatorHorario[Meses],G$3,FatorHorario[UF],$E$1,FatorHorario[Hora],$A8)</f>
        <v>0</v>
      </c>
      <c r="H8" s="230">
        <f>H$28*SUMIFS(FatorHorario[Fator],FatorHorario[Meses],H$3,FatorHorario[UF],$E$1,FatorHorario[Hora],$A8)</f>
        <v>0</v>
      </c>
      <c r="I8" s="230">
        <f>I$28*SUMIFS(FatorHorario[Fator],FatorHorario[Meses],I$3,FatorHorario[UF],$E$1,FatorHorario[Hora],$A8)</f>
        <v>0</v>
      </c>
      <c r="J8" s="230">
        <f>J$28*SUMIFS(FatorHorario[Fator],FatorHorario[Meses],J$3,FatorHorario[UF],$E$1,FatorHorario[Hora],$A8)</f>
        <v>0</v>
      </c>
      <c r="K8" s="230">
        <f>K$28*SUMIFS(FatorHorario[Fator],FatorHorario[Meses],K$3,FatorHorario[UF],$E$1,FatorHorario[Hora],$A8)</f>
        <v>0</v>
      </c>
      <c r="L8" s="230">
        <f>L$28*SUMIFS(FatorHorario[Fator],FatorHorario[Meses],L$3,FatorHorario[UF],$E$1,FatorHorario[Hora],$A8)</f>
        <v>0</v>
      </c>
      <c r="M8" s="231">
        <f>M$28*SUMIFS(FatorHorario[Fator],FatorHorario[Meses],M$3,FatorHorario[UF],$E$1,FatorHorario[Hora],$A8)</f>
        <v>0</v>
      </c>
      <c r="N8" s="12">
        <v>5</v>
      </c>
    </row>
    <row r="9" spans="1:14" x14ac:dyDescent="0.25">
      <c r="A9" s="11">
        <v>6</v>
      </c>
      <c r="B9" s="229">
        <f>B$28*SUMIFS(FatorHorario[Fator],FatorHorario[Meses],B$3,FatorHorario[UF],$E$1,FatorHorario[Hora],$A9)</f>
        <v>0.49189264000823257</v>
      </c>
      <c r="C9" s="230">
        <f>C$28*SUMIFS(FatorHorario[Fator],FatorHorario[Meses],C$3,FatorHorario[UF],$E$1,FatorHorario[Hora],$A9)</f>
        <v>0.37885469353006224</v>
      </c>
      <c r="D9" s="230">
        <f>D$28*SUMIFS(FatorHorario[Fator],FatorHorario[Meses],D$3,FatorHorario[UF],$E$1,FatorHorario[Hora],$A9)</f>
        <v>0.3372680199499013</v>
      </c>
      <c r="E9" s="230">
        <f>E$28*SUMIFS(FatorHorario[Fator],FatorHorario[Meses],E$3,FatorHorario[UF],$E$1,FatorHorario[Hora],$A9)</f>
        <v>0.25009515186182479</v>
      </c>
      <c r="F9" s="230">
        <f>F$28*SUMIFS(FatorHorario[Fator],FatorHorario[Meses],F$3,FatorHorario[UF],$E$1,FatorHorario[Hora],$A9)</f>
        <v>0.15977471087500175</v>
      </c>
      <c r="G9" s="230">
        <f>G$28*SUMIFS(FatorHorario[Fator],FatorHorario[Meses],G$3,FatorHorario[UF],$E$1,FatorHorario[Hora],$A9)</f>
        <v>0.10003168535049252</v>
      </c>
      <c r="H9" s="230">
        <f>H$28*SUMIFS(FatorHorario[Fator],FatorHorario[Meses],H$3,FatorHorario[UF],$E$1,FatorHorario[Hora],$A9)</f>
        <v>9.7494193451355682E-2</v>
      </c>
      <c r="I9" s="230">
        <f>I$28*SUMIFS(FatorHorario[Fator],FatorHorario[Meses],I$3,FatorHorario[UF],$E$1,FatorHorario[Hora],$A9)</f>
        <v>0.1918519985669277</v>
      </c>
      <c r="J9" s="230">
        <f>J$28*SUMIFS(FatorHorario[Fator],FatorHorario[Meses],J$3,FatorHorario[UF],$E$1,FatorHorario[Hora],$A9)</f>
        <v>0.44013124590730368</v>
      </c>
      <c r="K9" s="230">
        <f>K$28*SUMIFS(FatorHorario[Fator],FatorHorario[Meses],K$3,FatorHorario[UF],$E$1,FatorHorario[Hora],$A9)</f>
        <v>0.78273749469262588</v>
      </c>
      <c r="L9" s="230">
        <f>L$28*SUMIFS(FatorHorario[Fator],FatorHorario[Meses],L$3,FatorHorario[UF],$E$1,FatorHorario[Hora],$A9)</f>
        <v>1.2099145318023639</v>
      </c>
      <c r="M9" s="231">
        <f>M$28*SUMIFS(FatorHorario[Fator],FatorHorario[Meses],M$3,FatorHorario[UF],$E$1,FatorHorario[Hora],$A9)</f>
        <v>0.85635436633910977</v>
      </c>
      <c r="N9" s="12">
        <v>6</v>
      </c>
    </row>
    <row r="10" spans="1:14" x14ac:dyDescent="0.25">
      <c r="A10" s="11">
        <v>7</v>
      </c>
      <c r="B10" s="229">
        <f>B$28*SUMIFS(FatorHorario[Fator],FatorHorario[Meses],B$3,FatorHorario[UF],$E$1,FatorHorario[Hora],$A10)</f>
        <v>4.9768692958698875</v>
      </c>
      <c r="C10" s="230">
        <f>C$28*SUMIFS(FatorHorario[Fator],FatorHorario[Meses],C$3,FatorHorario[UF],$E$1,FatorHorario[Hora],$A10)</f>
        <v>4.938900940258053</v>
      </c>
      <c r="D10" s="230">
        <f>D$28*SUMIFS(FatorHorario[Fator],FatorHorario[Meses],D$3,FatorHorario[UF],$E$1,FatorHorario[Hora],$A10)</f>
        <v>5.5495855580741367</v>
      </c>
      <c r="E10" s="230">
        <f>E$28*SUMIFS(FatorHorario[Fator],FatorHorario[Meses],E$3,FatorHorario[UF],$E$1,FatorHorario[Hora],$A10)</f>
        <v>5.0756314315070723</v>
      </c>
      <c r="F10" s="230">
        <f>F$28*SUMIFS(FatorHorario[Fator],FatorHorario[Meses],F$3,FatorHorario[UF],$E$1,FatorHorario[Hora],$A10)</f>
        <v>4.411656088489913</v>
      </c>
      <c r="G10" s="230">
        <f>G$28*SUMIFS(FatorHorario[Fator],FatorHorario[Meses],G$3,FatorHorario[UF],$E$1,FatorHorario[Hora],$A10)</f>
        <v>4.5372657173315059</v>
      </c>
      <c r="H10" s="230">
        <f>H$28*SUMIFS(FatorHorario[Fator],FatorHorario[Meses],H$3,FatorHorario[UF],$E$1,FatorHorario[Hora],$A10)</f>
        <v>5.1819460727588069</v>
      </c>
      <c r="I10" s="230">
        <f>I$28*SUMIFS(FatorHorario[Fator],FatorHorario[Meses],I$3,FatorHorario[UF],$E$1,FatorHorario[Hora],$A10)</f>
        <v>5.982064703044248</v>
      </c>
      <c r="J10" s="230">
        <f>J$28*SUMIFS(FatorHorario[Fator],FatorHorario[Meses],J$3,FatorHorario[UF],$E$1,FatorHorario[Hora],$A10)</f>
        <v>7.0182324904073221</v>
      </c>
      <c r="K10" s="230">
        <f>K$28*SUMIFS(FatorHorario[Fator],FatorHorario[Meses],K$3,FatorHorario[UF],$E$1,FatorHorario[Hora],$A10)</f>
        <v>7.9565203568008718</v>
      </c>
      <c r="L10" s="230">
        <f>L$28*SUMIFS(FatorHorario[Fator],FatorHorario[Meses],L$3,FatorHorario[UF],$E$1,FatorHorario[Hora],$A10)</f>
        <v>8.9103294795913115</v>
      </c>
      <c r="M10" s="231">
        <f>M$28*SUMIFS(FatorHorario[Fator],FatorHorario[Meses],M$3,FatorHorario[UF],$E$1,FatorHorario[Hora],$A10)</f>
        <v>7.7110256854501005</v>
      </c>
      <c r="N10" s="12">
        <v>7</v>
      </c>
    </row>
    <row r="11" spans="1:14" x14ac:dyDescent="0.25">
      <c r="A11" s="11">
        <v>8</v>
      </c>
      <c r="B11" s="229">
        <f>B$28*SUMIFS(FatorHorario[Fator],FatorHorario[Meses],B$3,FatorHorario[UF],$E$1,FatorHorario[Hora],$A11)</f>
        <v>12.410175245034987</v>
      </c>
      <c r="C11" s="230">
        <f>C$28*SUMIFS(FatorHorario[Fator],FatorHorario[Meses],C$3,FatorHorario[UF],$E$1,FatorHorario[Hora],$A11)</f>
        <v>13.020250962665111</v>
      </c>
      <c r="D11" s="230">
        <f>D$28*SUMIFS(FatorHorario[Fator],FatorHorario[Meses],D$3,FatorHorario[UF],$E$1,FatorHorario[Hora],$A11)</f>
        <v>14.23615818572627</v>
      </c>
      <c r="E11" s="230">
        <f>E$28*SUMIFS(FatorHorario[Fator],FatorHorario[Meses],E$3,FatorHorario[UF],$E$1,FatorHorario[Hora],$A11)</f>
        <v>13.284592759664312</v>
      </c>
      <c r="F11" s="230">
        <f>F$28*SUMIFS(FatorHorario[Fator],FatorHorario[Meses],F$3,FatorHorario[UF],$E$1,FatorHorario[Hora],$A11)</f>
        <v>12.06837593891531</v>
      </c>
      <c r="G11" s="230">
        <f>G$28*SUMIFS(FatorHorario[Fator],FatorHorario[Meses],G$3,FatorHorario[UF],$E$1,FatorHorario[Hora],$A11)</f>
        <v>12.33276487130434</v>
      </c>
      <c r="H11" s="230">
        <f>H$28*SUMIFS(FatorHorario[Fator],FatorHorario[Meses],H$3,FatorHorario[UF],$E$1,FatorHorario[Hora],$A11)</f>
        <v>13.25070142015057</v>
      </c>
      <c r="I11" s="230">
        <f>I$28*SUMIFS(FatorHorario[Fator],FatorHorario[Meses],I$3,FatorHorario[UF],$E$1,FatorHorario[Hora],$A11)</f>
        <v>15.18280361196916</v>
      </c>
      <c r="J11" s="230">
        <f>J$28*SUMIFS(FatorHorario[Fator],FatorHorario[Meses],J$3,FatorHorario[UF],$E$1,FatorHorario[Hora],$A11)</f>
        <v>17.444153961702089</v>
      </c>
      <c r="K11" s="230">
        <f>K$28*SUMIFS(FatorHorario[Fator],FatorHorario[Meses],K$3,FatorHorario[UF],$E$1,FatorHorario[Hora],$A11)</f>
        <v>18.485666066979139</v>
      </c>
      <c r="L11" s="230">
        <f>L$28*SUMIFS(FatorHorario[Fator],FatorHorario[Meses],L$3,FatorHorario[UF],$E$1,FatorHorario[Hora],$A11)</f>
        <v>19.935278192627695</v>
      </c>
      <c r="M11" s="231">
        <f>M$28*SUMIFS(FatorHorario[Fator],FatorHorario[Meses],M$3,FatorHorario[UF],$E$1,FatorHorario[Hora],$A11)</f>
        <v>19.024460732560687</v>
      </c>
      <c r="N11" s="12">
        <v>8</v>
      </c>
    </row>
    <row r="12" spans="1:14" x14ac:dyDescent="0.25">
      <c r="A12" s="11">
        <v>9</v>
      </c>
      <c r="B12" s="229">
        <f>B$28*SUMIFS(FatorHorario[Fator],FatorHorario[Meses],B$3,FatorHorario[UF],$E$1,FatorHorario[Hora],$A12)</f>
        <v>19.959115048703779</v>
      </c>
      <c r="C12" s="230">
        <f>C$28*SUMIFS(FatorHorario[Fator],FatorHorario[Meses],C$3,FatorHorario[UF],$E$1,FatorHorario[Hora],$A12)</f>
        <v>21.057699455962506</v>
      </c>
      <c r="D12" s="230">
        <f>D$28*SUMIFS(FatorHorario[Fator],FatorHorario[Meses],D$3,FatorHorario[UF],$E$1,FatorHorario[Hora],$A12)</f>
        <v>22.563665313387975</v>
      </c>
      <c r="E12" s="230">
        <f>E$28*SUMIFS(FatorHorario[Fator],FatorHorario[Meses],E$3,FatorHorario[UF],$E$1,FatorHorario[Hora],$A12)</f>
        <v>20.999386030333749</v>
      </c>
      <c r="F12" s="230">
        <f>F$28*SUMIFS(FatorHorario[Fator],FatorHorario[Meses],F$3,FatorHorario[UF],$E$1,FatorHorario[Hora],$A12)</f>
        <v>19.073315020076109</v>
      </c>
      <c r="G12" s="230">
        <f>G$28*SUMIFS(FatorHorario[Fator],FatorHorario[Meses],G$3,FatorHorario[UF],$E$1,FatorHorario[Hora],$A12)</f>
        <v>19.224448427483718</v>
      </c>
      <c r="H12" s="230">
        <f>H$28*SUMIFS(FatorHorario[Fator],FatorHorario[Meses],H$3,FatorHorario[UF],$E$1,FatorHorario[Hora],$A12)</f>
        <v>20.293014829359041</v>
      </c>
      <c r="I12" s="230">
        <f>I$28*SUMIFS(FatorHorario[Fator],FatorHorario[Meses],I$3,FatorHorario[UF],$E$1,FatorHorario[Hora],$A12)</f>
        <v>23.169431486578127</v>
      </c>
      <c r="J12" s="230">
        <f>J$28*SUMIFS(FatorHorario[Fator],FatorHorario[Meses],J$3,FatorHorario[UF],$E$1,FatorHorario[Hora],$A12)</f>
        <v>26.63500324363806</v>
      </c>
      <c r="K12" s="230">
        <f>K$28*SUMIFS(FatorHorario[Fator],FatorHorario[Meses],K$3,FatorHorario[UF],$E$1,FatorHorario[Hora],$A12)</f>
        <v>28.089560909563879</v>
      </c>
      <c r="L12" s="230">
        <f>L$28*SUMIFS(FatorHorario[Fator],FatorHorario[Meses],L$3,FatorHorario[UF],$E$1,FatorHorario[Hora],$A12)</f>
        <v>30.325238661531753</v>
      </c>
      <c r="M12" s="231">
        <f>M$28*SUMIFS(FatorHorario[Fator],FatorHorario[Meses],M$3,FatorHorario[UF],$E$1,FatorHorario[Hora],$A12)</f>
        <v>30.23459540790871</v>
      </c>
      <c r="N12" s="12">
        <v>9</v>
      </c>
    </row>
    <row r="13" spans="1:14" x14ac:dyDescent="0.25">
      <c r="A13" s="11">
        <v>10</v>
      </c>
      <c r="B13" s="229">
        <f>B$28*SUMIFS(FatorHorario[Fator],FatorHorario[Meses],B$3,FatorHorario[UF],$E$1,FatorHorario[Hora],$A13)</f>
        <v>25.517149473577106</v>
      </c>
      <c r="C13" s="230">
        <f>C$28*SUMIFS(FatorHorario[Fator],FatorHorario[Meses],C$3,FatorHorario[UF],$E$1,FatorHorario[Hora],$A13)</f>
        <v>26.889221717465794</v>
      </c>
      <c r="D13" s="230">
        <f>D$28*SUMIFS(FatorHorario[Fator],FatorHorario[Meses],D$3,FatorHorario[UF],$E$1,FatorHorario[Hora],$A13)</f>
        <v>28.59369390837287</v>
      </c>
      <c r="E13" s="230">
        <f>E$28*SUMIFS(FatorHorario[Fator],FatorHorario[Meses],E$3,FatorHorario[UF],$E$1,FatorHorario[Hora],$A13)</f>
        <v>26.601054363629668</v>
      </c>
      <c r="F13" s="230">
        <f>F$28*SUMIFS(FatorHorario[Fator],FatorHorario[Meses],F$3,FatorHorario[UF],$E$1,FatorHorario[Hora],$A13)</f>
        <v>24.136791831492335</v>
      </c>
      <c r="G13" s="230">
        <f>G$28*SUMIFS(FatorHorario[Fator],FatorHorario[Meses],G$3,FatorHorario[UF],$E$1,FatorHorario[Hora],$A13)</f>
        <v>23.964710910352675</v>
      </c>
      <c r="H13" s="230">
        <f>H$28*SUMIFS(FatorHorario[Fator],FatorHorario[Meses],H$3,FatorHorario[UF],$E$1,FatorHorario[Hora],$A13)</f>
        <v>25.179294672075081</v>
      </c>
      <c r="I13" s="230">
        <f>I$28*SUMIFS(FatorHorario[Fator],FatorHorario[Meses],I$3,FatorHorario[UF],$E$1,FatorHorario[Hora],$A13)</f>
        <v>28.560195593623252</v>
      </c>
      <c r="J13" s="230">
        <f>J$28*SUMIFS(FatorHorario[Fator],FatorHorario[Meses],J$3,FatorHorario[UF],$E$1,FatorHorario[Hora],$A13)</f>
        <v>32.923229675945784</v>
      </c>
      <c r="K13" s="230">
        <f>K$28*SUMIFS(FatorHorario[Fator],FatorHorario[Meses],K$3,FatorHorario[UF],$E$1,FatorHorario[Hora],$A13)</f>
        <v>34.83681956584843</v>
      </c>
      <c r="L13" s="230">
        <f>L$28*SUMIFS(FatorHorario[Fator],FatorHorario[Meses],L$3,FatorHorario[UF],$E$1,FatorHorario[Hora],$A13)</f>
        <v>37.902199139675027</v>
      </c>
      <c r="M13" s="231">
        <f>M$28*SUMIFS(FatorHorario[Fator],FatorHorario[Meses],M$3,FatorHorario[UF],$E$1,FatorHorario[Hora],$A13)</f>
        <v>38.474773402074767</v>
      </c>
      <c r="N13" s="12">
        <v>10</v>
      </c>
    </row>
    <row r="14" spans="1:14" x14ac:dyDescent="0.25">
      <c r="A14" s="11">
        <v>11</v>
      </c>
      <c r="B14" s="229">
        <f>B$28*SUMIFS(FatorHorario[Fator],FatorHorario[Meses],B$3,FatorHorario[UF],$E$1,FatorHorario[Hora],$A14)</f>
        <v>28.706146818294695</v>
      </c>
      <c r="C14" s="230">
        <f>C$28*SUMIFS(FatorHorario[Fator],FatorHorario[Meses],C$3,FatorHorario[UF],$E$1,FatorHorario[Hora],$A14)</f>
        <v>30.213644119020511</v>
      </c>
      <c r="D14" s="230">
        <f>D$28*SUMIFS(FatorHorario[Fator],FatorHorario[Meses],D$3,FatorHorario[UF],$E$1,FatorHorario[Hora],$A14)</f>
        <v>32.028844799188136</v>
      </c>
      <c r="E14" s="230">
        <f>E$28*SUMIFS(FatorHorario[Fator],FatorHorario[Meses],E$3,FatorHorario[UF],$E$1,FatorHorario[Hora],$A14)</f>
        <v>29.871363221965634</v>
      </c>
      <c r="F14" s="230">
        <f>F$28*SUMIFS(FatorHorario[Fator],FatorHorario[Meses],F$3,FatorHorario[UF],$E$1,FatorHorario[Hora],$A14)</f>
        <v>27.025534042509953</v>
      </c>
      <c r="G14" s="230">
        <f>G$28*SUMIFS(FatorHorario[Fator],FatorHorario[Meses],G$3,FatorHorario[UF],$E$1,FatorHorario[Hora],$A14)</f>
        <v>26.640149648371079</v>
      </c>
      <c r="H14" s="230">
        <f>H$28*SUMIFS(FatorHorario[Fator],FatorHorario[Meses],H$3,FatorHorario[UF],$E$1,FatorHorario[Hora],$A14)</f>
        <v>27.920557763850947</v>
      </c>
      <c r="I14" s="230">
        <f>I$28*SUMIFS(FatorHorario[Fator],FatorHorario[Meses],I$3,FatorHorario[UF],$E$1,FatorHorario[Hora],$A14)</f>
        <v>31.59167034880619</v>
      </c>
      <c r="J14" s="230">
        <f>J$28*SUMIFS(FatorHorario[Fator],FatorHorario[Meses],J$3,FatorHorario[UF],$E$1,FatorHorario[Hora],$A14)</f>
        <v>36.449422346430381</v>
      </c>
      <c r="K14" s="230">
        <f>K$28*SUMIFS(FatorHorario[Fator],FatorHorario[Meses],K$3,FatorHorario[UF],$E$1,FatorHorario[Hora],$A14)</f>
        <v>38.689135511944471</v>
      </c>
      <c r="L14" s="230">
        <f>L$28*SUMIFS(FatorHorario[Fator],FatorHorario[Meses],L$3,FatorHorario[UF],$E$1,FatorHorario[Hora],$A14)</f>
        <v>42.309578161758573</v>
      </c>
      <c r="M14" s="231">
        <f>M$28*SUMIFS(FatorHorario[Fator],FatorHorario[Meses],M$3,FatorHorario[UF],$E$1,FatorHorario[Hora],$A14)</f>
        <v>43.190772315545019</v>
      </c>
      <c r="N14" s="12">
        <v>11</v>
      </c>
    </row>
    <row r="15" spans="1:14" x14ac:dyDescent="0.25">
      <c r="A15" s="11">
        <v>12</v>
      </c>
      <c r="B15" s="229">
        <f>B$28*SUMIFS(FatorHorario[Fator],FatorHorario[Meses],B$3,FatorHorario[UF],$E$1,FatorHorario[Hora],$A15)</f>
        <v>29.658490746047825</v>
      </c>
      <c r="C15" s="230">
        <f>C$28*SUMIFS(FatorHorario[Fator],FatorHorario[Meses],C$3,FatorHorario[UF],$E$1,FatorHorario[Hora],$A15)</f>
        <v>31.149904392422549</v>
      </c>
      <c r="D15" s="230">
        <f>D$28*SUMIFS(FatorHorario[Fator],FatorHorario[Meses],D$3,FatorHorario[UF],$E$1,FatorHorario[Hora],$A15)</f>
        <v>33.086597622083843</v>
      </c>
      <c r="E15" s="230">
        <f>E$28*SUMIFS(FatorHorario[Fator],FatorHorario[Meses],E$3,FatorHorario[UF],$E$1,FatorHorario[Hora],$A15)</f>
        <v>30.857712904228041</v>
      </c>
      <c r="F15" s="230">
        <f>F$28*SUMIFS(FatorHorario[Fator],FatorHorario[Meses],F$3,FatorHorario[UF],$E$1,FatorHorario[Hora],$A15)</f>
        <v>27.934279809297646</v>
      </c>
      <c r="G15" s="230">
        <f>G$28*SUMIFS(FatorHorario[Fator],FatorHorario[Meses],G$3,FatorHorario[UF],$E$1,FatorHorario[Hora],$A15)</f>
        <v>27.476878793918928</v>
      </c>
      <c r="H15" s="230">
        <f>H$28*SUMIFS(FatorHorario[Fator],FatorHorario[Meses],H$3,FatorHorario[UF],$E$1,FatorHorario[Hora],$A15)</f>
        <v>28.728056323544116</v>
      </c>
      <c r="I15" s="230">
        <f>I$28*SUMIFS(FatorHorario[Fator],FatorHorario[Meses],I$3,FatorHorario[UF],$E$1,FatorHorario[Hora],$A15)</f>
        <v>32.521898262853043</v>
      </c>
      <c r="J15" s="230">
        <f>J$28*SUMIFS(FatorHorario[Fator],FatorHorario[Meses],J$3,FatorHorario[UF],$E$1,FatorHorario[Hora],$A15)</f>
        <v>37.565846433032767</v>
      </c>
      <c r="K15" s="230">
        <f>K$28*SUMIFS(FatorHorario[Fator],FatorHorario[Meses],K$3,FatorHorario[UF],$E$1,FatorHorario[Hora],$A15)</f>
        <v>39.889229163023913</v>
      </c>
      <c r="L15" s="230">
        <f>L$28*SUMIFS(FatorHorario[Fator],FatorHorario[Meses],L$3,FatorHorario[UF],$E$1,FatorHorario[Hora],$A15)</f>
        <v>43.607329038471832</v>
      </c>
      <c r="M15" s="231">
        <f>M$28*SUMIFS(FatorHorario[Fator],FatorHorario[Meses],M$3,FatorHorario[UF],$E$1,FatorHorario[Hora],$A15)</f>
        <v>44.566115260110365</v>
      </c>
      <c r="N15" s="12">
        <v>12</v>
      </c>
    </row>
    <row r="16" spans="1:14" x14ac:dyDescent="0.25">
      <c r="A16" s="11">
        <v>13</v>
      </c>
      <c r="B16" s="229">
        <f>B$28*SUMIFS(FatorHorario[Fator],FatorHorario[Meses],B$3,FatorHorario[UF],$E$1,FatorHorario[Hora],$A16)</f>
        <v>28.562985366109999</v>
      </c>
      <c r="C16" s="230">
        <f>C$28*SUMIFS(FatorHorario[Fator],FatorHorario[Meses],C$3,FatorHorario[UF],$E$1,FatorHorario[Hora],$A16)</f>
        <v>29.960809156568715</v>
      </c>
      <c r="D16" s="230">
        <f>D$28*SUMIFS(FatorHorario[Fator],FatorHorario[Meses],D$3,FatorHorario[UF],$E$1,FatorHorario[Hora],$A16)</f>
        <v>31.859232444870766</v>
      </c>
      <c r="E16" s="230">
        <f>E$28*SUMIFS(FatorHorario[Fator],FatorHorario[Meses],E$3,FatorHorario[UF],$E$1,FatorHorario[Hora],$A16)</f>
        <v>29.729260787368702</v>
      </c>
      <c r="F16" s="230">
        <f>F$28*SUMIFS(FatorHorario[Fator],FatorHorario[Meses],F$3,FatorHorario[UF],$E$1,FatorHorario[Hora],$A16)</f>
        <v>27.001312000524194</v>
      </c>
      <c r="G16" s="230">
        <f>G$28*SUMIFS(FatorHorario[Fator],FatorHorario[Meses],G$3,FatorHorario[UF],$E$1,FatorHorario[Hora],$A16)</f>
        <v>26.5240511369446</v>
      </c>
      <c r="H16" s="230">
        <f>H$28*SUMIFS(FatorHorario[Fator],FatorHorario[Meses],H$3,FatorHorario[UF],$E$1,FatorHorario[Hora],$A16)</f>
        <v>27.790093616170683</v>
      </c>
      <c r="I16" s="230">
        <f>I$28*SUMIFS(FatorHorario[Fator],FatorHorario[Meses],I$3,FatorHorario[UF],$E$1,FatorHorario[Hora],$A16)</f>
        <v>31.496329826778013</v>
      </c>
      <c r="J16" s="230">
        <f>J$28*SUMIFS(FatorHorario[Fator],FatorHorario[Meses],J$3,FatorHorario[UF],$E$1,FatorHorario[Hora],$A16)</f>
        <v>36.410573374144739</v>
      </c>
      <c r="K16" s="230">
        <f>K$28*SUMIFS(FatorHorario[Fator],FatorHorario[Meses],K$3,FatorHorario[UF],$E$1,FatorHorario[Hora],$A16)</f>
        <v>38.607774163795447</v>
      </c>
      <c r="L16" s="230">
        <f>L$28*SUMIFS(FatorHorario[Fator],FatorHorario[Meses],L$3,FatorHorario[UF],$E$1,FatorHorario[Hora],$A16)</f>
        <v>41.926914639679502</v>
      </c>
      <c r="M16" s="231">
        <f>M$28*SUMIFS(FatorHorario[Fator],FatorHorario[Meses],M$3,FatorHorario[UF],$E$1,FatorHorario[Hora],$A16)</f>
        <v>42.830560129863635</v>
      </c>
      <c r="N16" s="12">
        <v>13</v>
      </c>
    </row>
    <row r="17" spans="1:14" x14ac:dyDescent="0.25">
      <c r="A17" s="11">
        <v>14</v>
      </c>
      <c r="B17" s="229">
        <f>B$28*SUMIFS(FatorHorario[Fator],FatorHorario[Meses],B$3,FatorHorario[UF],$E$1,FatorHorario[Hora],$A17)</f>
        <v>25.477984141623264</v>
      </c>
      <c r="C17" s="230">
        <f>C$28*SUMIFS(FatorHorario[Fator],FatorHorario[Meses],C$3,FatorHorario[UF],$E$1,FatorHorario[Hora],$A17)</f>
        <v>26.696780216304955</v>
      </c>
      <c r="D17" s="230">
        <f>D$28*SUMIFS(FatorHorario[Fator],FatorHorario[Meses],D$3,FatorHorario[UF],$E$1,FatorHorario[Hora],$A17)</f>
        <v>28.444753982529637</v>
      </c>
      <c r="E17" s="230">
        <f>E$28*SUMIFS(FatorHorario[Fator],FatorHorario[Meses],E$3,FatorHorario[UF],$E$1,FatorHorario[Hora],$A17)</f>
        <v>26.590329298788845</v>
      </c>
      <c r="F17" s="230">
        <f>F$28*SUMIFS(FatorHorario[Fator],FatorHorario[Meses],F$3,FatorHorario[UF],$E$1,FatorHorario[Hora],$A17)</f>
        <v>24.253881746601664</v>
      </c>
      <c r="G17" s="230">
        <f>G$28*SUMIFS(FatorHorario[Fator],FatorHorario[Meses],G$3,FatorHorario[UF],$E$1,FatorHorario[Hora],$A17)</f>
        <v>23.813035804059627</v>
      </c>
      <c r="H17" s="230">
        <f>H$28*SUMIFS(FatorHorario[Fator],FatorHorario[Meses],H$3,FatorHorario[UF],$E$1,FatorHorario[Hora],$A17)</f>
        <v>25.031088296909811</v>
      </c>
      <c r="I17" s="230">
        <f>I$28*SUMIFS(FatorHorario[Fator],FatorHorario[Meses],I$3,FatorHorario[UF],$E$1,FatorHorario[Hora],$A17)</f>
        <v>28.474155080696612</v>
      </c>
      <c r="J17" s="230">
        <f>J$28*SUMIFS(FatorHorario[Fator],FatorHorario[Meses],J$3,FatorHorario[UF],$E$1,FatorHorario[Hora],$A17)</f>
        <v>32.914756162426286</v>
      </c>
      <c r="K17" s="230">
        <f>K$28*SUMIFS(FatorHorario[Fator],FatorHorario[Meses],K$3,FatorHorario[UF],$E$1,FatorHorario[Hora],$A17)</f>
        <v>34.746071067672645</v>
      </c>
      <c r="L17" s="230">
        <f>L$28*SUMIFS(FatorHorario[Fator],FatorHorario[Meses],L$3,FatorHorario[UF],$E$1,FatorHorario[Hora],$A17)</f>
        <v>37.303495798489642</v>
      </c>
      <c r="M17" s="231">
        <f>M$28*SUMIFS(FatorHorario[Fator],FatorHorario[Meses],M$3,FatorHorario[UF],$E$1,FatorHorario[Hora],$A17)</f>
        <v>37.990199460541589</v>
      </c>
      <c r="N17" s="12">
        <v>14</v>
      </c>
    </row>
    <row r="18" spans="1:14" x14ac:dyDescent="0.25">
      <c r="A18" s="11">
        <v>15</v>
      </c>
      <c r="B18" s="229">
        <f>B$28*SUMIFS(FatorHorario[Fator],FatorHorario[Meses],B$3,FatorHorario[UF],$E$1,FatorHorario[Hora],$A18)</f>
        <v>20.270633639033122</v>
      </c>
      <c r="C18" s="230">
        <f>C$28*SUMIFS(FatorHorario[Fator],FatorHorario[Meses],C$3,FatorHorario[UF],$E$1,FatorHorario[Hora],$A18)</f>
        <v>21.260911785396459</v>
      </c>
      <c r="D18" s="230">
        <f>D$28*SUMIFS(FatorHorario[Fator],FatorHorario[Meses],D$3,FatorHorario[UF],$E$1,FatorHorario[Hora],$A18)</f>
        <v>22.676917059254734</v>
      </c>
      <c r="E18" s="230">
        <f>E$28*SUMIFS(FatorHorario[Fator],FatorHorario[Meses],E$3,FatorHorario[UF],$E$1,FatorHorario[Hora],$A18)</f>
        <v>21.253262632187425</v>
      </c>
      <c r="F18" s="230">
        <f>F$28*SUMIFS(FatorHorario[Fator],FatorHorario[Meses],F$3,FatorHorario[UF],$E$1,FatorHorario[Hora],$A18)</f>
        <v>19.554026779581893</v>
      </c>
      <c r="G18" s="230">
        <f>G$28*SUMIFS(FatorHorario[Fator],FatorHorario[Meses],G$3,FatorHorario[UF],$E$1,FatorHorario[Hora],$A18)</f>
        <v>19.241917967766742</v>
      </c>
      <c r="H18" s="230">
        <f>H$28*SUMIFS(FatorHorario[Fator],FatorHorario[Meses],H$3,FatorHorario[UF],$E$1,FatorHorario[Hora],$A18)</f>
        <v>20.234442332472145</v>
      </c>
      <c r="I18" s="230">
        <f>I$28*SUMIFS(FatorHorario[Fator],FatorHorario[Meses],I$3,FatorHorario[UF],$E$1,FatorHorario[Hora],$A18)</f>
        <v>23.272751075257201</v>
      </c>
      <c r="J18" s="230">
        <f>J$28*SUMIFS(FatorHorario[Fator],FatorHorario[Meses],J$3,FatorHorario[UF],$E$1,FatorHorario[Hora],$A18)</f>
        <v>26.913958108699976</v>
      </c>
      <c r="K18" s="230">
        <f>K$28*SUMIFS(FatorHorario[Fator],FatorHorario[Meses],K$3,FatorHorario[UF],$E$1,FatorHorario[Hora],$A18)</f>
        <v>27.898949185514301</v>
      </c>
      <c r="L18" s="230">
        <f>L$28*SUMIFS(FatorHorario[Fator],FatorHorario[Meses],L$3,FatorHorario[UF],$E$1,FatorHorario[Hora],$A18)</f>
        <v>29.375238349948933</v>
      </c>
      <c r="M18" s="231">
        <f>M$28*SUMIFS(FatorHorario[Fator],FatorHorario[Meses],M$3,FatorHorario[UF],$E$1,FatorHorario[Hora],$A18)</f>
        <v>30.023207549290252</v>
      </c>
      <c r="N18" s="12">
        <v>15</v>
      </c>
    </row>
    <row r="19" spans="1:14" x14ac:dyDescent="0.25">
      <c r="A19" s="11">
        <v>16</v>
      </c>
      <c r="B19" s="229">
        <f>B$28*SUMIFS(FatorHorario[Fator],FatorHorario[Meses],B$3,FatorHorario[UF],$E$1,FatorHorario[Hora],$A19)</f>
        <v>13.409844318510363</v>
      </c>
      <c r="C19" s="230">
        <f>C$28*SUMIFS(FatorHorario[Fator],FatorHorario[Meses],C$3,FatorHorario[UF],$E$1,FatorHorario[Hora],$A19)</f>
        <v>14.107500257518025</v>
      </c>
      <c r="D19" s="230">
        <f>D$28*SUMIFS(FatorHorario[Fator],FatorHorario[Meses],D$3,FatorHorario[UF],$E$1,FatorHorario[Hora],$A19)</f>
        <v>14.959485967333805</v>
      </c>
      <c r="E19" s="230">
        <f>E$28*SUMIFS(FatorHorario[Fator],FatorHorario[Meses],E$3,FatorHorario[UF],$E$1,FatorHorario[Hora],$A19)</f>
        <v>13.95378398114757</v>
      </c>
      <c r="F19" s="230">
        <f>F$28*SUMIFS(FatorHorario[Fator],FatorHorario[Meses],F$3,FatorHorario[UF],$E$1,FatorHorario[Hora],$A19)</f>
        <v>12.91335965672608</v>
      </c>
      <c r="G19" s="230">
        <f>G$28*SUMIFS(FatorHorario[Fator],FatorHorario[Meses],G$3,FatorHorario[UF],$E$1,FatorHorario[Hora],$A19)</f>
        <v>12.704236922276698</v>
      </c>
      <c r="H19" s="230">
        <f>H$28*SUMIFS(FatorHorario[Fator],FatorHorario[Meses],H$3,FatorHorario[UF],$E$1,FatorHorario[Hora],$A19)</f>
        <v>13.364630078185575</v>
      </c>
      <c r="I19" s="230">
        <f>I$28*SUMIFS(FatorHorario[Fator],FatorHorario[Meses],I$3,FatorHorario[UF],$E$1,FatorHorario[Hora],$A19)</f>
        <v>15.704315435089992</v>
      </c>
      <c r="J19" s="230">
        <f>J$28*SUMIFS(FatorHorario[Fator],FatorHorario[Meses],J$3,FatorHorario[UF],$E$1,FatorHorario[Hora],$A19)</f>
        <v>18.062698136840833</v>
      </c>
      <c r="K19" s="230">
        <f>K$28*SUMIFS(FatorHorario[Fator],FatorHorario[Meses],K$3,FatorHorario[UF],$E$1,FatorHorario[Hora],$A19)</f>
        <v>17.995466701882897</v>
      </c>
      <c r="L19" s="230">
        <f>L$28*SUMIFS(FatorHorario[Fator],FatorHorario[Meses],L$3,FatorHorario[UF],$E$1,FatorHorario[Hora],$A19)</f>
        <v>18.199753543774854</v>
      </c>
      <c r="M19" s="231">
        <f>M$28*SUMIFS(FatorHorario[Fator],FatorHorario[Meses],M$3,FatorHorario[UF],$E$1,FatorHorario[Hora],$A19)</f>
        <v>19.514541967521083</v>
      </c>
      <c r="N19" s="12">
        <v>16</v>
      </c>
    </row>
    <row r="20" spans="1:14" x14ac:dyDescent="0.25">
      <c r="A20" s="11">
        <v>17</v>
      </c>
      <c r="B20" s="229">
        <f>B$28*SUMIFS(FatorHorario[Fator],FatorHorario[Meses],B$3,FatorHorario[UF],$E$1,FatorHorario[Hora],$A20)</f>
        <v>6.3039519515566651</v>
      </c>
      <c r="C20" s="230">
        <f>C$28*SUMIFS(FatorHorario[Fator],FatorHorario[Meses],C$3,FatorHorario[UF],$E$1,FatorHorario[Hora],$A20)</f>
        <v>6.5446238921193771</v>
      </c>
      <c r="D20" s="230">
        <f>D$28*SUMIFS(FatorHorario[Fator],FatorHorario[Meses],D$3,FatorHorario[UF],$E$1,FatorHorario[Hora],$A20)</f>
        <v>6.5327982768519091</v>
      </c>
      <c r="E20" s="230">
        <f>E$28*SUMIFS(FatorHorario[Fator],FatorHorario[Meses],E$3,FatorHorario[UF],$E$1,FatorHorario[Hora],$A20)</f>
        <v>5.7836157375796065</v>
      </c>
      <c r="F20" s="230">
        <f>F$28*SUMIFS(FatorHorario[Fator],FatorHorario[Meses],F$3,FatorHorario[UF],$E$1,FatorHorario[Hora],$A20)</f>
        <v>5.2934847528927378</v>
      </c>
      <c r="G20" s="230">
        <f>G$28*SUMIFS(FatorHorario[Fator],FatorHorario[Meses],G$3,FatorHorario[UF],$E$1,FatorHorario[Hora],$A20)</f>
        <v>5.0141093772284666</v>
      </c>
      <c r="H20" s="230">
        <f>H$28*SUMIFS(FatorHorario[Fator],FatorHorario[Meses],H$3,FatorHorario[UF],$E$1,FatorHorario[Hora],$A20)</f>
        <v>5.279800004141272</v>
      </c>
      <c r="I20" s="230">
        <f>I$28*SUMIFS(FatorHorario[Fator],FatorHorario[Meses],I$3,FatorHorario[UF],$E$1,FatorHorario[Hora],$A20)</f>
        <v>6.539586456794904</v>
      </c>
      <c r="J20" s="230">
        <f>J$28*SUMIFS(FatorHorario[Fator],FatorHorario[Meses],J$3,FatorHorario[UF],$E$1,FatorHorario[Hora],$A20)</f>
        <v>7.6271089996692503</v>
      </c>
      <c r="K20" s="230">
        <f>K$28*SUMIFS(FatorHorario[Fator],FatorHorario[Meses],K$3,FatorHorario[UF],$E$1,FatorHorario[Hora],$A20)</f>
        <v>7.0586350927191015</v>
      </c>
      <c r="L20" s="230">
        <f>L$28*SUMIFS(FatorHorario[Fator],FatorHorario[Meses],L$3,FatorHorario[UF],$E$1,FatorHorario[Hora],$A20)</f>
        <v>6.7887717539262624</v>
      </c>
      <c r="M20" s="231">
        <f>M$28*SUMIFS(FatorHorario[Fator],FatorHorario[Meses],M$3,FatorHorario[UF],$E$1,FatorHorario[Hora],$A20)</f>
        <v>9.0992889783414643</v>
      </c>
      <c r="N20" s="12">
        <v>17</v>
      </c>
    </row>
    <row r="21" spans="1:14" x14ac:dyDescent="0.25">
      <c r="A21" s="11">
        <v>18</v>
      </c>
      <c r="B21" s="229">
        <f>B$28*SUMIFS(FatorHorario[Fator],FatorHorario[Meses],B$3,FatorHorario[UF],$E$1,FatorHorario[Hora],$A21)</f>
        <v>1.0345678542409347</v>
      </c>
      <c r="C21" s="230">
        <f>C$28*SUMIFS(FatorHorario[Fator],FatorHorario[Meses],C$3,FatorHorario[UF],$E$1,FatorHorario[Hora],$A21)</f>
        <v>0.87702204550487661</v>
      </c>
      <c r="D21" s="230">
        <f>D$28*SUMIFS(FatorHorario[Fator],FatorHorario[Meses],D$3,FatorHorario[UF],$E$1,FatorHorario[Hora],$A21)</f>
        <v>0.60064857231379942</v>
      </c>
      <c r="E21" s="230">
        <f>E$28*SUMIFS(FatorHorario[Fator],FatorHorario[Meses],E$3,FatorHorario[UF],$E$1,FatorHorario[Hora],$A21)</f>
        <v>0.36811785221593762</v>
      </c>
      <c r="F21" s="230">
        <f>F$28*SUMIFS(FatorHorario[Fator],FatorHorario[Meses],F$3,FatorHorario[UF],$E$1,FatorHorario[Hora],$A21)</f>
        <v>0.2500444947520879</v>
      </c>
      <c r="G21" s="230">
        <f>G$28*SUMIFS(FatorHorario[Fator],FatorHorario[Meses],G$3,FatorHorario[UF],$E$1,FatorHorario[Hora],$A21)</f>
        <v>0.22252781541895197</v>
      </c>
      <c r="H21" s="230">
        <f>H$28*SUMIFS(FatorHorario[Fator],FatorHorario[Meses],H$3,FatorHorario[UF],$E$1,FatorHorario[Hora],$A21)</f>
        <v>0.28016684448109308</v>
      </c>
      <c r="I21" s="230">
        <f>I$28*SUMIFS(FatorHorario[Fator],FatorHorario[Meses],I$3,FatorHorario[UF],$E$1,FatorHorario[Hora],$A21)</f>
        <v>0.41644465375274792</v>
      </c>
      <c r="J21" s="230">
        <f>J$28*SUMIFS(FatorHorario[Fator],FatorHorario[Meses],J$3,FatorHorario[UF],$E$1,FatorHorario[Hora],$A21)</f>
        <v>0.60509030922896445</v>
      </c>
      <c r="K21" s="230">
        <f>K$28*SUMIFS(FatorHorario[Fator],FatorHorario[Meses],K$3,FatorHorario[UF],$E$1,FatorHorario[Hora],$A21)</f>
        <v>0.70094214495158735</v>
      </c>
      <c r="L21" s="230">
        <f>L$28*SUMIFS(FatorHorario[Fator],FatorHorario[Meses],L$3,FatorHorario[UF],$E$1,FatorHorario[Hora],$A21)</f>
        <v>0.91510502178086883</v>
      </c>
      <c r="M21" s="231">
        <f>M$28*SUMIFS(FatorHorario[Fator],FatorHorario[Meses],M$3,FatorHorario[UF],$E$1,FatorHorario[Hora],$A21)</f>
        <v>1.4607743359033001</v>
      </c>
      <c r="N21" s="12">
        <v>18</v>
      </c>
    </row>
    <row r="22" spans="1:14" x14ac:dyDescent="0.25">
      <c r="A22" s="11">
        <v>19</v>
      </c>
      <c r="B22" s="229">
        <f>B$28*SUMIFS(FatorHorario[Fator],FatorHorario[Meses],B$3,FatorHorario[UF],$E$1,FatorHorario[Hora],$A22)</f>
        <v>0</v>
      </c>
      <c r="C22" s="230">
        <f>C$28*SUMIFS(FatorHorario[Fator],FatorHorario[Meses],C$3,FatorHorario[UF],$E$1,FatorHorario[Hora],$A22)</f>
        <v>0</v>
      </c>
      <c r="D22" s="230">
        <f>D$28*SUMIFS(FatorHorario[Fator],FatorHorario[Meses],D$3,FatorHorario[UF],$E$1,FatorHorario[Hora],$A22)</f>
        <v>0</v>
      </c>
      <c r="E22" s="230">
        <f>E$28*SUMIFS(FatorHorario[Fator],FatorHorario[Meses],E$3,FatorHorario[UF],$E$1,FatorHorario[Hora],$A22)</f>
        <v>0</v>
      </c>
      <c r="F22" s="230">
        <f>F$28*SUMIFS(FatorHorario[Fator],FatorHorario[Meses],F$3,FatorHorario[UF],$E$1,FatorHorario[Hora],$A22)</f>
        <v>0</v>
      </c>
      <c r="G22" s="230">
        <f>G$28*SUMIFS(FatorHorario[Fator],FatorHorario[Meses],G$3,FatorHorario[UF],$E$1,FatorHorario[Hora],$A22)</f>
        <v>0</v>
      </c>
      <c r="H22" s="230">
        <f>H$28*SUMIFS(FatorHorario[Fator],FatorHorario[Meses],H$3,FatorHorario[UF],$E$1,FatorHorario[Hora],$A22)</f>
        <v>0</v>
      </c>
      <c r="I22" s="230">
        <f>I$28*SUMIFS(FatorHorario[Fator],FatorHorario[Meses],I$3,FatorHorario[UF],$E$1,FatorHorario[Hora],$A22)</f>
        <v>0</v>
      </c>
      <c r="J22" s="230">
        <f>J$28*SUMIFS(FatorHorario[Fator],FatorHorario[Meses],J$3,FatorHorario[UF],$E$1,FatorHorario[Hora],$A22)</f>
        <v>0</v>
      </c>
      <c r="K22" s="230">
        <f>K$28*SUMIFS(FatorHorario[Fator],FatorHorario[Meses],K$3,FatorHorario[UF],$E$1,FatorHorario[Hora],$A22)</f>
        <v>0</v>
      </c>
      <c r="L22" s="230">
        <f>L$28*SUMIFS(FatorHorario[Fator],FatorHorario[Meses],L$3,FatorHorario[UF],$E$1,FatorHorario[Hora],$A22)</f>
        <v>0</v>
      </c>
      <c r="M22" s="231">
        <f>M$28*SUMIFS(FatorHorario[Fator],FatorHorario[Meses],M$3,FatorHorario[UF],$E$1,FatorHorario[Hora],$A22)</f>
        <v>0</v>
      </c>
      <c r="N22" s="12">
        <v>19</v>
      </c>
    </row>
    <row r="23" spans="1:14" x14ac:dyDescent="0.25">
      <c r="A23" s="11">
        <v>20</v>
      </c>
      <c r="B23" s="229">
        <f>B$28*SUMIFS(FatorHorario[Fator],FatorHorario[Meses],B$3,FatorHorario[UF],$E$1,FatorHorario[Hora],$A23)</f>
        <v>0</v>
      </c>
      <c r="C23" s="230">
        <f>C$28*SUMIFS(FatorHorario[Fator],FatorHorario[Meses],C$3,FatorHorario[UF],$E$1,FatorHorario[Hora],$A23)</f>
        <v>0</v>
      </c>
      <c r="D23" s="230">
        <f>D$28*SUMIFS(FatorHorario[Fator],FatorHorario[Meses],D$3,FatorHorario[UF],$E$1,FatorHorario[Hora],$A23)</f>
        <v>0</v>
      </c>
      <c r="E23" s="230">
        <f>E$28*SUMIFS(FatorHorario[Fator],FatorHorario[Meses],E$3,FatorHorario[UF],$E$1,FatorHorario[Hora],$A23)</f>
        <v>0</v>
      </c>
      <c r="F23" s="230">
        <f>F$28*SUMIFS(FatorHorario[Fator],FatorHorario[Meses],F$3,FatorHorario[UF],$E$1,FatorHorario[Hora],$A23)</f>
        <v>0</v>
      </c>
      <c r="G23" s="230">
        <f>G$28*SUMIFS(FatorHorario[Fator],FatorHorario[Meses],G$3,FatorHorario[UF],$E$1,FatorHorario[Hora],$A23)</f>
        <v>0</v>
      </c>
      <c r="H23" s="230">
        <f>H$28*SUMIFS(FatorHorario[Fator],FatorHorario[Meses],H$3,FatorHorario[UF],$E$1,FatorHorario[Hora],$A23)</f>
        <v>0</v>
      </c>
      <c r="I23" s="230">
        <f>I$28*SUMIFS(FatorHorario[Fator],FatorHorario[Meses],I$3,FatorHorario[UF],$E$1,FatorHorario[Hora],$A23)</f>
        <v>0</v>
      </c>
      <c r="J23" s="230">
        <f>J$28*SUMIFS(FatorHorario[Fator],FatorHorario[Meses],J$3,FatorHorario[UF],$E$1,FatorHorario[Hora],$A23)</f>
        <v>0</v>
      </c>
      <c r="K23" s="230">
        <f>K$28*SUMIFS(FatorHorario[Fator],FatorHorario[Meses],K$3,FatorHorario[UF],$E$1,FatorHorario[Hora],$A23)</f>
        <v>0</v>
      </c>
      <c r="L23" s="230">
        <f>L$28*SUMIFS(FatorHorario[Fator],FatorHorario[Meses],L$3,FatorHorario[UF],$E$1,FatorHorario[Hora],$A23)</f>
        <v>0</v>
      </c>
      <c r="M23" s="231">
        <f>M$28*SUMIFS(FatorHorario[Fator],FatorHorario[Meses],M$3,FatorHorario[UF],$E$1,FatorHorario[Hora],$A23)</f>
        <v>0</v>
      </c>
      <c r="N23" s="12">
        <v>20</v>
      </c>
    </row>
    <row r="24" spans="1:14" x14ac:dyDescent="0.25">
      <c r="A24" s="11">
        <v>21</v>
      </c>
      <c r="B24" s="229">
        <f>B$28*SUMIFS(FatorHorario[Fator],FatorHorario[Meses],B$3,FatorHorario[UF],$E$1,FatorHorario[Hora],$A24)</f>
        <v>0</v>
      </c>
      <c r="C24" s="230">
        <f>C$28*SUMIFS(FatorHorario[Fator],FatorHorario[Meses],C$3,FatorHorario[UF],$E$1,FatorHorario[Hora],$A24)</f>
        <v>0</v>
      </c>
      <c r="D24" s="230">
        <f>D$28*SUMIFS(FatorHorario[Fator],FatorHorario[Meses],D$3,FatorHorario[UF],$E$1,FatorHorario[Hora],$A24)</f>
        <v>0</v>
      </c>
      <c r="E24" s="230">
        <f>E$28*SUMIFS(FatorHorario[Fator],FatorHorario[Meses],E$3,FatorHorario[UF],$E$1,FatorHorario[Hora],$A24)</f>
        <v>0</v>
      </c>
      <c r="F24" s="230">
        <f>F$28*SUMIFS(FatorHorario[Fator],FatorHorario[Meses],F$3,FatorHorario[UF],$E$1,FatorHorario[Hora],$A24)</f>
        <v>0</v>
      </c>
      <c r="G24" s="230">
        <f>G$28*SUMIFS(FatorHorario[Fator],FatorHorario[Meses],G$3,FatorHorario[UF],$E$1,FatorHorario[Hora],$A24)</f>
        <v>0</v>
      </c>
      <c r="H24" s="230">
        <f>H$28*SUMIFS(FatorHorario[Fator],FatorHorario[Meses],H$3,FatorHorario[UF],$E$1,FatorHorario[Hora],$A24)</f>
        <v>0</v>
      </c>
      <c r="I24" s="230">
        <f>I$28*SUMIFS(FatorHorario[Fator],FatorHorario[Meses],I$3,FatorHorario[UF],$E$1,FatorHorario[Hora],$A24)</f>
        <v>0</v>
      </c>
      <c r="J24" s="230">
        <f>J$28*SUMIFS(FatorHorario[Fator],FatorHorario[Meses],J$3,FatorHorario[UF],$E$1,FatorHorario[Hora],$A24)</f>
        <v>0</v>
      </c>
      <c r="K24" s="230">
        <f>K$28*SUMIFS(FatorHorario[Fator],FatorHorario[Meses],K$3,FatorHorario[UF],$E$1,FatorHorario[Hora],$A24)</f>
        <v>0</v>
      </c>
      <c r="L24" s="230">
        <f>L$28*SUMIFS(FatorHorario[Fator],FatorHorario[Meses],L$3,FatorHorario[UF],$E$1,FatorHorario[Hora],$A24)</f>
        <v>0</v>
      </c>
      <c r="M24" s="231">
        <f>M$28*SUMIFS(FatorHorario[Fator],FatorHorario[Meses],M$3,FatorHorario[UF],$E$1,FatorHorario[Hora],$A24)</f>
        <v>0</v>
      </c>
      <c r="N24" s="12">
        <v>21</v>
      </c>
    </row>
    <row r="25" spans="1:14" x14ac:dyDescent="0.25">
      <c r="A25" s="11">
        <v>22</v>
      </c>
      <c r="B25" s="229">
        <f>B$28*SUMIFS(FatorHorario[Fator],FatorHorario[Meses],B$3,FatorHorario[UF],$E$1,FatorHorario[Hora],$A25)</f>
        <v>0</v>
      </c>
      <c r="C25" s="230">
        <f>C$28*SUMIFS(FatorHorario[Fator],FatorHorario[Meses],C$3,FatorHorario[UF],$E$1,FatorHorario[Hora],$A25)</f>
        <v>0</v>
      </c>
      <c r="D25" s="230">
        <f>D$28*SUMIFS(FatorHorario[Fator],FatorHorario[Meses],D$3,FatorHorario[UF],$E$1,FatorHorario[Hora],$A25)</f>
        <v>0</v>
      </c>
      <c r="E25" s="230">
        <f>E$28*SUMIFS(FatorHorario[Fator],FatorHorario[Meses],E$3,FatorHorario[UF],$E$1,FatorHorario[Hora],$A25)</f>
        <v>0</v>
      </c>
      <c r="F25" s="230">
        <f>F$28*SUMIFS(FatorHorario[Fator],FatorHorario[Meses],F$3,FatorHorario[UF],$E$1,FatorHorario[Hora],$A25)</f>
        <v>0</v>
      </c>
      <c r="G25" s="230">
        <f>G$28*SUMIFS(FatorHorario[Fator],FatorHorario[Meses],G$3,FatorHorario[UF],$E$1,FatorHorario[Hora],$A25)</f>
        <v>0</v>
      </c>
      <c r="H25" s="230">
        <f>H$28*SUMIFS(FatorHorario[Fator],FatorHorario[Meses],H$3,FatorHorario[UF],$E$1,FatorHorario[Hora],$A25)</f>
        <v>0</v>
      </c>
      <c r="I25" s="230">
        <f>I$28*SUMIFS(FatorHorario[Fator],FatorHorario[Meses],I$3,FatorHorario[UF],$E$1,FatorHorario[Hora],$A25)</f>
        <v>0</v>
      </c>
      <c r="J25" s="230">
        <f>J$28*SUMIFS(FatorHorario[Fator],FatorHorario[Meses],J$3,FatorHorario[UF],$E$1,FatorHorario[Hora],$A25)</f>
        <v>0</v>
      </c>
      <c r="K25" s="230">
        <f>K$28*SUMIFS(FatorHorario[Fator],FatorHorario[Meses],K$3,FatorHorario[UF],$E$1,FatorHorario[Hora],$A25)</f>
        <v>0</v>
      </c>
      <c r="L25" s="230">
        <f>L$28*SUMIFS(FatorHorario[Fator],FatorHorario[Meses],L$3,FatorHorario[UF],$E$1,FatorHorario[Hora],$A25)</f>
        <v>0</v>
      </c>
      <c r="M25" s="231">
        <f>M$28*SUMIFS(FatorHorario[Fator],FatorHorario[Meses],M$3,FatorHorario[UF],$E$1,FatorHorario[Hora],$A25)</f>
        <v>0</v>
      </c>
      <c r="N25" s="12">
        <v>22</v>
      </c>
    </row>
    <row r="26" spans="1:14" x14ac:dyDescent="0.25">
      <c r="A26" s="11">
        <v>23</v>
      </c>
      <c r="B26" s="229">
        <f>B$28*SUMIFS(FatorHorario[Fator],FatorHorario[Meses],B$3,FatorHorario[UF],$E$1,FatorHorario[Hora],$A26)</f>
        <v>0</v>
      </c>
      <c r="C26" s="230">
        <f>C$28*SUMIFS(FatorHorario[Fator],FatorHorario[Meses],C$3,FatorHorario[UF],$E$1,FatorHorario[Hora],$A26)</f>
        <v>0</v>
      </c>
      <c r="D26" s="230">
        <f>D$28*SUMIFS(FatorHorario[Fator],FatorHorario[Meses],D$3,FatorHorario[UF],$E$1,FatorHorario[Hora],$A26)</f>
        <v>0</v>
      </c>
      <c r="E26" s="230">
        <f>E$28*SUMIFS(FatorHorario[Fator],FatorHorario[Meses],E$3,FatorHorario[UF],$E$1,FatorHorario[Hora],$A26)</f>
        <v>0</v>
      </c>
      <c r="F26" s="230">
        <f>F$28*SUMIFS(FatorHorario[Fator],FatorHorario[Meses],F$3,FatorHorario[UF],$E$1,FatorHorario[Hora],$A26)</f>
        <v>0</v>
      </c>
      <c r="G26" s="230">
        <f>G$28*SUMIFS(FatorHorario[Fator],FatorHorario[Meses],G$3,FatorHorario[UF],$E$1,FatorHorario[Hora],$A26)</f>
        <v>0</v>
      </c>
      <c r="H26" s="230">
        <f>H$28*SUMIFS(FatorHorario[Fator],FatorHorario[Meses],H$3,FatorHorario[UF],$E$1,FatorHorario[Hora],$A26)</f>
        <v>0</v>
      </c>
      <c r="I26" s="230">
        <f>I$28*SUMIFS(FatorHorario[Fator],FatorHorario[Meses],I$3,FatorHorario[UF],$E$1,FatorHorario[Hora],$A26)</f>
        <v>0</v>
      </c>
      <c r="J26" s="230">
        <f>J$28*SUMIFS(FatorHorario[Fator],FatorHorario[Meses],J$3,FatorHorario[UF],$E$1,FatorHorario[Hora],$A26)</f>
        <v>0</v>
      </c>
      <c r="K26" s="230">
        <f>K$28*SUMIFS(FatorHorario[Fator],FatorHorario[Meses],K$3,FatorHorario[UF],$E$1,FatorHorario[Hora],$A26)</f>
        <v>0</v>
      </c>
      <c r="L26" s="230">
        <f>L$28*SUMIFS(FatorHorario[Fator],FatorHorario[Meses],L$3,FatorHorario[UF],$E$1,FatorHorario[Hora],$A26)</f>
        <v>0</v>
      </c>
      <c r="M26" s="231">
        <f>M$28*SUMIFS(FatorHorario[Fator],FatorHorario[Meses],M$3,FatorHorario[UF],$E$1,FatorHorario[Hora],$A26)</f>
        <v>0</v>
      </c>
      <c r="N26" s="12">
        <v>23</v>
      </c>
    </row>
    <row r="27" spans="1:14" ht="15.75" thickBot="1" x14ac:dyDescent="0.3">
      <c r="A27" s="13">
        <v>24</v>
      </c>
      <c r="B27" s="232">
        <f>B$28*SUMIFS(FatorHorario[Fator],FatorHorario[Meses],B$3,FatorHorario[UF],$E$1,FatorHorario[Hora],$A27)</f>
        <v>0</v>
      </c>
      <c r="C27" s="233">
        <f>C$28*SUMIFS(FatorHorario[Fator],FatorHorario[Meses],C$3,FatorHorario[UF],$E$1,FatorHorario[Hora],$A27)</f>
        <v>0</v>
      </c>
      <c r="D27" s="233">
        <f>D$28*SUMIFS(FatorHorario[Fator],FatorHorario[Meses],D$3,FatorHorario[UF],$E$1,FatorHorario[Hora],$A27)</f>
        <v>0</v>
      </c>
      <c r="E27" s="233">
        <f>E$28*SUMIFS(FatorHorario[Fator],FatorHorario[Meses],E$3,FatorHorario[UF],$E$1,FatorHorario[Hora],$A27)</f>
        <v>0</v>
      </c>
      <c r="F27" s="233">
        <f>F$28*SUMIFS(FatorHorario[Fator],FatorHorario[Meses],F$3,FatorHorario[UF],$E$1,FatorHorario[Hora],$A27)</f>
        <v>0</v>
      </c>
      <c r="G27" s="233">
        <f>G$28*SUMIFS(FatorHorario[Fator],FatorHorario[Meses],G$3,FatorHorario[UF],$E$1,FatorHorario[Hora],$A27)</f>
        <v>0</v>
      </c>
      <c r="H27" s="233">
        <f>H$28*SUMIFS(FatorHorario[Fator],FatorHorario[Meses],H$3,FatorHorario[UF],$E$1,FatorHorario[Hora],$A27)</f>
        <v>0</v>
      </c>
      <c r="I27" s="233">
        <f>I$28*SUMIFS(FatorHorario[Fator],FatorHorario[Meses],I$3,FatorHorario[UF],$E$1,FatorHorario[Hora],$A27)</f>
        <v>0</v>
      </c>
      <c r="J27" s="233">
        <f>J$28*SUMIFS(FatorHorario[Fator],FatorHorario[Meses],J$3,FatorHorario[UF],$E$1,FatorHorario[Hora],$A27)</f>
        <v>0</v>
      </c>
      <c r="K27" s="233">
        <f>K$28*SUMIFS(FatorHorario[Fator],FatorHorario[Meses],K$3,FatorHorario[UF],$E$1,FatorHorario[Hora],$A27)</f>
        <v>0</v>
      </c>
      <c r="L27" s="233">
        <f>L$28*SUMIFS(FatorHorario[Fator],FatorHorario[Meses],L$3,FatorHorario[UF],$E$1,FatorHorario[Hora],$A27)</f>
        <v>0</v>
      </c>
      <c r="M27" s="234">
        <f>M$28*SUMIFS(FatorHorario[Fator],FatorHorario[Meses],M$3,FatorHorario[UF],$E$1,FatorHorario[Hora],$A27)</f>
        <v>0</v>
      </c>
      <c r="N27" s="14">
        <v>24</v>
      </c>
    </row>
    <row r="28" spans="1:14" ht="17.25" thickTop="1" thickBot="1" x14ac:dyDescent="0.3">
      <c r="A28" s="25" t="s">
        <v>56</v>
      </c>
      <c r="B28" s="236">
        <f>VLOOKUP(DATE(2022,COLUMN(B$3)-1,1),'Previsão Potência Instalada'!$B$4:$C$87,2,FALSE)</f>
        <v>50.078151957598443</v>
      </c>
      <c r="C28" s="236">
        <f>VLOOKUP(DATE(2022,COLUMN(C$3)-1,1),'Previsão Potência Instalada'!$B$4:$C$87,2,FALSE)</f>
        <v>52.278113175584025</v>
      </c>
      <c r="D28" s="236">
        <f>VLOOKUP(DATE(2022,COLUMN(D$3)-1,1),'Previsão Potência Instalada'!$B$4:$C$87,2,FALSE)</f>
        <v>54.497856985503269</v>
      </c>
      <c r="E28" s="236">
        <f>VLOOKUP(DATE(2022,COLUMN(E$3)-1,1),'Previsão Potência Instalada'!$B$4:$C$87,2,FALSE)</f>
        <v>56.734663472122051</v>
      </c>
      <c r="F28" s="236">
        <f>VLOOKUP(DATE(2022,COLUMN(F$3)-1,1),'Previsão Potência Instalada'!$B$4:$C$87,2,FALSE)</f>
        <v>59.156017285902898</v>
      </c>
      <c r="G28" s="236">
        <f>VLOOKUP(DATE(2022,COLUMN(G$3)-1,1),'Previsão Potência Instalada'!$B$4:$C$87,2,FALSE)</f>
        <v>61.526774135638277</v>
      </c>
      <c r="H28" s="236">
        <f>VLOOKUP(DATE(2022,COLUMN(H$3)-1,1),'Previsão Potência Instalada'!$B$4:$C$87,2,FALSE)</f>
        <v>63.779691421169119</v>
      </c>
      <c r="I28" s="236">
        <f>VLOOKUP(DATE(2022,COLUMN(I$3)-1,1),'Previsão Potência Instalada'!$B$4:$C$87,2,FALSE)</f>
        <v>65.975037460529634</v>
      </c>
      <c r="J28" s="236">
        <f>VLOOKUP(DATE(2022,COLUMN(J$3)-1,1),'Previsão Potência Instalada'!$B$4:$C$87,2,FALSE)</f>
        <v>68.160368607607893</v>
      </c>
      <c r="K28" s="236">
        <f>VLOOKUP(DATE(2022,COLUMN(K$3)-1,1),'Previsão Potência Instalada'!$B$4:$C$87,2,FALSE)</f>
        <v>70.238263818555382</v>
      </c>
      <c r="L28" s="236">
        <f>VLOOKUP(DATE(2022,COLUMN(L$3)-1,1),'Previsão Potência Instalada'!$B$4:$C$87,2,FALSE)</f>
        <v>72.316546856478084</v>
      </c>
      <c r="M28" s="236">
        <f>VLOOKUP(DATE(2022,COLUMN(M$3)-1,1),'Previsão Potência Instalada'!$B$4:$C$87,2,FALSE)</f>
        <v>74.493560908348059</v>
      </c>
      <c r="N28" s="25"/>
    </row>
    <row r="29" spans="1:14" ht="9" customHeight="1" x14ac:dyDescent="0.25">
      <c r="A29" s="25"/>
      <c r="B29" s="26"/>
      <c r="C29" s="26"/>
      <c r="D29" s="26"/>
      <c r="E29" s="26"/>
      <c r="F29" s="26"/>
      <c r="G29" s="26"/>
      <c r="H29" s="26"/>
      <c r="I29" s="26"/>
      <c r="J29" s="26"/>
      <c r="K29" s="26"/>
      <c r="L29" s="26"/>
      <c r="M29" s="26"/>
      <c r="N29" s="25"/>
    </row>
    <row r="30" spans="1:14" x14ac:dyDescent="0.25">
      <c r="A30" s="6" t="s">
        <v>2</v>
      </c>
      <c r="B30" s="16">
        <f t="shared" ref="B30:M30" si="0">IF(MAX(B4:B27)=0,"",MAX(B4:B27))</f>
        <v>29.658490746047825</v>
      </c>
      <c r="C30" s="16">
        <f t="shared" si="0"/>
        <v>31.149904392422549</v>
      </c>
      <c r="D30" s="16">
        <f t="shared" si="0"/>
        <v>33.086597622083843</v>
      </c>
      <c r="E30" s="16">
        <f t="shared" si="0"/>
        <v>30.857712904228041</v>
      </c>
      <c r="F30" s="16">
        <f t="shared" si="0"/>
        <v>27.934279809297646</v>
      </c>
      <c r="G30" s="16">
        <f t="shared" si="0"/>
        <v>27.476878793918928</v>
      </c>
      <c r="H30" s="16">
        <f t="shared" si="0"/>
        <v>28.728056323544116</v>
      </c>
      <c r="I30" s="16">
        <f t="shared" si="0"/>
        <v>32.521898262853043</v>
      </c>
      <c r="J30" s="16">
        <f t="shared" si="0"/>
        <v>37.565846433032767</v>
      </c>
      <c r="K30" s="16">
        <f t="shared" si="0"/>
        <v>39.889229163023913</v>
      </c>
      <c r="L30" s="16">
        <f t="shared" si="0"/>
        <v>43.607329038471832</v>
      </c>
      <c r="M30" s="16">
        <f t="shared" si="0"/>
        <v>44.566115260110365</v>
      </c>
      <c r="N30" s="15"/>
    </row>
    <row r="31" spans="1:14" x14ac:dyDescent="0.25">
      <c r="A31" s="5" t="s">
        <v>3</v>
      </c>
      <c r="B31" s="27">
        <f>IF(N(B30)=0,"",VLOOKUP(B30,B4:N27,13,FALSE))</f>
        <v>12</v>
      </c>
      <c r="C31" s="27">
        <f>IF(N(C30)=0,"",VLOOKUP(C30,C4:N27,12,FALSE))</f>
        <v>12</v>
      </c>
      <c r="D31" s="27">
        <f>IF(N(D30)=0,"",VLOOKUP(D30,D4:N27,11,FALSE))</f>
        <v>12</v>
      </c>
      <c r="E31" s="27">
        <f>IF(N(E30)=0,"",VLOOKUP(E30,E4:N27,10,FALSE))</f>
        <v>12</v>
      </c>
      <c r="F31" s="27">
        <f>IF(N(F30)=0,"",VLOOKUP(F30,F4:N27,9,FALSE))</f>
        <v>12</v>
      </c>
      <c r="G31" s="27">
        <f>IF(N(G30)=0,"",VLOOKUP(G30,G4:N27,8,FALSE))</f>
        <v>12</v>
      </c>
      <c r="H31" s="27">
        <f>IF(N(H30)=0,"",VLOOKUP(H30,H4:N27,7,FALSE))</f>
        <v>12</v>
      </c>
      <c r="I31" s="27">
        <f>IF(N(I30)=0,"",VLOOKUP(I30,I4:N27,6,FALSE))</f>
        <v>12</v>
      </c>
      <c r="J31" s="27">
        <f>IF(N(J30)=0,"",VLOOKUP(J30,J4:N27,5,FALSE))</f>
        <v>12</v>
      </c>
      <c r="K31" s="27">
        <f>IF(N(K30)=0,"",VLOOKUP(K30,K4:N27,4,FALSE))</f>
        <v>12</v>
      </c>
      <c r="L31" s="27">
        <f>IF(N(L30)=0,"",VLOOKUP(L30,L4:N27,3,FALSE))</f>
        <v>12</v>
      </c>
      <c r="M31" s="27">
        <f>IF(N(M30)=0,"",VLOOKUP(M30,M4:N27,2,FALSE))</f>
        <v>12</v>
      </c>
      <c r="N31" s="15"/>
    </row>
    <row r="32" spans="1:14" ht="7.5" customHeight="1" x14ac:dyDescent="0.25">
      <c r="A32" s="15"/>
      <c r="B32" s="16"/>
      <c r="C32" s="16"/>
      <c r="D32" s="16"/>
      <c r="E32" s="16"/>
      <c r="F32" s="16"/>
      <c r="G32" s="16"/>
      <c r="H32" s="16"/>
      <c r="I32" s="16"/>
      <c r="J32" s="16"/>
      <c r="K32" s="16"/>
      <c r="L32" s="16"/>
      <c r="M32" s="16"/>
      <c r="N32" s="15"/>
    </row>
    <row r="33" spans="1:14" x14ac:dyDescent="0.25">
      <c r="A33" s="23" t="s">
        <v>23</v>
      </c>
      <c r="B33" s="16">
        <f>IF(AVERAGE(B4:B27)=0,"",AVERAGE(B4:B27))</f>
        <v>9.0324919391087857</v>
      </c>
      <c r="C33" s="16">
        <f t="shared" ref="C33:M33" si="1">IF(AVERAGE(C4:C27)=0,"",AVERAGE(C4:C27))</f>
        <v>9.462338484780707</v>
      </c>
      <c r="D33" s="16">
        <f t="shared" si="1"/>
        <v>10.061235404580742</v>
      </c>
      <c r="E33" s="16">
        <f t="shared" si="1"/>
        <v>9.3590919230199319</v>
      </c>
      <c r="F33" s="16">
        <f t="shared" si="1"/>
        <v>8.5031598696972885</v>
      </c>
      <c r="G33" s="16">
        <f t="shared" si="1"/>
        <v>8.4081720449086585</v>
      </c>
      <c r="H33" s="16">
        <f t="shared" si="1"/>
        <v>8.8596369353146045</v>
      </c>
      <c r="I33" s="16">
        <f t="shared" si="1"/>
        <v>10.129312438908766</v>
      </c>
      <c r="J33" s="16">
        <f t="shared" si="1"/>
        <v>11.708758520336408</v>
      </c>
      <c r="K33" s="16">
        <f t="shared" si="1"/>
        <v>12.322396142724555</v>
      </c>
      <c r="L33" s="16">
        <f t="shared" si="1"/>
        <v>13.279547763044107</v>
      </c>
      <c r="M33" s="16">
        <f t="shared" si="1"/>
        <v>13.540694566310421</v>
      </c>
      <c r="N33" s="15"/>
    </row>
    <row r="34" spans="1:14" x14ac:dyDescent="0.25">
      <c r="A34" s="15"/>
      <c r="B34" s="16"/>
      <c r="C34" s="16"/>
      <c r="D34" s="16"/>
      <c r="E34" s="16"/>
      <c r="F34" s="16"/>
      <c r="G34" s="16"/>
      <c r="H34" s="16"/>
      <c r="I34" s="16"/>
      <c r="J34" s="16"/>
      <c r="K34" s="16"/>
      <c r="L34" s="16"/>
      <c r="M34" s="16"/>
      <c r="N34" s="15"/>
    </row>
    <row r="35" spans="1:14" x14ac:dyDescent="0.25">
      <c r="A35" s="17" t="s">
        <v>22</v>
      </c>
      <c r="B35" s="16"/>
      <c r="C35" s="16"/>
      <c r="D35" s="16"/>
      <c r="E35" s="16"/>
      <c r="F35" s="16"/>
      <c r="G35" s="16"/>
      <c r="H35" s="16"/>
      <c r="I35" s="16"/>
      <c r="J35" s="16"/>
      <c r="K35" s="16"/>
      <c r="L35" s="16"/>
      <c r="M35" s="16"/>
      <c r="N35" s="15"/>
    </row>
    <row r="36" spans="1:14" x14ac:dyDescent="0.25">
      <c r="A36" s="5" t="s">
        <v>17</v>
      </c>
      <c r="B36" s="16">
        <f>IF(AVERAGE(B22:B25)=0,0,AVERAGE(B22:B25))</f>
        <v>0</v>
      </c>
      <c r="C36" s="16">
        <f t="shared" ref="C36:M36" si="2">IF(AVERAGE(C22:C25)=0,0,AVERAGE(C22:C25))</f>
        <v>0</v>
      </c>
      <c r="D36" s="16">
        <f t="shared" si="2"/>
        <v>0</v>
      </c>
      <c r="E36" s="16">
        <f t="shared" si="2"/>
        <v>0</v>
      </c>
      <c r="F36" s="16">
        <f t="shared" si="2"/>
        <v>0</v>
      </c>
      <c r="G36" s="16">
        <f t="shared" si="2"/>
        <v>0</v>
      </c>
      <c r="H36" s="16">
        <f t="shared" si="2"/>
        <v>0</v>
      </c>
      <c r="I36" s="16">
        <f t="shared" si="2"/>
        <v>0</v>
      </c>
      <c r="J36" s="16">
        <f t="shared" si="2"/>
        <v>0</v>
      </c>
      <c r="K36" s="16">
        <f t="shared" si="2"/>
        <v>0</v>
      </c>
      <c r="L36" s="16">
        <f t="shared" si="2"/>
        <v>0</v>
      </c>
      <c r="M36" s="16">
        <f t="shared" si="2"/>
        <v>0</v>
      </c>
      <c r="N36" s="5"/>
    </row>
    <row r="37" spans="1:14" ht="9.75" customHeight="1" x14ac:dyDescent="0.25">
      <c r="A37" s="5"/>
      <c r="B37" s="16"/>
      <c r="C37" s="16"/>
      <c r="D37" s="16"/>
      <c r="E37" s="16"/>
      <c r="F37" s="16"/>
      <c r="G37" s="16"/>
      <c r="H37" s="16"/>
      <c r="I37" s="16"/>
      <c r="J37" s="16"/>
      <c r="K37" s="16"/>
      <c r="L37" s="16"/>
      <c r="M37" s="16"/>
      <c r="N37" s="5"/>
    </row>
    <row r="38" spans="1:14" x14ac:dyDescent="0.25">
      <c r="A38" s="5" t="s">
        <v>18</v>
      </c>
      <c r="B38" s="16">
        <f>IF(AVERAGE(B12:B20)=0,0,AVERAGE(B12:B20))</f>
        <v>21.985144611495198</v>
      </c>
      <c r="C38" s="16">
        <f t="shared" ref="C38:M38" si="3">IF(AVERAGE(C12:C20)=0,0,AVERAGE(C12:C20))</f>
        <v>23.097899443642092</v>
      </c>
      <c r="D38" s="16">
        <f t="shared" si="3"/>
        <v>24.52733215265263</v>
      </c>
      <c r="E38" s="16">
        <f t="shared" si="3"/>
        <v>22.848863217469912</v>
      </c>
      <c r="F38" s="16">
        <f t="shared" si="3"/>
        <v>20.798442848855846</v>
      </c>
      <c r="G38" s="16">
        <f t="shared" si="3"/>
        <v>20.511504332044726</v>
      </c>
      <c r="H38" s="16">
        <f t="shared" si="3"/>
        <v>21.535664212967632</v>
      </c>
      <c r="I38" s="16">
        <f t="shared" si="3"/>
        <v>24.592259285164147</v>
      </c>
      <c r="J38" s="16">
        <f t="shared" si="3"/>
        <v>28.389177386758675</v>
      </c>
      <c r="K38" s="16">
        <f t="shared" si="3"/>
        <v>29.756849040218341</v>
      </c>
      <c r="L38" s="16">
        <f t="shared" si="3"/>
        <v>31.970946565250706</v>
      </c>
      <c r="M38" s="16">
        <f t="shared" si="3"/>
        <v>32.880450496799661</v>
      </c>
      <c r="N38" s="5"/>
    </row>
    <row r="39" spans="1:14" ht="7.5" customHeight="1" x14ac:dyDescent="0.25">
      <c r="A39" s="5"/>
      <c r="B39" s="16"/>
      <c r="C39" s="16"/>
      <c r="D39" s="16"/>
      <c r="E39" s="16"/>
      <c r="F39" s="16"/>
      <c r="G39" s="16"/>
      <c r="H39" s="16"/>
      <c r="I39" s="16"/>
      <c r="J39" s="16"/>
      <c r="K39" s="16"/>
      <c r="L39" s="16"/>
      <c r="M39" s="16"/>
      <c r="N39" s="5"/>
    </row>
    <row r="40" spans="1:14" x14ac:dyDescent="0.25">
      <c r="A40" s="5" t="s">
        <v>19</v>
      </c>
      <c r="B40" s="16">
        <f>IF(AVERAGE(B4:B11)=0,0,AVERAGE(B4:B11))</f>
        <v>2.2348671476141382</v>
      </c>
      <c r="C40" s="16">
        <f t="shared" ref="C40:M40" si="4">IF(AVERAGE(C4:C11)=0,0,AVERAGE(C4:C11))</f>
        <v>2.2922508245566533</v>
      </c>
      <c r="D40" s="16">
        <f t="shared" si="4"/>
        <v>2.5153764704687882</v>
      </c>
      <c r="E40" s="16">
        <f t="shared" si="4"/>
        <v>2.326289917879151</v>
      </c>
      <c r="F40" s="16">
        <f t="shared" si="4"/>
        <v>2.0799758422850281</v>
      </c>
      <c r="G40" s="16">
        <f t="shared" si="4"/>
        <v>2.121257784248292</v>
      </c>
      <c r="H40" s="16">
        <f t="shared" si="4"/>
        <v>2.3162677107950915</v>
      </c>
      <c r="I40" s="16">
        <f t="shared" si="4"/>
        <v>2.669590039197542</v>
      </c>
      <c r="J40" s="16">
        <f t="shared" si="4"/>
        <v>3.1128147122520895</v>
      </c>
      <c r="K40" s="16">
        <f t="shared" si="4"/>
        <v>3.4031154898090796</v>
      </c>
      <c r="L40" s="16">
        <f t="shared" si="4"/>
        <v>3.7569402755026715</v>
      </c>
      <c r="M40" s="16">
        <f t="shared" si="4"/>
        <v>3.4489800980437373</v>
      </c>
      <c r="N40" s="5"/>
    </row>
    <row r="41" spans="1:14" ht="7.5" customHeight="1" x14ac:dyDescent="0.25">
      <c r="A41" s="5"/>
      <c r="B41" s="16"/>
      <c r="C41" s="16"/>
      <c r="D41" s="16"/>
      <c r="E41" s="16"/>
      <c r="F41" s="16"/>
      <c r="G41" s="16"/>
      <c r="H41" s="16"/>
      <c r="I41" s="16"/>
      <c r="J41" s="16"/>
      <c r="K41" s="16"/>
      <c r="L41" s="16"/>
      <c r="M41" s="16"/>
      <c r="N41" s="5"/>
    </row>
    <row r="42" spans="1:14" x14ac:dyDescent="0.25">
      <c r="A42" t="s">
        <v>20</v>
      </c>
      <c r="B42" s="16">
        <f>IF(AVERAGE(B4:B12)=0,0,AVERAGE(B4:B12))</f>
        <v>4.2042280255129869</v>
      </c>
      <c r="C42" s="16">
        <f t="shared" ref="C42:M42" si="5">IF(AVERAGE(C4:C12)=0,0,AVERAGE(C4:C12))</f>
        <v>4.3773006724906374</v>
      </c>
      <c r="D42" s="16">
        <f t="shared" si="5"/>
        <v>4.742964119682032</v>
      </c>
      <c r="E42" s="16">
        <f t="shared" si="5"/>
        <v>4.4010783748185505</v>
      </c>
      <c r="F42" s="16">
        <f t="shared" si="5"/>
        <v>3.9681246398173706</v>
      </c>
      <c r="G42" s="16">
        <f t="shared" si="5"/>
        <v>4.0216123001633388</v>
      </c>
      <c r="H42" s="16">
        <f t="shared" si="5"/>
        <v>4.3136840573021971</v>
      </c>
      <c r="I42" s="16">
        <f t="shared" si="5"/>
        <v>4.9473502000176062</v>
      </c>
      <c r="J42" s="16">
        <f t="shared" si="5"/>
        <v>5.7263912157394197</v>
      </c>
      <c r="K42" s="16">
        <f t="shared" si="5"/>
        <v>6.1460538697818343</v>
      </c>
      <c r="L42" s="16">
        <f t="shared" si="5"/>
        <v>6.7089734295059031</v>
      </c>
      <c r="M42" s="16">
        <f t="shared" si="5"/>
        <v>6.4251595769176237</v>
      </c>
    </row>
    <row r="43" spans="1:14" ht="6" customHeight="1" x14ac:dyDescent="0.25">
      <c r="B43" s="24"/>
      <c r="C43" s="24"/>
      <c r="D43" s="24"/>
      <c r="E43" s="24"/>
      <c r="F43" s="24"/>
      <c r="G43" s="24"/>
      <c r="H43" s="24"/>
      <c r="I43" s="24"/>
      <c r="J43" s="24"/>
      <c r="K43" s="24"/>
      <c r="L43" s="24"/>
      <c r="M43" s="24"/>
    </row>
    <row r="44" spans="1:14" x14ac:dyDescent="0.25">
      <c r="A44" t="s">
        <v>21</v>
      </c>
      <c r="B44" s="24">
        <f>IF(AVERAGE(B13:B20)=0,0,AVERAGE(B13:B20))</f>
        <v>22.238398306844125</v>
      </c>
      <c r="C44" s="24">
        <f t="shared" ref="C44:M44" si="6">IF(AVERAGE(C13:C20)=0,0,AVERAGE(C13:C20))</f>
        <v>23.352924442102047</v>
      </c>
      <c r="D44" s="24">
        <f t="shared" si="6"/>
        <v>24.772790507560714</v>
      </c>
      <c r="E44" s="24">
        <f t="shared" si="6"/>
        <v>23.080047865861935</v>
      </c>
      <c r="F44" s="24">
        <f t="shared" si="6"/>
        <v>21.014083827453312</v>
      </c>
      <c r="G44" s="24">
        <f t="shared" si="6"/>
        <v>20.672386320114853</v>
      </c>
      <c r="H44" s="24">
        <f t="shared" si="6"/>
        <v>21.690995385918704</v>
      </c>
      <c r="I44" s="24">
        <f t="shared" si="6"/>
        <v>24.770112759987398</v>
      </c>
      <c r="J44" s="24">
        <f t="shared" si="6"/>
        <v>28.608449154648749</v>
      </c>
      <c r="K44" s="24">
        <f t="shared" si="6"/>
        <v>29.96526005655015</v>
      </c>
      <c r="L44" s="24">
        <f t="shared" si="6"/>
        <v>32.176660053215578</v>
      </c>
      <c r="M44" s="24">
        <f t="shared" si="6"/>
        <v>33.211182382911019</v>
      </c>
    </row>
  </sheetData>
  <mergeCells count="1">
    <mergeCell ref="F1:H1"/>
  </mergeCells>
  <conditionalFormatting sqref="B28:M29">
    <cfRule type="containsBlanks" dxfId="335" priority="43">
      <formula>LEN(TRIM(B28))=0</formula>
    </cfRule>
    <cfRule type="cellIs" dxfId="334" priority="44" operator="equal">
      <formula>0</formula>
    </cfRule>
  </conditionalFormatting>
  <conditionalFormatting sqref="B30:M30">
    <cfRule type="cellIs" dxfId="333" priority="45" stopIfTrue="1" operator="equal">
      <formula>MAX($B$27:$M$27)</formula>
    </cfRule>
  </conditionalFormatting>
  <conditionalFormatting sqref="B38:M38">
    <cfRule type="cellIs" dxfId="332" priority="46" stopIfTrue="1" operator="equal">
      <formula>MAX($B$37:$M$37)</formula>
    </cfRule>
  </conditionalFormatting>
  <conditionalFormatting sqref="B36:M36">
    <cfRule type="cellIs" dxfId="331" priority="47" stopIfTrue="1" operator="equal">
      <formula>MAX($B$32:$M$32)</formula>
    </cfRule>
  </conditionalFormatting>
  <conditionalFormatting sqref="B40:M40">
    <cfRule type="cellIs" dxfId="330" priority="48" stopIfTrue="1" operator="equal">
      <formula>MIN($B$39:$M$39)</formula>
    </cfRule>
  </conditionalFormatting>
  <conditionalFormatting sqref="B42:M42">
    <cfRule type="cellIs" dxfId="329" priority="42" stopIfTrue="1" operator="equal">
      <formula>MIN($B$39:$M$39)</formula>
    </cfRule>
  </conditionalFormatting>
  <conditionalFormatting sqref="B33:M33">
    <cfRule type="cellIs" dxfId="328" priority="41" stopIfTrue="1" operator="equal">
      <formula>MAX($B$32:$M$32)</formula>
    </cfRule>
  </conditionalFormatting>
  <conditionalFormatting sqref="B4:M27">
    <cfRule type="cellIs" dxfId="327" priority="1" operator="equal">
      <formula>0</formula>
    </cfRule>
  </conditionalFormatting>
  <conditionalFormatting sqref="B4:M11">
    <cfRule type="cellIs" dxfId="326" priority="2" operator="lessThanOrEqual">
      <formula>MIN($B$4:$B$11,$C$4:$C$11,$D$4:$D$11,$E$4:$E$11,$F$4:$F$11,$G$4:$G$11,$H$4:$H$11,$I$4:$I$11,$J$4:$J$11,$K$4:$K$11,$L$4:$L$11,$M$4:$M$11)</formula>
    </cfRule>
  </conditionalFormatting>
  <conditionalFormatting sqref="H4:H11">
    <cfRule type="cellIs" dxfId="325" priority="3" operator="equal">
      <formula>MIN($H$4:$H$11)</formula>
    </cfRule>
  </conditionalFormatting>
  <conditionalFormatting sqref="B4:B11">
    <cfRule type="cellIs" dxfId="324" priority="4" operator="equal">
      <formula>MIN($B$4:$B$11)</formula>
    </cfRule>
  </conditionalFormatting>
  <conditionalFormatting sqref="K4:K11">
    <cfRule type="cellIs" dxfId="323" priority="5" operator="equal">
      <formula>MIN($K$4:$K$11)</formula>
    </cfRule>
  </conditionalFormatting>
  <conditionalFormatting sqref="E4:E11">
    <cfRule type="cellIs" dxfId="322" priority="6" operator="equal">
      <formula>MIN($E$4:$E$11)</formula>
    </cfRule>
  </conditionalFormatting>
  <conditionalFormatting sqref="D4:D11">
    <cfRule type="cellIs" dxfId="321" priority="7" operator="equal">
      <formula>MIN($D$4:$D$11)</formula>
    </cfRule>
  </conditionalFormatting>
  <conditionalFormatting sqref="C4:C11">
    <cfRule type="cellIs" dxfId="320" priority="8" operator="equal">
      <formula>MIN($C$4:$C$11)</formula>
    </cfRule>
  </conditionalFormatting>
  <conditionalFormatting sqref="I4:I11">
    <cfRule type="cellIs" dxfId="319" priority="9" operator="equal">
      <formula>MIN($I$4:$I$11)</formula>
    </cfRule>
  </conditionalFormatting>
  <conditionalFormatting sqref="F4:F11">
    <cfRule type="cellIs" dxfId="318" priority="10" operator="equal">
      <formula>MIN($F$4:$F$11)</formula>
    </cfRule>
  </conditionalFormatting>
  <conditionalFormatting sqref="L4:L11">
    <cfRule type="cellIs" dxfId="317" priority="11" operator="equal">
      <formula>MIN($L$4:$L$11)</formula>
    </cfRule>
  </conditionalFormatting>
  <conditionalFormatting sqref="G4:G11">
    <cfRule type="cellIs" dxfId="316" priority="12" operator="equal">
      <formula>MIN($G$4:$G$11)</formula>
    </cfRule>
  </conditionalFormatting>
  <conditionalFormatting sqref="M4:M11">
    <cfRule type="cellIs" dxfId="315" priority="13" operator="equal">
      <formula>MIN($M$4:$M$11)</formula>
    </cfRule>
  </conditionalFormatting>
  <conditionalFormatting sqref="B22:M25">
    <cfRule type="cellIs" dxfId="314" priority="14" operator="greaterThanOrEqual">
      <formula>MAX($B$22:$B$25,$C$22:$C$25,$D$22:$D$25,$E$22:$E$25,$F$22:$F$25,$G$22:$G$25,$H$22:$H$25,$I$22:$I$25,$J$22:$J$25,$K$22:$K$25,$L$22:$L$25,$M$22:$M$25)</formula>
    </cfRule>
  </conditionalFormatting>
  <conditionalFormatting sqref="L22:L25">
    <cfRule type="cellIs" dxfId="313" priority="15" operator="equal">
      <formula>MAX($L$22:$L$25)</formula>
    </cfRule>
  </conditionalFormatting>
  <conditionalFormatting sqref="J4:J11">
    <cfRule type="cellIs" dxfId="312" priority="16" operator="equal">
      <formula>MIN($J$4:$J$11)</formula>
    </cfRule>
  </conditionalFormatting>
  <conditionalFormatting sqref="B12:M20">
    <cfRule type="cellIs" dxfId="311" priority="17" operator="greaterThanOrEqual">
      <formula>MAX($B$12:$B$20,$C$12:$C$20,$D$12:$D$20,$E$12:$E$20,$F$12:$F$20,$G$12:$G$20,$H$12:$H$20,$I$12:$I$20,$J$12:$J$20,$K$12:$K$20,$L$12:$L$20,$M$12:$M$20)</formula>
    </cfRule>
  </conditionalFormatting>
  <conditionalFormatting sqref="L12:L20">
    <cfRule type="cellIs" dxfId="310" priority="18" operator="equal">
      <formula>MAX($L$12:$L$20)</formula>
    </cfRule>
  </conditionalFormatting>
  <conditionalFormatting sqref="K12:K20">
    <cfRule type="cellIs" dxfId="309" priority="19" operator="equal">
      <formula>MAX($K$12:$K$20)</formula>
    </cfRule>
  </conditionalFormatting>
  <conditionalFormatting sqref="J12:J20">
    <cfRule type="cellIs" dxfId="308" priority="20" operator="equal">
      <formula>MAX($J$12:$J$20)</formula>
    </cfRule>
  </conditionalFormatting>
  <conditionalFormatting sqref="I12:I20">
    <cfRule type="cellIs" dxfId="307" priority="21" operator="equal">
      <formula>MAX($I$12:$I$20)</formula>
    </cfRule>
  </conditionalFormatting>
  <conditionalFormatting sqref="H12:H20">
    <cfRule type="cellIs" dxfId="306" priority="22" operator="equal">
      <formula>MAX($H$12:$H$20)</formula>
    </cfRule>
  </conditionalFormatting>
  <conditionalFormatting sqref="G12:G20">
    <cfRule type="cellIs" dxfId="305" priority="23" operator="equal">
      <formula>MAX($G$12:$G$20)</formula>
    </cfRule>
  </conditionalFormatting>
  <conditionalFormatting sqref="F12:F20">
    <cfRule type="cellIs" dxfId="304" priority="24" operator="equal">
      <formula>MAX($F$12:$F$20)</formula>
    </cfRule>
  </conditionalFormatting>
  <conditionalFormatting sqref="E12:E20">
    <cfRule type="cellIs" dxfId="303" priority="25" operator="equal">
      <formula>MAX($E$12:$E$20)</formula>
    </cfRule>
  </conditionalFormatting>
  <conditionalFormatting sqref="D12:D20">
    <cfRule type="cellIs" dxfId="302" priority="26" operator="equal">
      <formula>MAX($D$12:$D$20)</formula>
    </cfRule>
  </conditionalFormatting>
  <conditionalFormatting sqref="C12:C20">
    <cfRule type="cellIs" dxfId="301" priority="27" operator="equal">
      <formula>MAX($C$12:$C$20)</formula>
    </cfRule>
  </conditionalFormatting>
  <conditionalFormatting sqref="B12:B20">
    <cfRule type="cellIs" dxfId="300" priority="28" operator="equal">
      <formula>MAX($B$12:$B$20)</formula>
    </cfRule>
  </conditionalFormatting>
  <conditionalFormatting sqref="M22:M25">
    <cfRule type="cellIs" dxfId="299" priority="29" operator="equal">
      <formula>MAX($M$22:$M$25)</formula>
    </cfRule>
  </conditionalFormatting>
  <conditionalFormatting sqref="H22:H25">
    <cfRule type="cellIs" dxfId="298" priority="30" operator="equal">
      <formula>MAX($H$22:$H$25)</formula>
    </cfRule>
  </conditionalFormatting>
  <conditionalFormatting sqref="M12:M20">
    <cfRule type="cellIs" dxfId="297" priority="31" operator="equal">
      <formula>MAX($M$12:$M$20)</formula>
    </cfRule>
  </conditionalFormatting>
  <conditionalFormatting sqref="K22:K25">
    <cfRule type="cellIs" dxfId="296" priority="32" operator="equal">
      <formula>MAX($K$22:$K$25)</formula>
    </cfRule>
  </conditionalFormatting>
  <conditionalFormatting sqref="J22:J25">
    <cfRule type="cellIs" dxfId="295" priority="33" operator="equal">
      <formula>MAX($J$22:$J$25)</formula>
    </cfRule>
  </conditionalFormatting>
  <conditionalFormatting sqref="G22:G25">
    <cfRule type="cellIs" dxfId="294" priority="34" operator="equal">
      <formula>MAX($G$22:$G$25)</formula>
    </cfRule>
  </conditionalFormatting>
  <conditionalFormatting sqref="F22:F25">
    <cfRule type="cellIs" dxfId="293" priority="35" operator="equal">
      <formula>MAX($F$22:$F$25)</formula>
    </cfRule>
  </conditionalFormatting>
  <conditionalFormatting sqref="E22:E25">
    <cfRule type="cellIs" dxfId="292" priority="36" operator="equal">
      <formula>MAX($E$22:$E$25)</formula>
    </cfRule>
  </conditionalFormatting>
  <conditionalFormatting sqref="D22:D25">
    <cfRule type="cellIs" dxfId="291" priority="37" operator="equal">
      <formula>MAX($D$22:$D$25)</formula>
    </cfRule>
  </conditionalFormatting>
  <conditionalFormatting sqref="C22:C25">
    <cfRule type="cellIs" dxfId="290" priority="38" operator="equal">
      <formula>MAX($C$22:$C$25)</formula>
    </cfRule>
  </conditionalFormatting>
  <conditionalFormatting sqref="B22:B25">
    <cfRule type="cellIs" dxfId="289" priority="39" operator="equal">
      <formula>MAX($B$22:$B$25)</formula>
    </cfRule>
  </conditionalFormatting>
  <conditionalFormatting sqref="I22:I25">
    <cfRule type="cellIs" dxfId="288" priority="40" operator="equal">
      <formula>MAX($I$22:$I$25)</formula>
    </cfRule>
  </conditionalFormatting>
  <pageMargins left="0.511811024" right="0.511811024" top="0.78740157499999996" bottom="0.78740157499999996" header="0.31496062000000002" footer="0.31496062000000002"/>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C195A-EB97-49E7-A798-18BAB2193F7C}">
  <dimension ref="A1:N44"/>
  <sheetViews>
    <sheetView zoomScale="80" zoomScaleNormal="80" workbookViewId="0">
      <selection activeCell="B4" sqref="B4"/>
    </sheetView>
  </sheetViews>
  <sheetFormatPr defaultRowHeight="15" x14ac:dyDescent="0.25"/>
  <cols>
    <col min="1" max="1" width="28.85546875" customWidth="1"/>
    <col min="2" max="14" width="12.28515625" customWidth="1"/>
  </cols>
  <sheetData>
    <row r="1" spans="1:14" ht="15.75" x14ac:dyDescent="0.25">
      <c r="A1" s="1" t="s">
        <v>4</v>
      </c>
      <c r="B1" s="260" t="str">
        <f>'Curva Tipica'!B1</f>
        <v>XXXXX</v>
      </c>
      <c r="D1" s="1" t="s">
        <v>25</v>
      </c>
      <c r="E1" s="235" t="str">
        <f>'Curva Tipica'!E1</f>
        <v>SE</v>
      </c>
      <c r="F1" s="240"/>
      <c r="G1" s="240"/>
      <c r="H1" s="240"/>
    </row>
    <row r="2" spans="1:14" ht="15.75" thickBot="1" x14ac:dyDescent="0.3">
      <c r="A2" s="3" t="s">
        <v>24</v>
      </c>
      <c r="B2" s="4"/>
      <c r="C2" s="4"/>
      <c r="D2" s="4"/>
      <c r="E2" s="5"/>
      <c r="F2" s="5"/>
      <c r="G2" s="5"/>
      <c r="H2" s="5"/>
      <c r="I2" s="5"/>
      <c r="J2" s="5"/>
      <c r="K2" s="5"/>
      <c r="L2" s="5"/>
      <c r="M2" s="6"/>
      <c r="N2" s="5"/>
    </row>
    <row r="3" spans="1:14" ht="16.5" thickTop="1" thickBot="1" x14ac:dyDescent="0.3">
      <c r="A3" s="7" t="s">
        <v>1</v>
      </c>
      <c r="B3" s="18" t="s">
        <v>5</v>
      </c>
      <c r="C3" s="19" t="s">
        <v>6</v>
      </c>
      <c r="D3" s="19" t="s">
        <v>7</v>
      </c>
      <c r="E3" s="19" t="s">
        <v>8</v>
      </c>
      <c r="F3" s="20" t="s">
        <v>9</v>
      </c>
      <c r="G3" s="20" t="s">
        <v>10</v>
      </c>
      <c r="H3" s="20" t="s">
        <v>11</v>
      </c>
      <c r="I3" s="20" t="s">
        <v>12</v>
      </c>
      <c r="J3" s="21" t="s">
        <v>13</v>
      </c>
      <c r="K3" s="21" t="s">
        <v>14</v>
      </c>
      <c r="L3" s="21" t="s">
        <v>15</v>
      </c>
      <c r="M3" s="22" t="s">
        <v>16</v>
      </c>
      <c r="N3" s="8" t="s">
        <v>1</v>
      </c>
    </row>
    <row r="4" spans="1:14" x14ac:dyDescent="0.25">
      <c r="A4" s="9">
        <v>1</v>
      </c>
      <c r="B4" s="226">
        <f>B$28*SUMIFS(FatorHorario[Fator],FatorHorario[Meses],B$3,FatorHorario[UF],$E$1,FatorHorario[Hora],$A4)</f>
        <v>0</v>
      </c>
      <c r="C4" s="227">
        <f>C$28*SUMIFS(FatorHorario[Fator],FatorHorario[Meses],C$3,FatorHorario[UF],$E$1,FatorHorario[Hora],$A4)</f>
        <v>0</v>
      </c>
      <c r="D4" s="227">
        <f>D$28*SUMIFS(FatorHorario[Fator],FatorHorario[Meses],D$3,FatorHorario[UF],$E$1,FatorHorario[Hora],$A4)</f>
        <v>0</v>
      </c>
      <c r="E4" s="227">
        <f>E$28*SUMIFS(FatorHorario[Fator],FatorHorario[Meses],E$3,FatorHorario[UF],$E$1,FatorHorario[Hora],$A4)</f>
        <v>0</v>
      </c>
      <c r="F4" s="227">
        <f>F$28*SUMIFS(FatorHorario[Fator],FatorHorario[Meses],F$3,FatorHorario[UF],$E$1,FatorHorario[Hora],$A4)</f>
        <v>0</v>
      </c>
      <c r="G4" s="227">
        <f>G$28*SUMIFS(FatorHorario[Fator],FatorHorario[Meses],G$3,FatorHorario[UF],$E$1,FatorHorario[Hora],$A4)</f>
        <v>0</v>
      </c>
      <c r="H4" s="227">
        <f>H$28*SUMIFS(FatorHorario[Fator],FatorHorario[Meses],H$3,FatorHorario[UF],$E$1,FatorHorario[Hora],$A4)</f>
        <v>0</v>
      </c>
      <c r="I4" s="227">
        <f>I$28*SUMIFS(FatorHorario[Fator],FatorHorario[Meses],I$3,FatorHorario[UF],$E$1,FatorHorario[Hora],$A4)</f>
        <v>0</v>
      </c>
      <c r="J4" s="227">
        <f>J$28*SUMIFS(FatorHorario[Fator],FatorHorario[Meses],J$3,FatorHorario[UF],$E$1,FatorHorario[Hora],$A4)</f>
        <v>0</v>
      </c>
      <c r="K4" s="227">
        <f>K$28*SUMIFS(FatorHorario[Fator],FatorHorario[Meses],K$3,FatorHorario[UF],$E$1,FatorHorario[Hora],$A4)</f>
        <v>0</v>
      </c>
      <c r="L4" s="227">
        <f>L$28*SUMIFS(FatorHorario[Fator],FatorHorario[Meses],L$3,FatorHorario[UF],$E$1,FatorHorario[Hora],$A4)</f>
        <v>0</v>
      </c>
      <c r="M4" s="228">
        <f>M$28*SUMIFS(FatorHorario[Fator],FatorHorario[Meses],M$3,FatorHorario[UF],$E$1,FatorHorario[Hora],$A4)</f>
        <v>0</v>
      </c>
      <c r="N4" s="10">
        <v>1</v>
      </c>
    </row>
    <row r="5" spans="1:14" x14ac:dyDescent="0.25">
      <c r="A5" s="11">
        <v>2</v>
      </c>
      <c r="B5" s="229">
        <f>B$28*SUMIFS(FatorHorario[Fator],FatorHorario[Meses],B$3,FatorHorario[UF],$E$1,FatorHorario[Hora],$A5)</f>
        <v>0</v>
      </c>
      <c r="C5" s="230">
        <f>C$28*SUMIFS(FatorHorario[Fator],FatorHorario[Meses],C$3,FatorHorario[UF],$E$1,FatorHorario[Hora],$A5)</f>
        <v>0</v>
      </c>
      <c r="D5" s="230">
        <f>D$28*SUMIFS(FatorHorario[Fator],FatorHorario[Meses],D$3,FatorHorario[UF],$E$1,FatorHorario[Hora],$A5)</f>
        <v>0</v>
      </c>
      <c r="E5" s="230">
        <f>E$28*SUMIFS(FatorHorario[Fator],FatorHorario[Meses],E$3,FatorHorario[UF],$E$1,FatorHorario[Hora],$A5)</f>
        <v>0</v>
      </c>
      <c r="F5" s="230">
        <f>F$28*SUMIFS(FatorHorario[Fator],FatorHorario[Meses],F$3,FatorHorario[UF],$E$1,FatorHorario[Hora],$A5)</f>
        <v>0</v>
      </c>
      <c r="G5" s="230">
        <f>G$28*SUMIFS(FatorHorario[Fator],FatorHorario[Meses],G$3,FatorHorario[UF],$E$1,FatorHorario[Hora],$A5)</f>
        <v>0</v>
      </c>
      <c r="H5" s="230">
        <f>H$28*SUMIFS(FatorHorario[Fator],FatorHorario[Meses],H$3,FatorHorario[UF],$E$1,FatorHorario[Hora],$A5)</f>
        <v>0</v>
      </c>
      <c r="I5" s="230">
        <f>I$28*SUMIFS(FatorHorario[Fator],FatorHorario[Meses],I$3,FatorHorario[UF],$E$1,FatorHorario[Hora],$A5)</f>
        <v>0</v>
      </c>
      <c r="J5" s="230">
        <f>J$28*SUMIFS(FatorHorario[Fator],FatorHorario[Meses],J$3,FatorHorario[UF],$E$1,FatorHorario[Hora],$A5)</f>
        <v>0</v>
      </c>
      <c r="K5" s="230">
        <f>K$28*SUMIFS(FatorHorario[Fator],FatorHorario[Meses],K$3,FatorHorario[UF],$E$1,FatorHorario[Hora],$A5)</f>
        <v>0</v>
      </c>
      <c r="L5" s="230">
        <f>L$28*SUMIFS(FatorHorario[Fator],FatorHorario[Meses],L$3,FatorHorario[UF],$E$1,FatorHorario[Hora],$A5)</f>
        <v>0</v>
      </c>
      <c r="M5" s="231">
        <f>M$28*SUMIFS(FatorHorario[Fator],FatorHorario[Meses],M$3,FatorHorario[UF],$E$1,FatorHorario[Hora],$A5)</f>
        <v>0</v>
      </c>
      <c r="N5" s="12">
        <v>2</v>
      </c>
    </row>
    <row r="6" spans="1:14" x14ac:dyDescent="0.25">
      <c r="A6" s="11">
        <v>3</v>
      </c>
      <c r="B6" s="229">
        <f>B$28*SUMIFS(FatorHorario[Fator],FatorHorario[Meses],B$3,FatorHorario[UF],$E$1,FatorHorario[Hora],$A6)</f>
        <v>0</v>
      </c>
      <c r="C6" s="230">
        <f>C$28*SUMIFS(FatorHorario[Fator],FatorHorario[Meses],C$3,FatorHorario[UF],$E$1,FatorHorario[Hora],$A6)</f>
        <v>0</v>
      </c>
      <c r="D6" s="230">
        <f>D$28*SUMIFS(FatorHorario[Fator],FatorHorario[Meses],D$3,FatorHorario[UF],$E$1,FatorHorario[Hora],$A6)</f>
        <v>0</v>
      </c>
      <c r="E6" s="230">
        <f>E$28*SUMIFS(FatorHorario[Fator],FatorHorario[Meses],E$3,FatorHorario[UF],$E$1,FatorHorario[Hora],$A6)</f>
        <v>0</v>
      </c>
      <c r="F6" s="230">
        <f>F$28*SUMIFS(FatorHorario[Fator],FatorHorario[Meses],F$3,FatorHorario[UF],$E$1,FatorHorario[Hora],$A6)</f>
        <v>0</v>
      </c>
      <c r="G6" s="230">
        <f>G$28*SUMIFS(FatorHorario[Fator],FatorHorario[Meses],G$3,FatorHorario[UF],$E$1,FatorHorario[Hora],$A6)</f>
        <v>0</v>
      </c>
      <c r="H6" s="230">
        <f>H$28*SUMIFS(FatorHorario[Fator],FatorHorario[Meses],H$3,FatorHorario[UF],$E$1,FatorHorario[Hora],$A6)</f>
        <v>0</v>
      </c>
      <c r="I6" s="230">
        <f>I$28*SUMIFS(FatorHorario[Fator],FatorHorario[Meses],I$3,FatorHorario[UF],$E$1,FatorHorario[Hora],$A6)</f>
        <v>0</v>
      </c>
      <c r="J6" s="230">
        <f>J$28*SUMIFS(FatorHorario[Fator],FatorHorario[Meses],J$3,FatorHorario[UF],$E$1,FatorHorario[Hora],$A6)</f>
        <v>0</v>
      </c>
      <c r="K6" s="230">
        <f>K$28*SUMIFS(FatorHorario[Fator],FatorHorario[Meses],K$3,FatorHorario[UF],$E$1,FatorHorario[Hora],$A6)</f>
        <v>0</v>
      </c>
      <c r="L6" s="230">
        <f>L$28*SUMIFS(FatorHorario[Fator],FatorHorario[Meses],L$3,FatorHorario[UF],$E$1,FatorHorario[Hora],$A6)</f>
        <v>0</v>
      </c>
      <c r="M6" s="231">
        <f>M$28*SUMIFS(FatorHorario[Fator],FatorHorario[Meses],M$3,FatorHorario[UF],$E$1,FatorHorario[Hora],$A6)</f>
        <v>0</v>
      </c>
      <c r="N6" s="12">
        <v>3</v>
      </c>
    </row>
    <row r="7" spans="1:14" x14ac:dyDescent="0.25">
      <c r="A7" s="11">
        <v>4</v>
      </c>
      <c r="B7" s="229">
        <f>B$28*SUMIFS(FatorHorario[Fator],FatorHorario[Meses],B$3,FatorHorario[UF],$E$1,FatorHorario[Hora],$A7)</f>
        <v>0</v>
      </c>
      <c r="C7" s="230">
        <f>C$28*SUMIFS(FatorHorario[Fator],FatorHorario[Meses],C$3,FatorHorario[UF],$E$1,FatorHorario[Hora],$A7)</f>
        <v>0</v>
      </c>
      <c r="D7" s="230">
        <f>D$28*SUMIFS(FatorHorario[Fator],FatorHorario[Meses],D$3,FatorHorario[UF],$E$1,FatorHorario[Hora],$A7)</f>
        <v>0</v>
      </c>
      <c r="E7" s="230">
        <f>E$28*SUMIFS(FatorHorario[Fator],FatorHorario[Meses],E$3,FatorHorario[UF],$E$1,FatorHorario[Hora],$A7)</f>
        <v>0</v>
      </c>
      <c r="F7" s="230">
        <f>F$28*SUMIFS(FatorHorario[Fator],FatorHorario[Meses],F$3,FatorHorario[UF],$E$1,FatorHorario[Hora],$A7)</f>
        <v>0</v>
      </c>
      <c r="G7" s="230">
        <f>G$28*SUMIFS(FatorHorario[Fator],FatorHorario[Meses],G$3,FatorHorario[UF],$E$1,FatorHorario[Hora],$A7)</f>
        <v>0</v>
      </c>
      <c r="H7" s="230">
        <f>H$28*SUMIFS(FatorHorario[Fator],FatorHorario[Meses],H$3,FatorHorario[UF],$E$1,FatorHorario[Hora],$A7)</f>
        <v>0</v>
      </c>
      <c r="I7" s="230">
        <f>I$28*SUMIFS(FatorHorario[Fator],FatorHorario[Meses],I$3,FatorHorario[UF],$E$1,FatorHorario[Hora],$A7)</f>
        <v>0</v>
      </c>
      <c r="J7" s="230">
        <f>J$28*SUMIFS(FatorHorario[Fator],FatorHorario[Meses],J$3,FatorHorario[UF],$E$1,FatorHorario[Hora],$A7)</f>
        <v>0</v>
      </c>
      <c r="K7" s="230">
        <f>K$28*SUMIFS(FatorHorario[Fator],FatorHorario[Meses],K$3,FatorHorario[UF],$E$1,FatorHorario[Hora],$A7)</f>
        <v>0</v>
      </c>
      <c r="L7" s="230">
        <f>L$28*SUMIFS(FatorHorario[Fator],FatorHorario[Meses],L$3,FatorHorario[UF],$E$1,FatorHorario[Hora],$A7)</f>
        <v>0</v>
      </c>
      <c r="M7" s="231">
        <f>M$28*SUMIFS(FatorHorario[Fator],FatorHorario[Meses],M$3,FatorHorario[UF],$E$1,FatorHorario[Hora],$A7)</f>
        <v>0</v>
      </c>
      <c r="N7" s="12">
        <v>4</v>
      </c>
    </row>
    <row r="8" spans="1:14" x14ac:dyDescent="0.25">
      <c r="A8" s="11">
        <v>5</v>
      </c>
      <c r="B8" s="229">
        <f>B$28*SUMIFS(FatorHorario[Fator],FatorHorario[Meses],B$3,FatorHorario[UF],$E$1,FatorHorario[Hora],$A8)</f>
        <v>0</v>
      </c>
      <c r="C8" s="230">
        <f>C$28*SUMIFS(FatorHorario[Fator],FatorHorario[Meses],C$3,FatorHorario[UF],$E$1,FatorHorario[Hora],$A8)</f>
        <v>0</v>
      </c>
      <c r="D8" s="230">
        <f>D$28*SUMIFS(FatorHorario[Fator],FatorHorario[Meses],D$3,FatorHorario[UF],$E$1,FatorHorario[Hora],$A8)</f>
        <v>0</v>
      </c>
      <c r="E8" s="230">
        <f>E$28*SUMIFS(FatorHorario[Fator],FatorHorario[Meses],E$3,FatorHorario[UF],$E$1,FatorHorario[Hora],$A8)</f>
        <v>0</v>
      </c>
      <c r="F8" s="230">
        <f>F$28*SUMIFS(FatorHorario[Fator],FatorHorario[Meses],F$3,FatorHorario[UF],$E$1,FatorHorario[Hora],$A8)</f>
        <v>0</v>
      </c>
      <c r="G8" s="230">
        <f>G$28*SUMIFS(FatorHorario[Fator],FatorHorario[Meses],G$3,FatorHorario[UF],$E$1,FatorHorario[Hora],$A8)</f>
        <v>0</v>
      </c>
      <c r="H8" s="230">
        <f>H$28*SUMIFS(FatorHorario[Fator],FatorHorario[Meses],H$3,FatorHorario[UF],$E$1,FatorHorario[Hora],$A8)</f>
        <v>0</v>
      </c>
      <c r="I8" s="230">
        <f>I$28*SUMIFS(FatorHorario[Fator],FatorHorario[Meses],I$3,FatorHorario[UF],$E$1,FatorHorario[Hora],$A8)</f>
        <v>0</v>
      </c>
      <c r="J8" s="230">
        <f>J$28*SUMIFS(FatorHorario[Fator],FatorHorario[Meses],J$3,FatorHorario[UF],$E$1,FatorHorario[Hora],$A8)</f>
        <v>0</v>
      </c>
      <c r="K8" s="230">
        <f>K$28*SUMIFS(FatorHorario[Fator],FatorHorario[Meses],K$3,FatorHorario[UF],$E$1,FatorHorario[Hora],$A8)</f>
        <v>0</v>
      </c>
      <c r="L8" s="230">
        <f>L$28*SUMIFS(FatorHorario[Fator],FatorHorario[Meses],L$3,FatorHorario[UF],$E$1,FatorHorario[Hora],$A8)</f>
        <v>0</v>
      </c>
      <c r="M8" s="231">
        <f>M$28*SUMIFS(FatorHorario[Fator],FatorHorario[Meses],M$3,FatorHorario[UF],$E$1,FatorHorario[Hora],$A8)</f>
        <v>0</v>
      </c>
      <c r="N8" s="12">
        <v>5</v>
      </c>
    </row>
    <row r="9" spans="1:14" x14ac:dyDescent="0.25">
      <c r="A9" s="11">
        <v>6</v>
      </c>
      <c r="B9" s="229">
        <f>B$28*SUMIFS(FatorHorario[Fator],FatorHorario[Meses],B$3,FatorHorario[UF],$E$1,FatorHorario[Hora],$A9)</f>
        <v>0.73904387841031238</v>
      </c>
      <c r="C9" s="230">
        <f>C$28*SUMIFS(FatorHorario[Fator],FatorHorario[Meses],C$3,FatorHorario[UF],$E$1,FatorHorario[Hora],$A9)</f>
        <v>0.55054740438158101</v>
      </c>
      <c r="D9" s="230">
        <f>D$28*SUMIFS(FatorHorario[Fator],FatorHorario[Meses],D$3,FatorHorario[UF],$E$1,FatorHorario[Hora],$A9)</f>
        <v>0.47471014162707187</v>
      </c>
      <c r="E9" s="230">
        <f>E$28*SUMIFS(FatorHorario[Fator],FatorHorario[Meses],E$3,FatorHorario[UF],$E$1,FatorHorario[Hora],$A9)</f>
        <v>0.34140673197672639</v>
      </c>
      <c r="F9" s="230">
        <f>F$28*SUMIFS(FatorHorario[Fator],FatorHorario[Meses],F$3,FatorHorario[UF],$E$1,FatorHorario[Hora],$A9)</f>
        <v>0.21135233706412851</v>
      </c>
      <c r="G9" s="230">
        <f>G$28*SUMIFS(FatorHorario[Fator],FatorHorario[Meses],G$3,FatorHorario[UF],$E$1,FatorHorario[Hora],$A9)</f>
        <v>0.12850380437951081</v>
      </c>
      <c r="H9" s="230">
        <f>H$28*SUMIFS(FatorHorario[Fator],FatorHorario[Meses],H$3,FatorHorario[UF],$E$1,FatorHorario[Hora],$A9)</f>
        <v>0.12196287254505353</v>
      </c>
      <c r="I9" s="230">
        <f>I$28*SUMIFS(FatorHorario[Fator],FatorHorario[Meses],I$3,FatorHorario[UF],$E$1,FatorHorario[Hora],$A9)</f>
        <v>0.23413458802212983</v>
      </c>
      <c r="J9" s="230">
        <f>J$28*SUMIFS(FatorHorario[Fator],FatorHorario[Meses],J$3,FatorHorario[UF],$E$1,FatorHorario[Hora],$A9)</f>
        <v>0.52459412704601016</v>
      </c>
      <c r="K9" s="230">
        <f>K$28*SUMIFS(FatorHorario[Fator],FatorHorario[Meses],K$3,FatorHorario[UF],$E$1,FatorHorario[Hora],$A9)</f>
        <v>0.91303247432420986</v>
      </c>
      <c r="L9" s="230">
        <f>L$28*SUMIFS(FatorHorario[Fator],FatorHorario[Meses],L$3,FatorHorario[UF],$E$1,FatorHorario[Hora],$A9)</f>
        <v>1.3822973637067113</v>
      </c>
      <c r="M9" s="231">
        <f>M$28*SUMIFS(FatorHorario[Fator],FatorHorario[Meses],M$3,FatorHorario[UF],$E$1,FatorHorario[Hora],$A9)</f>
        <v>0.95807689086430814</v>
      </c>
      <c r="N9" s="12">
        <v>6</v>
      </c>
    </row>
    <row r="10" spans="1:14" x14ac:dyDescent="0.25">
      <c r="A10" s="11">
        <v>7</v>
      </c>
      <c r="B10" s="229">
        <f>B$28*SUMIFS(FatorHorario[Fator],FatorHorario[Meses],B$3,FatorHorario[UF],$E$1,FatorHorario[Hora],$A10)</f>
        <v>7.4774950621325074</v>
      </c>
      <c r="C10" s="230">
        <f>C$28*SUMIFS(FatorHorario[Fator],FatorHorario[Meses],C$3,FatorHorario[UF],$E$1,FatorHorario[Hora],$A10)</f>
        <v>7.1771556208556246</v>
      </c>
      <c r="D10" s="230">
        <f>D$28*SUMIFS(FatorHorario[Fator],FatorHorario[Meses],D$3,FatorHorario[UF],$E$1,FatorHorario[Hora],$A10)</f>
        <v>7.8111305858060707</v>
      </c>
      <c r="E10" s="230">
        <f>E$28*SUMIFS(FatorHorario[Fator],FatorHorario[Meses],E$3,FatorHorario[UF],$E$1,FatorHorario[Hora],$A10)</f>
        <v>6.928781813037979</v>
      </c>
      <c r="F10" s="230">
        <f>F$28*SUMIFS(FatorHorario[Fator],FatorHorario[Meses],F$3,FatorHorario[UF],$E$1,FatorHorario[Hora],$A10)</f>
        <v>5.8358035481284647</v>
      </c>
      <c r="G10" s="230">
        <f>G$28*SUMIFS(FatorHorario[Fator],FatorHorario[Meses],G$3,FatorHorario[UF],$E$1,FatorHorario[Hora],$A10)</f>
        <v>5.8287122136841809</v>
      </c>
      <c r="H10" s="230">
        <f>H$28*SUMIFS(FatorHorario[Fator],FatorHorario[Meses],H$3,FatorHorario[UF],$E$1,FatorHorario[Hora],$A10)</f>
        <v>6.4824889158405039</v>
      </c>
      <c r="I10" s="230">
        <f>I$28*SUMIFS(FatorHorario[Fator],FatorHorario[Meses],I$3,FatorHorario[UF],$E$1,FatorHorario[Hora],$A10)</f>
        <v>7.3004621543224957</v>
      </c>
      <c r="J10" s="230">
        <f>J$28*SUMIFS(FatorHorario[Fator],FatorHorario[Meses],J$3,FatorHorario[UF],$E$1,FatorHorario[Hora],$A10)</f>
        <v>8.3650583341828568</v>
      </c>
      <c r="K10" s="230">
        <f>K$28*SUMIFS(FatorHorario[Fator],FatorHorario[Meses],K$3,FatorHorario[UF],$E$1,FatorHorario[Hora],$A10)</f>
        <v>9.280967779924195</v>
      </c>
      <c r="L10" s="230">
        <f>L$28*SUMIFS(FatorHorario[Fator],FatorHorario[Meses],L$3,FatorHorario[UF],$E$1,FatorHorario[Hora],$A10)</f>
        <v>10.179830579478622</v>
      </c>
      <c r="M10" s="231">
        <f>M$28*SUMIFS(FatorHorario[Fator],FatorHorario[Meses],M$3,FatorHorario[UF],$E$1,FatorHorario[Hora],$A10)</f>
        <v>8.6269841136833278</v>
      </c>
      <c r="N10" s="12">
        <v>7</v>
      </c>
    </row>
    <row r="11" spans="1:14" x14ac:dyDescent="0.25">
      <c r="A11" s="11">
        <v>8</v>
      </c>
      <c r="B11" s="229">
        <f>B$28*SUMIFS(FatorHorario[Fator],FatorHorario[Meses],B$3,FatorHorario[UF],$E$1,FatorHorario[Hora],$A11)</f>
        <v>18.645662282502954</v>
      </c>
      <c r="C11" s="230">
        <f>C$28*SUMIFS(FatorHorario[Fator],FatorHorario[Meses],C$3,FatorHorario[UF],$E$1,FatorHorario[Hora],$A11)</f>
        <v>18.920883109828111</v>
      </c>
      <c r="D11" s="230">
        <f>D$28*SUMIFS(FatorHorario[Fator],FatorHorario[Meses],D$3,FatorHorario[UF],$E$1,FatorHorario[Hora],$A11)</f>
        <v>20.03762073135595</v>
      </c>
      <c r="E11" s="230">
        <f>E$28*SUMIFS(FatorHorario[Fator],FatorHorario[Meses],E$3,FatorHorario[UF],$E$1,FatorHorario[Hora],$A11)</f>
        <v>18.134895322658899</v>
      </c>
      <c r="F11" s="230">
        <f>F$28*SUMIFS(FatorHorario[Fator],FatorHorario[Meses],F$3,FatorHorario[UF],$E$1,FatorHorario[Hora],$A11)</f>
        <v>15.964225159848652</v>
      </c>
      <c r="G11" s="230">
        <f>G$28*SUMIFS(FatorHorario[Fator],FatorHorario[Meses],G$3,FatorHorario[UF],$E$1,FatorHorario[Hora],$A11)</f>
        <v>15.843052118213588</v>
      </c>
      <c r="H11" s="230">
        <f>H$28*SUMIFS(FatorHorario[Fator],FatorHorario[Meses],H$3,FatorHorario[UF],$E$1,FatorHorario[Hora],$A11)</f>
        <v>16.576306251969012</v>
      </c>
      <c r="I11" s="230">
        <f>I$28*SUMIFS(FatorHorario[Fator],FatorHorario[Meses],I$3,FatorHorario[UF],$E$1,FatorHorario[Hora],$A11)</f>
        <v>18.528967617031121</v>
      </c>
      <c r="J11" s="230">
        <f>J$28*SUMIFS(FatorHorario[Fator],FatorHorario[Meses],J$3,FatorHorario[UF],$E$1,FatorHorario[Hora],$A11)</f>
        <v>20.791754288498357</v>
      </c>
      <c r="K11" s="230">
        <f>K$28*SUMIFS(FatorHorario[Fator],FatorHorario[Meses],K$3,FatorHorario[UF],$E$1,FatorHorario[Hora],$A11)</f>
        <v>21.562801760624609</v>
      </c>
      <c r="L11" s="230">
        <f>L$28*SUMIFS(FatorHorario[Fator],FatorHorario[Meses],L$3,FatorHorario[UF],$E$1,FatorHorario[Hora],$A11)</f>
        <v>22.775561220327944</v>
      </c>
      <c r="M11" s="231">
        <f>M$28*SUMIFS(FatorHorario[Fator],FatorHorario[Meses],M$3,FatorHorario[UF],$E$1,FatorHorario[Hora],$A11)</f>
        <v>21.284291766901728</v>
      </c>
      <c r="N11" s="12">
        <v>8</v>
      </c>
    </row>
    <row r="12" spans="1:14" x14ac:dyDescent="0.25">
      <c r="A12" s="11">
        <v>9</v>
      </c>
      <c r="B12" s="229">
        <f>B$28*SUMIFS(FatorHorario[Fator],FatorHorario[Meses],B$3,FatorHorario[UF],$E$1,FatorHorario[Hora],$A12)</f>
        <v>29.987563536191143</v>
      </c>
      <c r="C12" s="230">
        <f>C$28*SUMIFS(FatorHorario[Fator],FatorHorario[Meses],C$3,FatorHorario[UF],$E$1,FatorHorario[Hora],$A12)</f>
        <v>30.600813387594101</v>
      </c>
      <c r="D12" s="230">
        <f>D$28*SUMIFS(FatorHorario[Fator],FatorHorario[Meses],D$3,FatorHorario[UF],$E$1,FatorHorario[Hora],$A12)</f>
        <v>31.758720432892879</v>
      </c>
      <c r="E12" s="230">
        <f>E$28*SUMIFS(FatorHorario[Fator],FatorHorario[Meses],E$3,FatorHorario[UF],$E$1,FatorHorario[Hora],$A12)</f>
        <v>28.666416380973885</v>
      </c>
      <c r="F12" s="230">
        <f>F$28*SUMIFS(FatorHorario[Fator],FatorHorario[Meses],F$3,FatorHorario[UF],$E$1,FatorHorario[Hora],$A12)</f>
        <v>25.230461585420702</v>
      </c>
      <c r="G12" s="230">
        <f>G$28*SUMIFS(FatorHorario[Fator],FatorHorario[Meses],G$3,FatorHorario[UF],$E$1,FatorHorario[Hora],$A12)</f>
        <v>24.696322483955814</v>
      </c>
      <c r="H12" s="230">
        <f>H$28*SUMIFS(FatorHorario[Fator],FatorHorario[Meses],H$3,FatorHorario[UF],$E$1,FatorHorario[Hora],$A12)</f>
        <v>25.386069606523652</v>
      </c>
      <c r="I12" s="230">
        <f>I$28*SUMIFS(FatorHorario[Fator],FatorHorario[Meses],I$3,FatorHorario[UF],$E$1,FatorHorario[Hora],$A12)</f>
        <v>28.275782042085428</v>
      </c>
      <c r="J12" s="230">
        <f>J$28*SUMIFS(FatorHorario[Fator],FatorHorario[Meses],J$3,FatorHorario[UF],$E$1,FatorHorario[Hora],$A12)</f>
        <v>31.746362943763206</v>
      </c>
      <c r="K12" s="230">
        <f>K$28*SUMIFS(FatorHorario[Fator],FatorHorario[Meses],K$3,FatorHorario[UF],$E$1,FatorHorario[Hora],$A12)</f>
        <v>32.765367027691624</v>
      </c>
      <c r="L12" s="230">
        <f>L$28*SUMIFS(FatorHorario[Fator],FatorHorario[Meses],L$3,FatorHorario[UF],$E$1,FatorHorario[Hora],$A12)</f>
        <v>34.645833531041063</v>
      </c>
      <c r="M12" s="231">
        <f>M$28*SUMIFS(FatorHorario[Fator],FatorHorario[Meses],M$3,FatorHorario[UF],$E$1,FatorHorario[Hora],$A12)</f>
        <v>33.826028456867498</v>
      </c>
      <c r="N12" s="12">
        <v>9</v>
      </c>
    </row>
    <row r="13" spans="1:14" x14ac:dyDescent="0.25">
      <c r="A13" s="11">
        <v>10</v>
      </c>
      <c r="B13" s="229">
        <f>B$28*SUMIFS(FatorHorario[Fator],FatorHorario[Meses],B$3,FatorHorario[UF],$E$1,FatorHorario[Hora],$A13)</f>
        <v>38.338229888157024</v>
      </c>
      <c r="C13" s="230">
        <f>C$28*SUMIFS(FatorHorario[Fator],FatorHorario[Meses],C$3,FatorHorario[UF],$E$1,FatorHorario[Hora],$A13)</f>
        <v>39.075116331419942</v>
      </c>
      <c r="D13" s="230">
        <f>D$28*SUMIFS(FatorHorario[Fator],FatorHorario[Meses],D$3,FatorHorario[UF],$E$1,FatorHorario[Hora],$A13)</f>
        <v>40.246082290580361</v>
      </c>
      <c r="E13" s="230">
        <f>E$28*SUMIFS(FatorHorario[Fator],FatorHorario[Meses],E$3,FatorHorario[UF],$E$1,FatorHorario[Hora],$A13)</f>
        <v>36.313295039160288</v>
      </c>
      <c r="F13" s="230">
        <f>F$28*SUMIFS(FatorHorario[Fator],FatorHorario[Meses],F$3,FatorHorario[UF],$E$1,FatorHorario[Hora],$A13)</f>
        <v>31.928503170988549</v>
      </c>
      <c r="G13" s="230">
        <f>G$28*SUMIFS(FatorHorario[Fator],FatorHorario[Meses],G$3,FatorHorario[UF],$E$1,FatorHorario[Hora],$A13)</f>
        <v>30.785810636352792</v>
      </c>
      <c r="H13" s="230">
        <f>H$28*SUMIFS(FatorHorario[Fator],FatorHorario[Meses],H$3,FatorHorario[UF],$E$1,FatorHorario[Hora],$A13)</f>
        <v>31.49868723614674</v>
      </c>
      <c r="I13" s="230">
        <f>I$28*SUMIFS(FatorHorario[Fator],FatorHorario[Meses],I$3,FatorHorario[UF],$E$1,FatorHorario[Hora],$A13)</f>
        <v>34.854625852707436</v>
      </c>
      <c r="J13" s="230">
        <f>J$28*SUMIFS(FatorHorario[Fator],FatorHorario[Meses],J$3,FatorHorario[UF],$E$1,FatorHorario[Hora],$A13)</f>
        <v>39.24132424587188</v>
      </c>
      <c r="K13" s="230">
        <f>K$28*SUMIFS(FatorHorario[Fator],FatorHorario[Meses],K$3,FatorHorario[UF],$E$1,FatorHorario[Hora],$A13)</f>
        <v>40.635778637744991</v>
      </c>
      <c r="L13" s="230">
        <f>L$28*SUMIFS(FatorHorario[Fator],FatorHorario[Meses],L$3,FatorHorario[UF],$E$1,FatorHorario[Hora],$A13)</f>
        <v>43.302323075178734</v>
      </c>
      <c r="M13" s="231">
        <f>M$28*SUMIFS(FatorHorario[Fator],FatorHorario[Meses],M$3,FatorHorario[UF],$E$1,FatorHorario[Hora],$A13)</f>
        <v>43.045020527368436</v>
      </c>
      <c r="N13" s="12">
        <v>10</v>
      </c>
    </row>
    <row r="14" spans="1:14" x14ac:dyDescent="0.25">
      <c r="A14" s="11">
        <v>11</v>
      </c>
      <c r="B14" s="229">
        <f>B$28*SUMIFS(FatorHorario[Fator],FatorHorario[Meses],B$3,FatorHorario[UF],$E$1,FatorHorario[Hora],$A14)</f>
        <v>43.129537531712799</v>
      </c>
      <c r="C14" s="230">
        <f>C$28*SUMIFS(FatorHorario[Fator],FatorHorario[Meses],C$3,FatorHorario[UF],$E$1,FatorHorario[Hora],$A14)</f>
        <v>43.906129792518058</v>
      </c>
      <c r="D14" s="230">
        <f>D$28*SUMIFS(FatorHorario[Fator],FatorHorario[Meses],D$3,FatorHorario[UF],$E$1,FatorHorario[Hora],$A14)</f>
        <v>45.081112205754366</v>
      </c>
      <c r="E14" s="230">
        <f>E$28*SUMIFS(FatorHorario[Fator],FatorHorario[Meses],E$3,FatorHorario[UF],$E$1,FatorHorario[Hora],$A14)</f>
        <v>40.777617724215297</v>
      </c>
      <c r="F14" s="230">
        <f>F$28*SUMIFS(FatorHorario[Fator],FatorHorario[Meses],F$3,FatorHorario[UF],$E$1,FatorHorario[Hora],$A14)</f>
        <v>35.749773847247347</v>
      </c>
      <c r="G14" s="230">
        <f>G$28*SUMIFS(FatorHorario[Fator],FatorHorario[Meses],G$3,FatorHorario[UF],$E$1,FatorHorario[Hora],$A14)</f>
        <v>34.22276218840409</v>
      </c>
      <c r="H14" s="230">
        <f>H$28*SUMIFS(FatorHorario[Fator],FatorHorario[Meses],H$3,FatorHorario[UF],$E$1,FatorHorario[Hora],$A14)</f>
        <v>34.927940910023565</v>
      </c>
      <c r="I14" s="230">
        <f>I$28*SUMIFS(FatorHorario[Fator],FatorHorario[Meses],I$3,FatorHorario[UF],$E$1,FatorHorario[Hora],$A14)</f>
        <v>38.554212503907422</v>
      </c>
      <c r="J14" s="230">
        <f>J$28*SUMIFS(FatorHorario[Fator],FatorHorario[Meses],J$3,FatorHorario[UF],$E$1,FatorHorario[Hora],$A14)</f>
        <v>43.444206870020999</v>
      </c>
      <c r="K14" s="230">
        <f>K$28*SUMIFS(FatorHorario[Fator],FatorHorario[Meses],K$3,FatorHorario[UF],$E$1,FatorHorario[Hora],$A14)</f>
        <v>45.129353538643137</v>
      </c>
      <c r="L14" s="230">
        <f>L$28*SUMIFS(FatorHorario[Fator],FatorHorario[Meses],L$3,FatorHorario[UF],$E$1,FatorHorario[Hora],$A14)</f>
        <v>48.337644366846234</v>
      </c>
      <c r="M14" s="231">
        <f>M$28*SUMIFS(FatorHorario[Fator],FatorHorario[Meses],M$3,FatorHorario[UF],$E$1,FatorHorario[Hora],$A14)</f>
        <v>48.321211966261416</v>
      </c>
      <c r="N14" s="12">
        <v>11</v>
      </c>
    </row>
    <row r="15" spans="1:14" x14ac:dyDescent="0.25">
      <c r="A15" s="11">
        <v>12</v>
      </c>
      <c r="B15" s="229">
        <f>B$28*SUMIFS(FatorHorario[Fator],FatorHorario[Meses],B$3,FatorHorario[UF],$E$1,FatorHorario[Hora],$A15)</f>
        <v>44.560386242796184</v>
      </c>
      <c r="C15" s="230">
        <f>C$28*SUMIFS(FatorHorario[Fator],FatorHorario[Meses],C$3,FatorHorario[UF],$E$1,FatorHorario[Hora],$A15)</f>
        <v>45.266692752802939</v>
      </c>
      <c r="D15" s="230">
        <f>D$28*SUMIFS(FatorHorario[Fator],FatorHorario[Meses],D$3,FatorHorario[UF],$E$1,FatorHorario[Hora],$A15)</f>
        <v>46.569916250792033</v>
      </c>
      <c r="E15" s="230">
        <f>E$28*SUMIFS(FatorHorario[Fator],FatorHorario[Meses],E$3,FatorHorario[UF],$E$1,FatorHorario[Hora],$A15)</f>
        <v>42.124090932914434</v>
      </c>
      <c r="F15" s="230">
        <f>F$28*SUMIFS(FatorHorario[Fator],FatorHorario[Meses],F$3,FatorHorario[UF],$E$1,FatorHorario[Hora],$A15)</f>
        <v>36.951876110840061</v>
      </c>
      <c r="G15" s="230">
        <f>G$28*SUMIFS(FatorHorario[Fator],FatorHorario[Meses],G$3,FatorHorario[UF],$E$1,FatorHorario[Hora],$A15)</f>
        <v>35.297650390690954</v>
      </c>
      <c r="H15" s="230">
        <f>H$28*SUMIFS(FatorHorario[Fator],FatorHorario[Meses],H$3,FatorHorario[UF],$E$1,FatorHorario[Hora],$A15)</f>
        <v>35.938102032750436</v>
      </c>
      <c r="I15" s="230">
        <f>I$28*SUMIFS(FatorHorario[Fator],FatorHorario[Meses],I$3,FatorHorario[UF],$E$1,FatorHorario[Hora],$A15)</f>
        <v>39.689454935828529</v>
      </c>
      <c r="J15" s="230">
        <f>J$28*SUMIFS(FatorHorario[Fator],FatorHorario[Meses],J$3,FatorHorario[UF],$E$1,FatorHorario[Hora],$A15)</f>
        <v>44.774877038454491</v>
      </c>
      <c r="K15" s="230">
        <f>K$28*SUMIFS(FatorHorario[Fator],FatorHorario[Meses],K$3,FatorHorario[UF],$E$1,FatorHorario[Hora],$A15)</f>
        <v>46.529215539755164</v>
      </c>
      <c r="L15" s="230">
        <f>L$28*SUMIFS(FatorHorario[Fator],FatorHorario[Meses],L$3,FatorHorario[UF],$E$1,FatorHorario[Hora],$A15)</f>
        <v>49.820292577506649</v>
      </c>
      <c r="M15" s="231">
        <f>M$28*SUMIFS(FatorHorario[Fator],FatorHorario[Meses],M$3,FatorHorario[UF],$E$1,FatorHorario[Hora],$A15)</f>
        <v>49.859925779135864</v>
      </c>
      <c r="N15" s="12">
        <v>12</v>
      </c>
    </row>
    <row r="16" spans="1:14" x14ac:dyDescent="0.25">
      <c r="A16" s="11">
        <v>13</v>
      </c>
      <c r="B16" s="229">
        <f>B$28*SUMIFS(FatorHorario[Fator],FatorHorario[Meses],B$3,FatorHorario[UF],$E$1,FatorHorario[Hora],$A16)</f>
        <v>42.91444467149099</v>
      </c>
      <c r="C16" s="230">
        <f>C$28*SUMIFS(FatorHorario[Fator],FatorHorario[Meses],C$3,FatorHorario[UF],$E$1,FatorHorario[Hora],$A16)</f>
        <v>43.538712852219007</v>
      </c>
      <c r="D16" s="230">
        <f>D$28*SUMIFS(FatorHorario[Fator],FatorHorario[Meses],D$3,FatorHorario[UF],$E$1,FatorHorario[Hora],$A16)</f>
        <v>44.842380099604306</v>
      </c>
      <c r="E16" s="230">
        <f>E$28*SUMIFS(FatorHorario[Fator],FatorHorario[Meses],E$3,FatorHorario[UF],$E$1,FatorHorario[Hora],$A16)</f>
        <v>40.58363264517434</v>
      </c>
      <c r="F16" s="230">
        <f>F$28*SUMIFS(FatorHorario[Fator],FatorHorario[Meses],F$3,FatorHorario[UF],$E$1,FatorHorario[Hora],$A16)</f>
        <v>35.717732573918674</v>
      </c>
      <c r="G16" s="230">
        <f>G$28*SUMIFS(FatorHorario[Fator],FatorHorario[Meses],G$3,FatorHorario[UF],$E$1,FatorHorario[Hora],$A16)</f>
        <v>34.073618441112153</v>
      </c>
      <c r="H16" s="230">
        <f>H$28*SUMIFS(FatorHorario[Fator],FatorHorario[Meses],H$3,FatorHorario[UF],$E$1,FatorHorario[Hora],$A16)</f>
        <v>34.764733423998607</v>
      </c>
      <c r="I16" s="230">
        <f>I$28*SUMIFS(FatorHorario[Fator],FatorHorario[Meses],I$3,FatorHorario[UF],$E$1,FatorHorario[Hora],$A16)</f>
        <v>38.437859721483342</v>
      </c>
      <c r="J16" s="230">
        <f>J$28*SUMIFS(FatorHorario[Fator],FatorHorario[Meses],J$3,FatorHorario[UF],$E$1,FatorHorario[Hora],$A16)</f>
        <v>43.397902630337192</v>
      </c>
      <c r="K16" s="230">
        <f>K$28*SUMIFS(FatorHorario[Fator],FatorHorario[Meses],K$3,FatorHorario[UF],$E$1,FatorHorario[Hora],$A16)</f>
        <v>45.034448728897146</v>
      </c>
      <c r="L16" s="230">
        <f>L$28*SUMIFS(FatorHorario[Fator],FatorHorario[Meses],L$3,FatorHorario[UF],$E$1,FatorHorario[Hora],$A16)</f>
        <v>47.900460777548673</v>
      </c>
      <c r="M16" s="231">
        <f>M$28*SUMIFS(FatorHorario[Fator],FatorHorario[Meses],M$3,FatorHorario[UF],$E$1,FatorHorario[Hora],$A16)</f>
        <v>47.918211777934708</v>
      </c>
      <c r="N16" s="12">
        <v>13</v>
      </c>
    </row>
    <row r="17" spans="1:14" x14ac:dyDescent="0.25">
      <c r="A17" s="11">
        <v>14</v>
      </c>
      <c r="B17" s="229">
        <f>B$28*SUMIFS(FatorHorario[Fator],FatorHorario[Meses],B$3,FatorHorario[UF],$E$1,FatorHorario[Hora],$A17)</f>
        <v>38.279385952565896</v>
      </c>
      <c r="C17" s="230">
        <f>C$28*SUMIFS(FatorHorario[Fator],FatorHorario[Meses],C$3,FatorHorario[UF],$E$1,FatorHorario[Hora],$A17)</f>
        <v>38.795462493764667</v>
      </c>
      <c r="D17" s="230">
        <f>D$28*SUMIFS(FatorHorario[Fator],FatorHorario[Meses],D$3,FatorHorario[UF],$E$1,FatorHorario[Hora],$A17)</f>
        <v>40.036446958711451</v>
      </c>
      <c r="E17" s="230">
        <f>E$28*SUMIFS(FatorHorario[Fator],FatorHorario[Meses],E$3,FatorHorario[UF],$E$1,FatorHorario[Hora],$A17)</f>
        <v>36.29865417423234</v>
      </c>
      <c r="F17" s="230">
        <f>F$28*SUMIFS(FatorHorario[Fator],FatorHorario[Meses],F$3,FatorHorario[UF],$E$1,FatorHorario[Hora],$A17)</f>
        <v>32.083391432525495</v>
      </c>
      <c r="G17" s="230">
        <f>G$28*SUMIFS(FatorHorario[Fator],FatorHorario[Meses],G$3,FatorHorario[UF],$E$1,FatorHorario[Hora],$A17)</f>
        <v>30.590964092279972</v>
      </c>
      <c r="H17" s="230">
        <f>H$28*SUMIFS(FatorHorario[Fator],FatorHorario[Meses],H$3,FatorHorario[UF],$E$1,FatorHorario[Hora],$A17)</f>
        <v>31.313284653646633</v>
      </c>
      <c r="I17" s="230">
        <f>I$28*SUMIFS(FatorHorario[Fator],FatorHorario[Meses],I$3,FatorHorario[UF],$E$1,FatorHorario[Hora],$A17)</f>
        <v>34.749622724265883</v>
      </c>
      <c r="J17" s="230">
        <f>J$28*SUMIFS(FatorHorario[Fator],FatorHorario[Meses],J$3,FatorHorario[UF],$E$1,FatorHorario[Hora],$A17)</f>
        <v>39.231224632474493</v>
      </c>
      <c r="K17" s="230">
        <f>K$28*SUMIFS(FatorHorario[Fator],FatorHorario[Meses],K$3,FatorHorario[UF],$E$1,FatorHorario[Hora],$A17)</f>
        <v>40.529924087027219</v>
      </c>
      <c r="L17" s="230">
        <f>L$28*SUMIFS(FatorHorario[Fator],FatorHorario[Meses],L$3,FatorHorario[UF],$E$1,FatorHorario[Hora],$A17)</f>
        <v>42.618319347303732</v>
      </c>
      <c r="M17" s="231">
        <f>M$28*SUMIFS(FatorHorario[Fator],FatorHorario[Meses],M$3,FatorHorario[UF],$E$1,FatorHorario[Hora],$A17)</f>
        <v>42.502886203604007</v>
      </c>
      <c r="N17" s="12">
        <v>14</v>
      </c>
    </row>
    <row r="18" spans="1:14" x14ac:dyDescent="0.25">
      <c r="A18" s="11">
        <v>15</v>
      </c>
      <c r="B18" s="229">
        <f>B$28*SUMIFS(FatorHorario[Fator],FatorHorario[Meses],B$3,FatorHorario[UF],$E$1,FatorHorario[Hora],$A18)</f>
        <v>30.45560450380972</v>
      </c>
      <c r="C18" s="230">
        <f>C$28*SUMIFS(FatorHorario[Fator],FatorHorario[Meses],C$3,FatorHorario[UF],$E$1,FatorHorario[Hora],$A18)</f>
        <v>30.89611927245922</v>
      </c>
      <c r="D18" s="230">
        <f>D$28*SUMIFS(FatorHorario[Fator],FatorHorario[Meses],D$3,FatorHorario[UF],$E$1,FatorHorario[Hora],$A18)</f>
        <v>31.918124079665876</v>
      </c>
      <c r="E18" s="230">
        <f>E$28*SUMIFS(FatorHorario[Fator],FatorHorario[Meses],E$3,FatorHorario[UF],$E$1,FatorHorario[Hora],$A18)</f>
        <v>29.012985198157946</v>
      </c>
      <c r="F18" s="230">
        <f>F$28*SUMIFS(FatorHorario[Fator],FatorHorario[Meses],F$3,FatorHorario[UF],$E$1,FatorHorario[Hora],$A18)</f>
        <v>25.866354169856304</v>
      </c>
      <c r="G18" s="230">
        <f>G$28*SUMIFS(FatorHorario[Fator],FatorHorario[Meses],G$3,FatorHorario[UF],$E$1,FatorHorario[Hora],$A18)</f>
        <v>24.718764397028298</v>
      </c>
      <c r="H18" s="230">
        <f>H$28*SUMIFS(FatorHorario[Fator],FatorHorario[Meses],H$3,FatorHorario[UF],$E$1,FatorHorario[Hora],$A18)</f>
        <v>25.312796832837634</v>
      </c>
      <c r="I18" s="230">
        <f>I$28*SUMIFS(FatorHorario[Fator],FatorHorario[Meses],I$3,FatorHorario[UF],$E$1,FatorHorario[Hora],$A18)</f>
        <v>28.401872411279843</v>
      </c>
      <c r="J18" s="230">
        <f>J$28*SUMIFS(FatorHorario[Fator],FatorHorario[Meses],J$3,FatorHorario[UF],$E$1,FatorHorario[Hora],$A18)</f>
        <v>32.078850321751396</v>
      </c>
      <c r="K18" s="230">
        <f>K$28*SUMIFS(FatorHorario[Fator],FatorHorario[Meses],K$3,FatorHorario[UF],$E$1,FatorHorario[Hora],$A18)</f>
        <v>32.543025955206616</v>
      </c>
      <c r="L18" s="230">
        <f>L$28*SUMIFS(FatorHorario[Fator],FatorHorario[Meses],L$3,FatorHorario[UF],$E$1,FatorHorario[Hora],$A18)</f>
        <v>33.560481721715085</v>
      </c>
      <c r="M18" s="231">
        <f>M$28*SUMIFS(FatorHorario[Fator],FatorHorario[Meses],M$3,FatorHorario[UF],$E$1,FatorHorario[Hora],$A18)</f>
        <v>33.589530775168939</v>
      </c>
      <c r="N18" s="12">
        <v>15</v>
      </c>
    </row>
    <row r="19" spans="1:14" x14ac:dyDescent="0.25">
      <c r="A19" s="11">
        <v>16</v>
      </c>
      <c r="B19" s="229">
        <f>B$28*SUMIFS(FatorHorario[Fator],FatorHorario[Meses],B$3,FatorHorario[UF],$E$1,FatorHorario[Hora],$A19)</f>
        <v>20.147614637748035</v>
      </c>
      <c r="C19" s="230">
        <f>C$28*SUMIFS(FatorHorario[Fator],FatorHorario[Meses],C$3,FatorHorario[UF],$E$1,FatorHorario[Hora],$A19)</f>
        <v>20.50086162776477</v>
      </c>
      <c r="D19" s="230">
        <f>D$28*SUMIFS(FatorHorario[Fator],FatorHorario[Meses],D$3,FatorHorario[UF],$E$1,FatorHorario[Hora],$A19)</f>
        <v>21.055716172781779</v>
      </c>
      <c r="E19" s="230">
        <f>E$28*SUMIFS(FatorHorario[Fator],FatorHorario[Meses],E$3,FatorHorario[UF],$E$1,FatorHorario[Hora],$A19)</f>
        <v>19.048413182934489</v>
      </c>
      <c r="F19" s="230">
        <f>F$28*SUMIFS(FatorHorario[Fator],FatorHorario[Meses],F$3,FatorHorario[UF],$E$1,FatorHorario[Hora],$A19)</f>
        <v>17.081982047421178</v>
      </c>
      <c r="G19" s="230">
        <f>G$28*SUMIFS(FatorHorario[Fator],FatorHorario[Meses],G$3,FatorHorario[UF],$E$1,FatorHorario[Hora],$A19)</f>
        <v>16.320256631996905</v>
      </c>
      <c r="H19" s="230">
        <f>H$28*SUMIFS(FatorHorario[Fator],FatorHorario[Meses],H$3,FatorHorario[UF],$E$1,FatorHorario[Hora],$A19)</f>
        <v>16.718828241302514</v>
      </c>
      <c r="I19" s="230">
        <f>I$28*SUMIFS(FatorHorario[Fator],FatorHorario[Meses],I$3,FatorHorario[UF],$E$1,FatorHorario[Hora],$A19)</f>
        <v>19.165416321069351</v>
      </c>
      <c r="J19" s="230">
        <f>J$28*SUMIFS(FatorHorario[Fator],FatorHorario[Meses],J$3,FatorHorario[UF],$E$1,FatorHorario[Hora],$A19)</f>
        <v>21.528999473005538</v>
      </c>
      <c r="K19" s="230">
        <f>K$28*SUMIFS(FatorHorario[Fator],FatorHorario[Meses],K$3,FatorHorario[UF],$E$1,FatorHorario[Hora],$A19)</f>
        <v>20.991003498422113</v>
      </c>
      <c r="L19" s="230">
        <f>L$28*SUMIFS(FatorHorario[Fator],FatorHorario[Meses],L$3,FatorHorario[UF],$E$1,FatorHorario[Hora],$A19)</f>
        <v>20.792767325635577</v>
      </c>
      <c r="M19" s="231">
        <f>M$28*SUMIFS(FatorHorario[Fator],FatorHorario[Meses],M$3,FatorHorario[UF],$E$1,FatorHorario[Hora],$A19)</f>
        <v>21.832587570972944</v>
      </c>
      <c r="N19" s="12">
        <v>16</v>
      </c>
    </row>
    <row r="20" spans="1:14" x14ac:dyDescent="0.25">
      <c r="A20" s="11">
        <v>17</v>
      </c>
      <c r="B20" s="229">
        <f>B$28*SUMIFS(FatorHorario[Fator],FatorHorario[Meses],B$3,FatorHorario[UF],$E$1,FatorHorario[Hora],$A20)</f>
        <v>9.4713698084865054</v>
      </c>
      <c r="C20" s="230">
        <f>C$28*SUMIFS(FatorHorario[Fator],FatorHorario[Meses],C$3,FatorHorario[UF],$E$1,FatorHorario[Hora],$A20)</f>
        <v>9.5105742597170568</v>
      </c>
      <c r="D20" s="230">
        <f>D$28*SUMIFS(FatorHorario[Fator],FatorHorario[Meses],D$3,FatorHorario[UF],$E$1,FatorHorario[Hora],$A20)</f>
        <v>9.1950182400516933</v>
      </c>
      <c r="E20" s="230">
        <f>E$28*SUMIFS(FatorHorario[Fator],FatorHorario[Meses],E$3,FatorHorario[UF],$E$1,FatorHorario[Hora],$A20)</f>
        <v>7.8952563985212558</v>
      </c>
      <c r="F20" s="230">
        <f>F$28*SUMIFS(FatorHorario[Fator],FatorHorario[Meses],F$3,FatorHorario[UF],$E$1,FatorHorario[Hora],$A20)</f>
        <v>7.002299472865178</v>
      </c>
      <c r="G20" s="230">
        <f>G$28*SUMIFS(FatorHorario[Fator],FatorHorario[Meses],G$3,FatorHorario[UF],$E$1,FatorHorario[Hora],$A20)</f>
        <v>6.4412803632290823</v>
      </c>
      <c r="H20" s="230">
        <f>H$28*SUMIFS(FatorHorario[Fator],FatorHorario[Meses],H$3,FatorHorario[UF],$E$1,FatorHorario[Hora],$A20)</f>
        <v>6.6049018118165774</v>
      </c>
      <c r="I20" s="230">
        <f>I$28*SUMIFS(FatorHorario[Fator],FatorHorario[Meses],I$3,FatorHorario[UF],$E$1,FatorHorario[Hora],$A20)</f>
        <v>7.9808570790709492</v>
      </c>
      <c r="J20" s="230">
        <f>J$28*SUMIFS(FatorHorario[Fator],FatorHorario[Meses],J$3,FatorHorario[UF],$E$1,FatorHorario[Hora],$A20)</f>
        <v>9.0907805904989978</v>
      </c>
      <c r="K20" s="230">
        <f>K$28*SUMIFS(FatorHorario[Fator],FatorHorario[Meses],K$3,FatorHorario[UF],$E$1,FatorHorario[Hora],$A20)</f>
        <v>8.2336199655132418</v>
      </c>
      <c r="L20" s="230">
        <f>L$28*SUMIFS(FatorHorario[Fator],FatorHorario[Meses],L$3,FatorHorario[UF],$E$1,FatorHorario[Hora],$A20)</f>
        <v>7.7560034627237009</v>
      </c>
      <c r="M20" s="231">
        <f>M$28*SUMIFS(FatorHorario[Fator],FatorHorario[Meses],M$3,FatorHorario[UF],$E$1,FatorHorario[Hora],$A20)</f>
        <v>10.180153025567767</v>
      </c>
      <c r="N20" s="12">
        <v>17</v>
      </c>
    </row>
    <row r="21" spans="1:14" x14ac:dyDescent="0.25">
      <c r="A21" s="11">
        <v>18</v>
      </c>
      <c r="B21" s="229">
        <f>B$28*SUMIFS(FatorHorario[Fator],FatorHorario[Meses],B$3,FatorHorario[UF],$E$1,FatorHorario[Hora],$A21)</f>
        <v>1.5543860128991938</v>
      </c>
      <c r="C21" s="230">
        <f>C$28*SUMIFS(FatorHorario[Fator],FatorHorario[Meses],C$3,FatorHorario[UF],$E$1,FatorHorario[Hora],$A21)</f>
        <v>1.274478629891439</v>
      </c>
      <c r="D21" s="230">
        <f>D$28*SUMIFS(FatorHorario[Fator],FatorHorario[Meses],D$3,FatorHorario[UF],$E$1,FatorHorario[Hora],$A21)</f>
        <v>0.84542248883702875</v>
      </c>
      <c r="E21" s="230">
        <f>E$28*SUMIFS(FatorHorario[Fator],FatorHorario[Meses],E$3,FatorHorario[UF],$E$1,FatorHorario[Hora],$A21)</f>
        <v>0.50252038862700799</v>
      </c>
      <c r="F21" s="230">
        <f>F$28*SUMIFS(FatorHorario[Fator],FatorHorario[Meses],F$3,FatorHorario[UF],$E$1,FatorHorario[Hora],$A21)</f>
        <v>0.33076253461173677</v>
      </c>
      <c r="G21" s="230">
        <f>G$28*SUMIFS(FatorHorario[Fator],FatorHorario[Meses],G$3,FatorHorario[UF],$E$1,FatorHorario[Hora],$A21)</f>
        <v>0.28586613093044422</v>
      </c>
      <c r="H21" s="230">
        <f>H$28*SUMIFS(FatorHorario[Fator],FatorHorario[Meses],H$3,FatorHorario[UF],$E$1,FatorHorario[Hora],$A21)</f>
        <v>0.35048193061719457</v>
      </c>
      <c r="I21" s="230">
        <f>I$28*SUMIFS(FatorHorario[Fator],FatorHorario[Meses],I$3,FatorHorario[UF],$E$1,FatorHorario[Hora],$A21)</f>
        <v>0.50822560186363541</v>
      </c>
      <c r="J21" s="230">
        <f>J$28*SUMIFS(FatorHorario[Fator],FatorHorario[Meses],J$3,FatorHorario[UF],$E$1,FatorHorario[Hora],$A21)</f>
        <v>0.72120946991530421</v>
      </c>
      <c r="K21" s="230">
        <f>K$28*SUMIFS(FatorHorario[Fator],FatorHorario[Meses],K$3,FatorHorario[UF],$E$1,FatorHorario[Hora],$A21)</f>
        <v>0.81762141880603589</v>
      </c>
      <c r="L21" s="230">
        <f>L$28*SUMIFS(FatorHorario[Fator],FatorHorario[Meses],L$3,FatorHorario[UF],$E$1,FatorHorario[Hora],$A21)</f>
        <v>1.045484805640051</v>
      </c>
      <c r="M21" s="231">
        <f>M$28*SUMIFS(FatorHorario[Fator],FatorHorario[Meses],M$3,FatorHorario[UF],$E$1,FatorHorario[Hora],$A21)</f>
        <v>1.6342932190321819</v>
      </c>
      <c r="N21" s="12">
        <v>18</v>
      </c>
    </row>
    <row r="22" spans="1:14" x14ac:dyDescent="0.25">
      <c r="A22" s="11">
        <v>19</v>
      </c>
      <c r="B22" s="229">
        <f>B$28*SUMIFS(FatorHorario[Fator],FatorHorario[Meses],B$3,FatorHorario[UF],$E$1,FatorHorario[Hora],$A22)</f>
        <v>0</v>
      </c>
      <c r="C22" s="230">
        <f>C$28*SUMIFS(FatorHorario[Fator],FatorHorario[Meses],C$3,FatorHorario[UF],$E$1,FatorHorario[Hora],$A22)</f>
        <v>0</v>
      </c>
      <c r="D22" s="230">
        <f>D$28*SUMIFS(FatorHorario[Fator],FatorHorario[Meses],D$3,FatorHorario[UF],$E$1,FatorHorario[Hora],$A22)</f>
        <v>0</v>
      </c>
      <c r="E22" s="230">
        <f>E$28*SUMIFS(FatorHorario[Fator],FatorHorario[Meses],E$3,FatorHorario[UF],$E$1,FatorHorario[Hora],$A22)</f>
        <v>0</v>
      </c>
      <c r="F22" s="230">
        <f>F$28*SUMIFS(FatorHorario[Fator],FatorHorario[Meses],F$3,FatorHorario[UF],$E$1,FatorHorario[Hora],$A22)</f>
        <v>0</v>
      </c>
      <c r="G22" s="230">
        <f>G$28*SUMIFS(FatorHorario[Fator],FatorHorario[Meses],G$3,FatorHorario[UF],$E$1,FatorHorario[Hora],$A22)</f>
        <v>0</v>
      </c>
      <c r="H22" s="230">
        <f>H$28*SUMIFS(FatorHorario[Fator],FatorHorario[Meses],H$3,FatorHorario[UF],$E$1,FatorHorario[Hora],$A22)</f>
        <v>0</v>
      </c>
      <c r="I22" s="230">
        <f>I$28*SUMIFS(FatorHorario[Fator],FatorHorario[Meses],I$3,FatorHorario[UF],$E$1,FatorHorario[Hora],$A22)</f>
        <v>0</v>
      </c>
      <c r="J22" s="230">
        <f>J$28*SUMIFS(FatorHorario[Fator],FatorHorario[Meses],J$3,FatorHorario[UF],$E$1,FatorHorario[Hora],$A22)</f>
        <v>0</v>
      </c>
      <c r="K22" s="230">
        <f>K$28*SUMIFS(FatorHorario[Fator],FatorHorario[Meses],K$3,FatorHorario[UF],$E$1,FatorHorario[Hora],$A22)</f>
        <v>0</v>
      </c>
      <c r="L22" s="230">
        <f>L$28*SUMIFS(FatorHorario[Fator],FatorHorario[Meses],L$3,FatorHorario[UF],$E$1,FatorHorario[Hora],$A22)</f>
        <v>0</v>
      </c>
      <c r="M22" s="231">
        <f>M$28*SUMIFS(FatorHorario[Fator],FatorHorario[Meses],M$3,FatorHorario[UF],$E$1,FatorHorario[Hora],$A22)</f>
        <v>0</v>
      </c>
      <c r="N22" s="12">
        <v>19</v>
      </c>
    </row>
    <row r="23" spans="1:14" x14ac:dyDescent="0.25">
      <c r="A23" s="11">
        <v>20</v>
      </c>
      <c r="B23" s="229">
        <f>B$28*SUMIFS(FatorHorario[Fator],FatorHorario[Meses],B$3,FatorHorario[UF],$E$1,FatorHorario[Hora],$A23)</f>
        <v>0</v>
      </c>
      <c r="C23" s="230">
        <f>C$28*SUMIFS(FatorHorario[Fator],FatorHorario[Meses],C$3,FatorHorario[UF],$E$1,FatorHorario[Hora],$A23)</f>
        <v>0</v>
      </c>
      <c r="D23" s="230">
        <f>D$28*SUMIFS(FatorHorario[Fator],FatorHorario[Meses],D$3,FatorHorario[UF],$E$1,FatorHorario[Hora],$A23)</f>
        <v>0</v>
      </c>
      <c r="E23" s="230">
        <f>E$28*SUMIFS(FatorHorario[Fator],FatorHorario[Meses],E$3,FatorHorario[UF],$E$1,FatorHorario[Hora],$A23)</f>
        <v>0</v>
      </c>
      <c r="F23" s="230">
        <f>F$28*SUMIFS(FatorHorario[Fator],FatorHorario[Meses],F$3,FatorHorario[UF],$E$1,FatorHorario[Hora],$A23)</f>
        <v>0</v>
      </c>
      <c r="G23" s="230">
        <f>G$28*SUMIFS(FatorHorario[Fator],FatorHorario[Meses],G$3,FatorHorario[UF],$E$1,FatorHorario[Hora],$A23)</f>
        <v>0</v>
      </c>
      <c r="H23" s="230">
        <f>H$28*SUMIFS(FatorHorario[Fator],FatorHorario[Meses],H$3,FatorHorario[UF],$E$1,FatorHorario[Hora],$A23)</f>
        <v>0</v>
      </c>
      <c r="I23" s="230">
        <f>I$28*SUMIFS(FatorHorario[Fator],FatorHorario[Meses],I$3,FatorHorario[UF],$E$1,FatorHorario[Hora],$A23)</f>
        <v>0</v>
      </c>
      <c r="J23" s="230">
        <f>J$28*SUMIFS(FatorHorario[Fator],FatorHorario[Meses],J$3,FatorHorario[UF],$E$1,FatorHorario[Hora],$A23)</f>
        <v>0</v>
      </c>
      <c r="K23" s="230">
        <f>K$28*SUMIFS(FatorHorario[Fator],FatorHorario[Meses],K$3,FatorHorario[UF],$E$1,FatorHorario[Hora],$A23)</f>
        <v>0</v>
      </c>
      <c r="L23" s="230">
        <f>L$28*SUMIFS(FatorHorario[Fator],FatorHorario[Meses],L$3,FatorHorario[UF],$E$1,FatorHorario[Hora],$A23)</f>
        <v>0</v>
      </c>
      <c r="M23" s="231">
        <f>M$28*SUMIFS(FatorHorario[Fator],FatorHorario[Meses],M$3,FatorHorario[UF],$E$1,FatorHorario[Hora],$A23)</f>
        <v>0</v>
      </c>
      <c r="N23" s="12">
        <v>20</v>
      </c>
    </row>
    <row r="24" spans="1:14" x14ac:dyDescent="0.25">
      <c r="A24" s="11">
        <v>21</v>
      </c>
      <c r="B24" s="229">
        <f>B$28*SUMIFS(FatorHorario[Fator],FatorHorario[Meses],B$3,FatorHorario[UF],$E$1,FatorHorario[Hora],$A24)</f>
        <v>0</v>
      </c>
      <c r="C24" s="230">
        <f>C$28*SUMIFS(FatorHorario[Fator],FatorHorario[Meses],C$3,FatorHorario[UF],$E$1,FatorHorario[Hora],$A24)</f>
        <v>0</v>
      </c>
      <c r="D24" s="230">
        <f>D$28*SUMIFS(FatorHorario[Fator],FatorHorario[Meses],D$3,FatorHorario[UF],$E$1,FatorHorario[Hora],$A24)</f>
        <v>0</v>
      </c>
      <c r="E24" s="230">
        <f>E$28*SUMIFS(FatorHorario[Fator],FatorHorario[Meses],E$3,FatorHorario[UF],$E$1,FatorHorario[Hora],$A24)</f>
        <v>0</v>
      </c>
      <c r="F24" s="230">
        <f>F$28*SUMIFS(FatorHorario[Fator],FatorHorario[Meses],F$3,FatorHorario[UF],$E$1,FatorHorario[Hora],$A24)</f>
        <v>0</v>
      </c>
      <c r="G24" s="230">
        <f>G$28*SUMIFS(FatorHorario[Fator],FatorHorario[Meses],G$3,FatorHorario[UF],$E$1,FatorHorario[Hora],$A24)</f>
        <v>0</v>
      </c>
      <c r="H24" s="230">
        <f>H$28*SUMIFS(FatorHorario[Fator],FatorHorario[Meses],H$3,FatorHorario[UF],$E$1,FatorHorario[Hora],$A24)</f>
        <v>0</v>
      </c>
      <c r="I24" s="230">
        <f>I$28*SUMIFS(FatorHorario[Fator],FatorHorario[Meses],I$3,FatorHorario[UF],$E$1,FatorHorario[Hora],$A24)</f>
        <v>0</v>
      </c>
      <c r="J24" s="230">
        <f>J$28*SUMIFS(FatorHorario[Fator],FatorHorario[Meses],J$3,FatorHorario[UF],$E$1,FatorHorario[Hora],$A24)</f>
        <v>0</v>
      </c>
      <c r="K24" s="230">
        <f>K$28*SUMIFS(FatorHorario[Fator],FatorHorario[Meses],K$3,FatorHorario[UF],$E$1,FatorHorario[Hora],$A24)</f>
        <v>0</v>
      </c>
      <c r="L24" s="230">
        <f>L$28*SUMIFS(FatorHorario[Fator],FatorHorario[Meses],L$3,FatorHorario[UF],$E$1,FatorHorario[Hora],$A24)</f>
        <v>0</v>
      </c>
      <c r="M24" s="231">
        <f>M$28*SUMIFS(FatorHorario[Fator],FatorHorario[Meses],M$3,FatorHorario[UF],$E$1,FatorHorario[Hora],$A24)</f>
        <v>0</v>
      </c>
      <c r="N24" s="12">
        <v>21</v>
      </c>
    </row>
    <row r="25" spans="1:14" x14ac:dyDescent="0.25">
      <c r="A25" s="11">
        <v>22</v>
      </c>
      <c r="B25" s="229">
        <f>B$28*SUMIFS(FatorHorario[Fator],FatorHorario[Meses],B$3,FatorHorario[UF],$E$1,FatorHorario[Hora],$A25)</f>
        <v>0</v>
      </c>
      <c r="C25" s="230">
        <f>C$28*SUMIFS(FatorHorario[Fator],FatorHorario[Meses],C$3,FatorHorario[UF],$E$1,FatorHorario[Hora],$A25)</f>
        <v>0</v>
      </c>
      <c r="D25" s="230">
        <f>D$28*SUMIFS(FatorHorario[Fator],FatorHorario[Meses],D$3,FatorHorario[UF],$E$1,FatorHorario[Hora],$A25)</f>
        <v>0</v>
      </c>
      <c r="E25" s="230">
        <f>E$28*SUMIFS(FatorHorario[Fator],FatorHorario[Meses],E$3,FatorHorario[UF],$E$1,FatorHorario[Hora],$A25)</f>
        <v>0</v>
      </c>
      <c r="F25" s="230">
        <f>F$28*SUMIFS(FatorHorario[Fator],FatorHorario[Meses],F$3,FatorHorario[UF],$E$1,FatorHorario[Hora],$A25)</f>
        <v>0</v>
      </c>
      <c r="G25" s="230">
        <f>G$28*SUMIFS(FatorHorario[Fator],FatorHorario[Meses],G$3,FatorHorario[UF],$E$1,FatorHorario[Hora],$A25)</f>
        <v>0</v>
      </c>
      <c r="H25" s="230">
        <f>H$28*SUMIFS(FatorHorario[Fator],FatorHorario[Meses],H$3,FatorHorario[UF],$E$1,FatorHorario[Hora],$A25)</f>
        <v>0</v>
      </c>
      <c r="I25" s="230">
        <f>I$28*SUMIFS(FatorHorario[Fator],FatorHorario[Meses],I$3,FatorHorario[UF],$E$1,FatorHorario[Hora],$A25)</f>
        <v>0</v>
      </c>
      <c r="J25" s="230">
        <f>J$28*SUMIFS(FatorHorario[Fator],FatorHorario[Meses],J$3,FatorHorario[UF],$E$1,FatorHorario[Hora],$A25)</f>
        <v>0</v>
      </c>
      <c r="K25" s="230">
        <f>K$28*SUMIFS(FatorHorario[Fator],FatorHorario[Meses],K$3,FatorHorario[UF],$E$1,FatorHorario[Hora],$A25)</f>
        <v>0</v>
      </c>
      <c r="L25" s="230">
        <f>L$28*SUMIFS(FatorHorario[Fator],FatorHorario[Meses],L$3,FatorHorario[UF],$E$1,FatorHorario[Hora],$A25)</f>
        <v>0</v>
      </c>
      <c r="M25" s="231">
        <f>M$28*SUMIFS(FatorHorario[Fator],FatorHorario[Meses],M$3,FatorHorario[UF],$E$1,FatorHorario[Hora],$A25)</f>
        <v>0</v>
      </c>
      <c r="N25" s="12">
        <v>22</v>
      </c>
    </row>
    <row r="26" spans="1:14" x14ac:dyDescent="0.25">
      <c r="A26" s="11">
        <v>23</v>
      </c>
      <c r="B26" s="229">
        <f>B$28*SUMIFS(FatorHorario[Fator],FatorHorario[Meses],B$3,FatorHorario[UF],$E$1,FatorHorario[Hora],$A26)</f>
        <v>0</v>
      </c>
      <c r="C26" s="230">
        <f>C$28*SUMIFS(FatorHorario[Fator],FatorHorario[Meses],C$3,FatorHorario[UF],$E$1,FatorHorario[Hora],$A26)</f>
        <v>0</v>
      </c>
      <c r="D26" s="230">
        <f>D$28*SUMIFS(FatorHorario[Fator],FatorHorario[Meses],D$3,FatorHorario[UF],$E$1,FatorHorario[Hora],$A26)</f>
        <v>0</v>
      </c>
      <c r="E26" s="230">
        <f>E$28*SUMIFS(FatorHorario[Fator],FatorHorario[Meses],E$3,FatorHorario[UF],$E$1,FatorHorario[Hora],$A26)</f>
        <v>0</v>
      </c>
      <c r="F26" s="230">
        <f>F$28*SUMIFS(FatorHorario[Fator],FatorHorario[Meses],F$3,FatorHorario[UF],$E$1,FatorHorario[Hora],$A26)</f>
        <v>0</v>
      </c>
      <c r="G26" s="230">
        <f>G$28*SUMIFS(FatorHorario[Fator],FatorHorario[Meses],G$3,FatorHorario[UF],$E$1,FatorHorario[Hora],$A26)</f>
        <v>0</v>
      </c>
      <c r="H26" s="230">
        <f>H$28*SUMIFS(FatorHorario[Fator],FatorHorario[Meses],H$3,FatorHorario[UF],$E$1,FatorHorario[Hora],$A26)</f>
        <v>0</v>
      </c>
      <c r="I26" s="230">
        <f>I$28*SUMIFS(FatorHorario[Fator],FatorHorario[Meses],I$3,FatorHorario[UF],$E$1,FatorHorario[Hora],$A26)</f>
        <v>0</v>
      </c>
      <c r="J26" s="230">
        <f>J$28*SUMIFS(FatorHorario[Fator],FatorHorario[Meses],J$3,FatorHorario[UF],$E$1,FatorHorario[Hora],$A26)</f>
        <v>0</v>
      </c>
      <c r="K26" s="230">
        <f>K$28*SUMIFS(FatorHorario[Fator],FatorHorario[Meses],K$3,FatorHorario[UF],$E$1,FatorHorario[Hora],$A26)</f>
        <v>0</v>
      </c>
      <c r="L26" s="230">
        <f>L$28*SUMIFS(FatorHorario[Fator],FatorHorario[Meses],L$3,FatorHorario[UF],$E$1,FatorHorario[Hora],$A26)</f>
        <v>0</v>
      </c>
      <c r="M26" s="231">
        <f>M$28*SUMIFS(FatorHorario[Fator],FatorHorario[Meses],M$3,FatorHorario[UF],$E$1,FatorHorario[Hora],$A26)</f>
        <v>0</v>
      </c>
      <c r="N26" s="12">
        <v>23</v>
      </c>
    </row>
    <row r="27" spans="1:14" ht="15.75" thickBot="1" x14ac:dyDescent="0.3">
      <c r="A27" s="13">
        <v>24</v>
      </c>
      <c r="B27" s="232">
        <f>B$28*SUMIFS(FatorHorario[Fator],FatorHorario[Meses],B$3,FatorHorario[UF],$E$1,FatorHorario[Hora],$A27)</f>
        <v>0</v>
      </c>
      <c r="C27" s="233">
        <f>C$28*SUMIFS(FatorHorario[Fator],FatorHorario[Meses],C$3,FatorHorario[UF],$E$1,FatorHorario[Hora],$A27)</f>
        <v>0</v>
      </c>
      <c r="D27" s="233">
        <f>D$28*SUMIFS(FatorHorario[Fator],FatorHorario[Meses],D$3,FatorHorario[UF],$E$1,FatorHorario[Hora],$A27)</f>
        <v>0</v>
      </c>
      <c r="E27" s="233">
        <f>E$28*SUMIFS(FatorHorario[Fator],FatorHorario[Meses],E$3,FatorHorario[UF],$E$1,FatorHorario[Hora],$A27)</f>
        <v>0</v>
      </c>
      <c r="F27" s="233">
        <f>F$28*SUMIFS(FatorHorario[Fator],FatorHorario[Meses],F$3,FatorHorario[UF],$E$1,FatorHorario[Hora],$A27)</f>
        <v>0</v>
      </c>
      <c r="G27" s="233">
        <f>G$28*SUMIFS(FatorHorario[Fator],FatorHorario[Meses],G$3,FatorHorario[UF],$E$1,FatorHorario[Hora],$A27)</f>
        <v>0</v>
      </c>
      <c r="H27" s="233">
        <f>H$28*SUMIFS(FatorHorario[Fator],FatorHorario[Meses],H$3,FatorHorario[UF],$E$1,FatorHorario[Hora],$A27)</f>
        <v>0</v>
      </c>
      <c r="I27" s="233">
        <f>I$28*SUMIFS(FatorHorario[Fator],FatorHorario[Meses],I$3,FatorHorario[UF],$E$1,FatorHorario[Hora],$A27)</f>
        <v>0</v>
      </c>
      <c r="J27" s="233">
        <f>J$28*SUMIFS(FatorHorario[Fator],FatorHorario[Meses],J$3,FatorHorario[UF],$E$1,FatorHorario[Hora],$A27)</f>
        <v>0</v>
      </c>
      <c r="K27" s="233">
        <f>K$28*SUMIFS(FatorHorario[Fator],FatorHorario[Meses],K$3,FatorHorario[UF],$E$1,FatorHorario[Hora],$A27)</f>
        <v>0</v>
      </c>
      <c r="L27" s="233">
        <f>L$28*SUMIFS(FatorHorario[Fator],FatorHorario[Meses],L$3,FatorHorario[UF],$E$1,FatorHorario[Hora],$A27)</f>
        <v>0</v>
      </c>
      <c r="M27" s="234">
        <f>M$28*SUMIFS(FatorHorario[Fator],FatorHorario[Meses],M$3,FatorHorario[UF],$E$1,FatorHorario[Hora],$A27)</f>
        <v>0</v>
      </c>
      <c r="N27" s="14">
        <v>24</v>
      </c>
    </row>
    <row r="28" spans="1:14" ht="17.25" thickTop="1" thickBot="1" x14ac:dyDescent="0.3">
      <c r="A28" s="25" t="s">
        <v>56</v>
      </c>
      <c r="B28" s="236">
        <f>VLOOKUP(DATE(2023,COLUMN(B$3)-1,1),'Previsão Potência Instalada'!$B$4:$C$87,2,FALSE)</f>
        <v>75.239897156715159</v>
      </c>
      <c r="C28" s="236">
        <f>VLOOKUP(DATE(2023,COLUMN(C$3)-1,1),'Previsão Potência Instalada'!$B$4:$C$87,2,FALSE)</f>
        <v>75.969969506265315</v>
      </c>
      <c r="D28" s="236">
        <f>VLOOKUP(DATE(2023,COLUMN(D$3)-1,1),'Previsão Potência Instalada'!$B$4:$C$87,2,FALSE)</f>
        <v>76.706606845804899</v>
      </c>
      <c r="E28" s="236">
        <f>VLOOKUP(DATE(2023,COLUMN(E$3)-1,1),'Previsão Potência Instalada'!$B$4:$C$87,2,FALSE)</f>
        <v>77.448906552647045</v>
      </c>
      <c r="F28" s="236">
        <f>VLOOKUP(DATE(2023,COLUMN(F$3)-1,1),'Previsão Potência Instalada'!$B$4:$C$87,2,FALSE)</f>
        <v>78.252449566708847</v>
      </c>
      <c r="G28" s="236">
        <f>VLOOKUP(DATE(2023,COLUMN(G$3)-1,1),'Previsão Potência Instalada'!$B$4:$C$87,2,FALSE)</f>
        <v>79.039201628221676</v>
      </c>
      <c r="H28" s="236">
        <f>VLOOKUP(DATE(2023,COLUMN(H$3)-1,1),'Previsão Potência Instalada'!$B$4:$C$87,2,FALSE)</f>
        <v>79.78684781513752</v>
      </c>
      <c r="I28" s="236">
        <f>VLOOKUP(DATE(2023,COLUMN(I$3)-1,1),'Previsão Potência Instalada'!$B$4:$C$87,2,FALSE)</f>
        <v>80.515388585733078</v>
      </c>
      <c r="J28" s="236">
        <f>VLOOKUP(DATE(2023,COLUMN(J$3)-1,1),'Previsão Potência Instalada'!$B$4:$C$87,2,FALSE)</f>
        <v>81.2406058450416</v>
      </c>
      <c r="K28" s="236">
        <f>VLOOKUP(DATE(2023,COLUMN(K$3)-1,1),'Previsão Potência Instalada'!$B$4:$C$87,2,FALSE)</f>
        <v>81.930169745701861</v>
      </c>
      <c r="L28" s="236">
        <f>VLOOKUP(DATE(2023,COLUMN(L$3)-1,1),'Previsão Potência Instalada'!$B$4:$C$87,2,FALSE)</f>
        <v>82.619862349426839</v>
      </c>
      <c r="M28" s="236">
        <f>VLOOKUP(DATE(2023,COLUMN(M$3)-1,1),'Previsão Potência Instalada'!$B$4:$C$87,2,FALSE)</f>
        <v>83.342319523152725</v>
      </c>
      <c r="N28" s="25"/>
    </row>
    <row r="29" spans="1:14" ht="9" customHeight="1" x14ac:dyDescent="0.25">
      <c r="A29" s="25"/>
      <c r="B29" s="26"/>
      <c r="C29" s="26"/>
      <c r="D29" s="26"/>
      <c r="E29" s="26"/>
      <c r="F29" s="26"/>
      <c r="G29" s="26"/>
      <c r="H29" s="26"/>
      <c r="I29" s="26"/>
      <c r="J29" s="26"/>
      <c r="K29" s="26"/>
      <c r="L29" s="26"/>
      <c r="M29" s="26"/>
      <c r="N29" s="25"/>
    </row>
    <row r="30" spans="1:14" x14ac:dyDescent="0.25">
      <c r="A30" s="6" t="s">
        <v>2</v>
      </c>
      <c r="B30" s="16">
        <f t="shared" ref="B30:M30" si="0">IF(MAX(B4:B27)=0,"",MAX(B4:B27))</f>
        <v>44.560386242796184</v>
      </c>
      <c r="C30" s="16">
        <f t="shared" si="0"/>
        <v>45.266692752802939</v>
      </c>
      <c r="D30" s="16">
        <f t="shared" si="0"/>
        <v>46.569916250792033</v>
      </c>
      <c r="E30" s="16">
        <f t="shared" si="0"/>
        <v>42.124090932914434</v>
      </c>
      <c r="F30" s="16">
        <f t="shared" si="0"/>
        <v>36.951876110840061</v>
      </c>
      <c r="G30" s="16">
        <f t="shared" si="0"/>
        <v>35.297650390690954</v>
      </c>
      <c r="H30" s="16">
        <f t="shared" si="0"/>
        <v>35.938102032750436</v>
      </c>
      <c r="I30" s="16">
        <f t="shared" si="0"/>
        <v>39.689454935828529</v>
      </c>
      <c r="J30" s="16">
        <f t="shared" si="0"/>
        <v>44.774877038454491</v>
      </c>
      <c r="K30" s="16">
        <f t="shared" si="0"/>
        <v>46.529215539755164</v>
      </c>
      <c r="L30" s="16">
        <f t="shared" si="0"/>
        <v>49.820292577506649</v>
      </c>
      <c r="M30" s="16">
        <f t="shared" si="0"/>
        <v>49.859925779135864</v>
      </c>
      <c r="N30" s="15"/>
    </row>
    <row r="31" spans="1:14" x14ac:dyDescent="0.25">
      <c r="A31" s="5" t="s">
        <v>3</v>
      </c>
      <c r="B31" s="27">
        <f>IF(N(B30)=0,"",VLOOKUP(B30,B4:N27,13,FALSE))</f>
        <v>12</v>
      </c>
      <c r="C31" s="27">
        <f>IF(N(C30)=0,"",VLOOKUP(C30,C4:N27,12,FALSE))</f>
        <v>12</v>
      </c>
      <c r="D31" s="27">
        <f>IF(N(D30)=0,"",VLOOKUP(D30,D4:N27,11,FALSE))</f>
        <v>12</v>
      </c>
      <c r="E31" s="27">
        <f>IF(N(E30)=0,"",VLOOKUP(E30,E4:N27,10,FALSE))</f>
        <v>12</v>
      </c>
      <c r="F31" s="27">
        <f>IF(N(F30)=0,"",VLOOKUP(F30,F4:N27,9,FALSE))</f>
        <v>12</v>
      </c>
      <c r="G31" s="27">
        <f>IF(N(G30)=0,"",VLOOKUP(G30,G4:N27,8,FALSE))</f>
        <v>12</v>
      </c>
      <c r="H31" s="27">
        <f>IF(N(H30)=0,"",VLOOKUP(H30,H4:N27,7,FALSE))</f>
        <v>12</v>
      </c>
      <c r="I31" s="27">
        <f>IF(N(I30)=0,"",VLOOKUP(I30,I4:N27,6,FALSE))</f>
        <v>12</v>
      </c>
      <c r="J31" s="27">
        <f>IF(N(J30)=0,"",VLOOKUP(J30,J4:N27,5,FALSE))</f>
        <v>12</v>
      </c>
      <c r="K31" s="27">
        <f>IF(N(K30)=0,"",VLOOKUP(K30,K4:N27,4,FALSE))</f>
        <v>12</v>
      </c>
      <c r="L31" s="27">
        <f>IF(N(L30)=0,"",VLOOKUP(L30,L4:N27,3,FALSE))</f>
        <v>12</v>
      </c>
      <c r="M31" s="27">
        <f>IF(N(M30)=0,"",VLOOKUP(M30,M4:N27,2,FALSE))</f>
        <v>12</v>
      </c>
      <c r="N31" s="15"/>
    </row>
    <row r="32" spans="1:14" ht="7.5" customHeight="1" x14ac:dyDescent="0.25">
      <c r="A32" s="15"/>
      <c r="B32" s="16"/>
      <c r="C32" s="16"/>
      <c r="D32" s="16"/>
      <c r="E32" s="16"/>
      <c r="F32" s="16"/>
      <c r="G32" s="16"/>
      <c r="H32" s="16"/>
      <c r="I32" s="16"/>
      <c r="J32" s="16"/>
      <c r="K32" s="16"/>
      <c r="L32" s="16"/>
      <c r="M32" s="16"/>
      <c r="N32" s="15"/>
    </row>
    <row r="33" spans="1:14" x14ac:dyDescent="0.25">
      <c r="A33" s="23" t="s">
        <v>23</v>
      </c>
      <c r="B33" s="16">
        <f>IF(AVERAGE(B4:B27)=0,"",AVERAGE(B4:B27))</f>
        <v>13.570863500370967</v>
      </c>
      <c r="C33" s="16">
        <f t="shared" ref="C33:M33" si="1">IF(AVERAGE(C4:C27)=0,"",AVERAGE(C4:C27))</f>
        <v>13.75056448063402</v>
      </c>
      <c r="D33" s="16">
        <f t="shared" si="1"/>
        <v>14.161350028269203</v>
      </c>
      <c r="E33" s="16">
        <f t="shared" si="1"/>
        <v>12.776165247191038</v>
      </c>
      <c r="F33" s="16">
        <f t="shared" si="1"/>
        <v>11.248104916280687</v>
      </c>
      <c r="G33" s="16">
        <f t="shared" si="1"/>
        <v>10.801398495510741</v>
      </c>
      <c r="H33" s="16">
        <f t="shared" si="1"/>
        <v>11.083191030000757</v>
      </c>
      <c r="I33" s="16">
        <f t="shared" si="1"/>
        <v>12.361728898039066</v>
      </c>
      <c r="J33" s="16">
        <f t="shared" si="1"/>
        <v>13.955714373575864</v>
      </c>
      <c r="K33" s="16">
        <f t="shared" si="1"/>
        <v>14.373590017190848</v>
      </c>
      <c r="L33" s="16">
        <f t="shared" si="1"/>
        <v>15.171554173110531</v>
      </c>
      <c r="M33" s="16">
        <f t="shared" si="1"/>
        <v>15.149133419723464</v>
      </c>
      <c r="N33" s="15"/>
    </row>
    <row r="34" spans="1:14" x14ac:dyDescent="0.25">
      <c r="A34" s="15"/>
      <c r="B34" s="16"/>
      <c r="C34" s="16"/>
      <c r="D34" s="16"/>
      <c r="E34" s="16"/>
      <c r="F34" s="16"/>
      <c r="G34" s="16"/>
      <c r="H34" s="16"/>
      <c r="I34" s="16"/>
      <c r="J34" s="16"/>
      <c r="K34" s="16"/>
      <c r="L34" s="16"/>
      <c r="M34" s="16"/>
      <c r="N34" s="15"/>
    </row>
    <row r="35" spans="1:14" x14ac:dyDescent="0.25">
      <c r="A35" s="17" t="s">
        <v>22</v>
      </c>
      <c r="B35" s="16"/>
      <c r="C35" s="16"/>
      <c r="D35" s="16"/>
      <c r="E35" s="16"/>
      <c r="F35" s="16"/>
      <c r="G35" s="16"/>
      <c r="H35" s="16"/>
      <c r="I35" s="16"/>
      <c r="J35" s="16"/>
      <c r="K35" s="16"/>
      <c r="L35" s="16"/>
      <c r="M35" s="16"/>
      <c r="N35" s="15"/>
    </row>
    <row r="36" spans="1:14" x14ac:dyDescent="0.25">
      <c r="A36" s="5" t="s">
        <v>17</v>
      </c>
      <c r="B36" s="16">
        <f>IF(AVERAGE(B22:B25)=0,0,AVERAGE(B22:B25))</f>
        <v>0</v>
      </c>
      <c r="C36" s="16">
        <f t="shared" ref="C36:M36" si="2">IF(AVERAGE(C22:C25)=0,0,AVERAGE(C22:C25))</f>
        <v>0</v>
      </c>
      <c r="D36" s="16">
        <f t="shared" si="2"/>
        <v>0</v>
      </c>
      <c r="E36" s="16">
        <f t="shared" si="2"/>
        <v>0</v>
      </c>
      <c r="F36" s="16">
        <f t="shared" si="2"/>
        <v>0</v>
      </c>
      <c r="G36" s="16">
        <f t="shared" si="2"/>
        <v>0</v>
      </c>
      <c r="H36" s="16">
        <f t="shared" si="2"/>
        <v>0</v>
      </c>
      <c r="I36" s="16">
        <f t="shared" si="2"/>
        <v>0</v>
      </c>
      <c r="J36" s="16">
        <f t="shared" si="2"/>
        <v>0</v>
      </c>
      <c r="K36" s="16">
        <f t="shared" si="2"/>
        <v>0</v>
      </c>
      <c r="L36" s="16">
        <f t="shared" si="2"/>
        <v>0</v>
      </c>
      <c r="M36" s="16">
        <f t="shared" si="2"/>
        <v>0</v>
      </c>
      <c r="N36" s="5"/>
    </row>
    <row r="37" spans="1:14" ht="9.75" customHeight="1" x14ac:dyDescent="0.25">
      <c r="A37" s="5"/>
      <c r="B37" s="16"/>
      <c r="C37" s="16"/>
      <c r="D37" s="16"/>
      <c r="E37" s="16"/>
      <c r="F37" s="16"/>
      <c r="G37" s="16"/>
      <c r="H37" s="16"/>
      <c r="I37" s="16"/>
      <c r="J37" s="16"/>
      <c r="K37" s="16"/>
      <c r="L37" s="16"/>
      <c r="M37" s="16"/>
      <c r="N37" s="5"/>
    </row>
    <row r="38" spans="1:14" x14ac:dyDescent="0.25">
      <c r="A38" s="5" t="s">
        <v>18</v>
      </c>
      <c r="B38" s="16">
        <f>IF(AVERAGE(B12:B20)=0,0,AVERAGE(B12:B20))</f>
        <v>33.031570752550913</v>
      </c>
      <c r="C38" s="16">
        <f t="shared" ref="C38:M38" si="3">IF(AVERAGE(C12:C20)=0,0,AVERAGE(C12:C20))</f>
        <v>33.565609196695526</v>
      </c>
      <c r="D38" s="16">
        <f t="shared" si="3"/>
        <v>34.522612970092752</v>
      </c>
      <c r="E38" s="16">
        <f t="shared" si="3"/>
        <v>31.191151297364925</v>
      </c>
      <c r="F38" s="16">
        <f t="shared" si="3"/>
        <v>27.512486045675942</v>
      </c>
      <c r="G38" s="16">
        <f t="shared" si="3"/>
        <v>26.349714402783338</v>
      </c>
      <c r="H38" s="16">
        <f t="shared" si="3"/>
        <v>26.940593861005151</v>
      </c>
      <c r="I38" s="16">
        <f t="shared" si="3"/>
        <v>30.012189287966464</v>
      </c>
      <c r="J38" s="16">
        <f t="shared" si="3"/>
        <v>33.837169860686465</v>
      </c>
      <c r="K38" s="16">
        <f t="shared" si="3"/>
        <v>34.710192997655696</v>
      </c>
      <c r="L38" s="16">
        <f t="shared" si="3"/>
        <v>36.526014020611044</v>
      </c>
      <c r="M38" s="16">
        <f t="shared" si="3"/>
        <v>36.786172898097952</v>
      </c>
      <c r="N38" s="5"/>
    </row>
    <row r="39" spans="1:14" ht="7.5" customHeight="1" x14ac:dyDescent="0.25">
      <c r="A39" s="5"/>
      <c r="B39" s="16"/>
      <c r="C39" s="16"/>
      <c r="D39" s="16"/>
      <c r="E39" s="16"/>
      <c r="F39" s="16"/>
      <c r="G39" s="16"/>
      <c r="H39" s="16"/>
      <c r="I39" s="16"/>
      <c r="J39" s="16"/>
      <c r="K39" s="16"/>
      <c r="L39" s="16"/>
      <c r="M39" s="16"/>
      <c r="N39" s="5"/>
    </row>
    <row r="40" spans="1:14" x14ac:dyDescent="0.25">
      <c r="A40" s="5" t="s">
        <v>19</v>
      </c>
      <c r="B40" s="16">
        <f>IF(AVERAGE(B4:B11)=0,0,AVERAGE(B4:B11))</f>
        <v>3.3577751528807216</v>
      </c>
      <c r="C40" s="16">
        <f t="shared" ref="C40:M40" si="4">IF(AVERAGE(C4:C11)=0,0,AVERAGE(C4:C11))</f>
        <v>3.3310732668831644</v>
      </c>
      <c r="D40" s="16">
        <f t="shared" si="4"/>
        <v>3.5404326823486367</v>
      </c>
      <c r="E40" s="16">
        <f t="shared" si="4"/>
        <v>3.1756354834592004</v>
      </c>
      <c r="F40" s="16">
        <f t="shared" si="4"/>
        <v>2.7514226306301559</v>
      </c>
      <c r="G40" s="16">
        <f t="shared" si="4"/>
        <v>2.7250335170346602</v>
      </c>
      <c r="H40" s="16">
        <f t="shared" si="4"/>
        <v>2.8975947550443211</v>
      </c>
      <c r="I40" s="16">
        <f t="shared" si="4"/>
        <v>3.2579455449219683</v>
      </c>
      <c r="J40" s="16">
        <f t="shared" si="4"/>
        <v>3.7101758437159029</v>
      </c>
      <c r="K40" s="16">
        <f t="shared" si="4"/>
        <v>3.9696002518591267</v>
      </c>
      <c r="L40" s="16">
        <f t="shared" si="4"/>
        <v>4.2922111454391594</v>
      </c>
      <c r="M40" s="16">
        <f t="shared" si="4"/>
        <v>3.8586690964311705</v>
      </c>
      <c r="N40" s="5"/>
    </row>
    <row r="41" spans="1:14" ht="7.5" customHeight="1" x14ac:dyDescent="0.25">
      <c r="A41" s="5"/>
      <c r="B41" s="16"/>
      <c r="C41" s="16"/>
      <c r="D41" s="16"/>
      <c r="E41" s="16"/>
      <c r="F41" s="16"/>
      <c r="G41" s="16"/>
      <c r="H41" s="16"/>
      <c r="I41" s="16"/>
      <c r="J41" s="16"/>
      <c r="K41" s="16"/>
      <c r="L41" s="16"/>
      <c r="M41" s="16"/>
      <c r="N41" s="5"/>
    </row>
    <row r="42" spans="1:14" x14ac:dyDescent="0.25">
      <c r="A42" t="s">
        <v>20</v>
      </c>
      <c r="B42" s="16">
        <f>IF(AVERAGE(B4:B12)=0,0,AVERAGE(B4:B12))</f>
        <v>6.3166405288041023</v>
      </c>
      <c r="C42" s="16">
        <f t="shared" ref="C42:M42" si="5">IF(AVERAGE(C4:C12)=0,0,AVERAGE(C4:C12))</f>
        <v>6.3610443914066019</v>
      </c>
      <c r="D42" s="16">
        <f t="shared" si="5"/>
        <v>6.6757979879646632</v>
      </c>
      <c r="E42" s="16">
        <f t="shared" si="5"/>
        <v>6.0079444720719435</v>
      </c>
      <c r="F42" s="16">
        <f t="shared" si="5"/>
        <v>5.249093625606883</v>
      </c>
      <c r="G42" s="16">
        <f t="shared" si="5"/>
        <v>5.1662878466925655</v>
      </c>
      <c r="H42" s="16">
        <f t="shared" si="5"/>
        <v>5.3963141829864689</v>
      </c>
      <c r="I42" s="16">
        <f t="shared" si="5"/>
        <v>6.0377051557179078</v>
      </c>
      <c r="J42" s="16">
        <f t="shared" si="5"/>
        <v>6.8253077437211589</v>
      </c>
      <c r="K42" s="16">
        <f t="shared" si="5"/>
        <v>7.1691298936182939</v>
      </c>
      <c r="L42" s="16">
        <f t="shared" si="5"/>
        <v>7.664835854950482</v>
      </c>
      <c r="M42" s="16">
        <f t="shared" si="5"/>
        <v>7.1883756920352067</v>
      </c>
    </row>
    <row r="43" spans="1:14" ht="6" customHeight="1" x14ac:dyDescent="0.25">
      <c r="B43" s="24"/>
      <c r="C43" s="24"/>
      <c r="D43" s="24"/>
      <c r="E43" s="24"/>
      <c r="F43" s="24"/>
      <c r="G43" s="24"/>
      <c r="H43" s="24"/>
      <c r="I43" s="24"/>
      <c r="J43" s="24"/>
      <c r="K43" s="24"/>
      <c r="L43" s="24"/>
      <c r="M43" s="24"/>
    </row>
    <row r="44" spans="1:14" x14ac:dyDescent="0.25">
      <c r="A44" t="s">
        <v>21</v>
      </c>
      <c r="B44" s="24">
        <f>IF(AVERAGE(B13:B20)=0,0,AVERAGE(B13:B20))</f>
        <v>33.412071654595891</v>
      </c>
      <c r="C44" s="24">
        <f t="shared" ref="C44:M44" si="6">IF(AVERAGE(C13:C20)=0,0,AVERAGE(C13:C20))</f>
        <v>33.936208672833203</v>
      </c>
      <c r="D44" s="24">
        <f t="shared" si="6"/>
        <v>34.868099537242735</v>
      </c>
      <c r="E44" s="24">
        <f t="shared" si="6"/>
        <v>31.506743161913796</v>
      </c>
      <c r="F44" s="24">
        <f t="shared" si="6"/>
        <v>27.797739103207849</v>
      </c>
      <c r="G44" s="24">
        <f t="shared" si="6"/>
        <v>26.55638839263678</v>
      </c>
      <c r="H44" s="24">
        <f t="shared" si="6"/>
        <v>27.134909392815334</v>
      </c>
      <c r="I44" s="24">
        <f t="shared" si="6"/>
        <v>30.229240193701596</v>
      </c>
      <c r="J44" s="24">
        <f t="shared" si="6"/>
        <v>34.098520725301867</v>
      </c>
      <c r="K44" s="24">
        <f t="shared" si="6"/>
        <v>34.9532962439012</v>
      </c>
      <c r="L44" s="24">
        <f t="shared" si="6"/>
        <v>36.761036581807296</v>
      </c>
      <c r="M44" s="24">
        <f t="shared" si="6"/>
        <v>37.156190953251759</v>
      </c>
    </row>
  </sheetData>
  <mergeCells count="1">
    <mergeCell ref="F1:H1"/>
  </mergeCells>
  <conditionalFormatting sqref="B28:M29">
    <cfRule type="containsBlanks" dxfId="287" priority="43">
      <formula>LEN(TRIM(B28))=0</formula>
    </cfRule>
    <cfRule type="cellIs" dxfId="286" priority="44" operator="equal">
      <formula>0</formula>
    </cfRule>
  </conditionalFormatting>
  <conditionalFormatting sqref="B30:M30">
    <cfRule type="cellIs" dxfId="285" priority="45" stopIfTrue="1" operator="equal">
      <formula>MAX($B$27:$M$27)</formula>
    </cfRule>
  </conditionalFormatting>
  <conditionalFormatting sqref="B38:M38">
    <cfRule type="cellIs" dxfId="284" priority="46" stopIfTrue="1" operator="equal">
      <formula>MAX($B$37:$M$37)</formula>
    </cfRule>
  </conditionalFormatting>
  <conditionalFormatting sqref="B36:M36">
    <cfRule type="cellIs" dxfId="283" priority="47" stopIfTrue="1" operator="equal">
      <formula>MAX($B$32:$M$32)</formula>
    </cfRule>
  </conditionalFormatting>
  <conditionalFormatting sqref="B40:M40">
    <cfRule type="cellIs" dxfId="282" priority="48" stopIfTrue="1" operator="equal">
      <formula>MIN($B$39:$M$39)</formula>
    </cfRule>
  </conditionalFormatting>
  <conditionalFormatting sqref="B42:M42">
    <cfRule type="cellIs" dxfId="281" priority="42" stopIfTrue="1" operator="equal">
      <formula>MIN($B$39:$M$39)</formula>
    </cfRule>
  </conditionalFormatting>
  <conditionalFormatting sqref="B33:M33">
    <cfRule type="cellIs" dxfId="280" priority="41" stopIfTrue="1" operator="equal">
      <formula>MAX($B$32:$M$32)</formula>
    </cfRule>
  </conditionalFormatting>
  <conditionalFormatting sqref="B4:M27">
    <cfRule type="cellIs" dxfId="279" priority="1" operator="equal">
      <formula>0</formula>
    </cfRule>
  </conditionalFormatting>
  <conditionalFormatting sqref="B4:M11">
    <cfRule type="cellIs" dxfId="278" priority="2" operator="lessThanOrEqual">
      <formula>MIN($B$4:$B$11,$C$4:$C$11,$D$4:$D$11,$E$4:$E$11,$F$4:$F$11,$G$4:$G$11,$H$4:$H$11,$I$4:$I$11,$J$4:$J$11,$K$4:$K$11,$L$4:$L$11,$M$4:$M$11)</formula>
    </cfRule>
  </conditionalFormatting>
  <conditionalFormatting sqref="H4:H11">
    <cfRule type="cellIs" dxfId="277" priority="3" operator="equal">
      <formula>MIN($H$4:$H$11)</formula>
    </cfRule>
  </conditionalFormatting>
  <conditionalFormatting sqref="B4:B11">
    <cfRule type="cellIs" dxfId="276" priority="4" operator="equal">
      <formula>MIN($B$4:$B$11)</formula>
    </cfRule>
  </conditionalFormatting>
  <conditionalFormatting sqref="K4:K11">
    <cfRule type="cellIs" dxfId="275" priority="5" operator="equal">
      <formula>MIN($K$4:$K$11)</formula>
    </cfRule>
  </conditionalFormatting>
  <conditionalFormatting sqref="E4:E11">
    <cfRule type="cellIs" dxfId="274" priority="6" operator="equal">
      <formula>MIN($E$4:$E$11)</formula>
    </cfRule>
  </conditionalFormatting>
  <conditionalFormatting sqref="D4:D11">
    <cfRule type="cellIs" dxfId="273" priority="7" operator="equal">
      <formula>MIN($D$4:$D$11)</formula>
    </cfRule>
  </conditionalFormatting>
  <conditionalFormatting sqref="C4:C11">
    <cfRule type="cellIs" dxfId="272" priority="8" operator="equal">
      <formula>MIN($C$4:$C$11)</formula>
    </cfRule>
  </conditionalFormatting>
  <conditionalFormatting sqref="I4:I11">
    <cfRule type="cellIs" dxfId="271" priority="9" operator="equal">
      <formula>MIN($I$4:$I$11)</formula>
    </cfRule>
  </conditionalFormatting>
  <conditionalFormatting sqref="F4:F11">
    <cfRule type="cellIs" dxfId="270" priority="10" operator="equal">
      <formula>MIN($F$4:$F$11)</formula>
    </cfRule>
  </conditionalFormatting>
  <conditionalFormatting sqref="L4:L11">
    <cfRule type="cellIs" dxfId="269" priority="11" operator="equal">
      <formula>MIN($L$4:$L$11)</formula>
    </cfRule>
  </conditionalFormatting>
  <conditionalFormatting sqref="G4:G11">
    <cfRule type="cellIs" dxfId="268" priority="12" operator="equal">
      <formula>MIN($G$4:$G$11)</formula>
    </cfRule>
  </conditionalFormatting>
  <conditionalFormatting sqref="M4:M11">
    <cfRule type="cellIs" dxfId="267" priority="13" operator="equal">
      <formula>MIN($M$4:$M$11)</formula>
    </cfRule>
  </conditionalFormatting>
  <conditionalFormatting sqref="B22:M25">
    <cfRule type="cellIs" dxfId="266" priority="14" operator="greaterThanOrEqual">
      <formula>MAX($B$22:$B$25,$C$22:$C$25,$D$22:$D$25,$E$22:$E$25,$F$22:$F$25,$G$22:$G$25,$H$22:$H$25,$I$22:$I$25,$J$22:$J$25,$K$22:$K$25,$L$22:$L$25,$M$22:$M$25)</formula>
    </cfRule>
  </conditionalFormatting>
  <conditionalFormatting sqref="L22:L25">
    <cfRule type="cellIs" dxfId="265" priority="15" operator="equal">
      <formula>MAX($L$22:$L$25)</formula>
    </cfRule>
  </conditionalFormatting>
  <conditionalFormatting sqref="J4:J11">
    <cfRule type="cellIs" dxfId="264" priority="16" operator="equal">
      <formula>MIN($J$4:$J$11)</formula>
    </cfRule>
  </conditionalFormatting>
  <conditionalFormatting sqref="B12:M20">
    <cfRule type="cellIs" dxfId="263" priority="17" operator="greaterThanOrEqual">
      <formula>MAX($B$12:$B$20,$C$12:$C$20,$D$12:$D$20,$E$12:$E$20,$F$12:$F$20,$G$12:$G$20,$H$12:$H$20,$I$12:$I$20,$J$12:$J$20,$K$12:$K$20,$L$12:$L$20,$M$12:$M$20)</formula>
    </cfRule>
  </conditionalFormatting>
  <conditionalFormatting sqref="L12:L20">
    <cfRule type="cellIs" dxfId="262" priority="18" operator="equal">
      <formula>MAX($L$12:$L$20)</formula>
    </cfRule>
  </conditionalFormatting>
  <conditionalFormatting sqref="K12:K20">
    <cfRule type="cellIs" dxfId="261" priority="19" operator="equal">
      <formula>MAX($K$12:$K$20)</formula>
    </cfRule>
  </conditionalFormatting>
  <conditionalFormatting sqref="J12:J20">
    <cfRule type="cellIs" dxfId="260" priority="20" operator="equal">
      <formula>MAX($J$12:$J$20)</formula>
    </cfRule>
  </conditionalFormatting>
  <conditionalFormatting sqref="I12:I20">
    <cfRule type="cellIs" dxfId="259" priority="21" operator="equal">
      <formula>MAX($I$12:$I$20)</formula>
    </cfRule>
  </conditionalFormatting>
  <conditionalFormatting sqref="H12:H20">
    <cfRule type="cellIs" dxfId="258" priority="22" operator="equal">
      <formula>MAX($H$12:$H$20)</formula>
    </cfRule>
  </conditionalFormatting>
  <conditionalFormatting sqref="G12:G20">
    <cfRule type="cellIs" dxfId="257" priority="23" operator="equal">
      <formula>MAX($G$12:$G$20)</formula>
    </cfRule>
  </conditionalFormatting>
  <conditionalFormatting sqref="F12:F20">
    <cfRule type="cellIs" dxfId="256" priority="24" operator="equal">
      <formula>MAX($F$12:$F$20)</formula>
    </cfRule>
  </conditionalFormatting>
  <conditionalFormatting sqref="E12:E20">
    <cfRule type="cellIs" dxfId="255" priority="25" operator="equal">
      <formula>MAX($E$12:$E$20)</formula>
    </cfRule>
  </conditionalFormatting>
  <conditionalFormatting sqref="D12:D20">
    <cfRule type="cellIs" dxfId="254" priority="26" operator="equal">
      <formula>MAX($D$12:$D$20)</formula>
    </cfRule>
  </conditionalFormatting>
  <conditionalFormatting sqref="C12:C20">
    <cfRule type="cellIs" dxfId="253" priority="27" operator="equal">
      <formula>MAX($C$12:$C$20)</formula>
    </cfRule>
  </conditionalFormatting>
  <conditionalFormatting sqref="B12:B20">
    <cfRule type="cellIs" dxfId="252" priority="28" operator="equal">
      <formula>MAX($B$12:$B$20)</formula>
    </cfRule>
  </conditionalFormatting>
  <conditionalFormatting sqref="M22:M25">
    <cfRule type="cellIs" dxfId="251" priority="29" operator="equal">
      <formula>MAX($M$22:$M$25)</formula>
    </cfRule>
  </conditionalFormatting>
  <conditionalFormatting sqref="H22:H25">
    <cfRule type="cellIs" dxfId="250" priority="30" operator="equal">
      <formula>MAX($H$22:$H$25)</formula>
    </cfRule>
  </conditionalFormatting>
  <conditionalFormatting sqref="M12:M20">
    <cfRule type="cellIs" dxfId="249" priority="31" operator="equal">
      <formula>MAX($M$12:$M$20)</formula>
    </cfRule>
  </conditionalFormatting>
  <conditionalFormatting sqref="K22:K25">
    <cfRule type="cellIs" dxfId="248" priority="32" operator="equal">
      <formula>MAX($K$22:$K$25)</formula>
    </cfRule>
  </conditionalFormatting>
  <conditionalFormatting sqref="J22:J25">
    <cfRule type="cellIs" dxfId="247" priority="33" operator="equal">
      <formula>MAX($J$22:$J$25)</formula>
    </cfRule>
  </conditionalFormatting>
  <conditionalFormatting sqref="G22:G25">
    <cfRule type="cellIs" dxfId="246" priority="34" operator="equal">
      <formula>MAX($G$22:$G$25)</formula>
    </cfRule>
  </conditionalFormatting>
  <conditionalFormatting sqref="F22:F25">
    <cfRule type="cellIs" dxfId="245" priority="35" operator="equal">
      <formula>MAX($F$22:$F$25)</formula>
    </cfRule>
  </conditionalFormatting>
  <conditionalFormatting sqref="E22:E25">
    <cfRule type="cellIs" dxfId="244" priority="36" operator="equal">
      <formula>MAX($E$22:$E$25)</formula>
    </cfRule>
  </conditionalFormatting>
  <conditionalFormatting sqref="D22:D25">
    <cfRule type="cellIs" dxfId="243" priority="37" operator="equal">
      <formula>MAX($D$22:$D$25)</formula>
    </cfRule>
  </conditionalFormatting>
  <conditionalFormatting sqref="C22:C25">
    <cfRule type="cellIs" dxfId="242" priority="38" operator="equal">
      <formula>MAX($C$22:$C$25)</formula>
    </cfRule>
  </conditionalFormatting>
  <conditionalFormatting sqref="B22:B25">
    <cfRule type="cellIs" dxfId="241" priority="39" operator="equal">
      <formula>MAX($B$22:$B$25)</formula>
    </cfRule>
  </conditionalFormatting>
  <conditionalFormatting sqref="I22:I25">
    <cfRule type="cellIs" dxfId="240" priority="40" operator="equal">
      <formula>MAX($I$22:$I$25)</formula>
    </cfRule>
  </conditionalFormatting>
  <pageMargins left="0.511811024" right="0.511811024" top="0.78740157499999996" bottom="0.78740157499999996" header="0.31496062000000002" footer="0.31496062000000002"/>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B1315-DAAE-48B4-AB78-E7CEF691A56B}">
  <dimension ref="A1:N44"/>
  <sheetViews>
    <sheetView zoomScale="80" zoomScaleNormal="80" workbookViewId="0">
      <selection activeCell="B15" sqref="B15"/>
    </sheetView>
  </sheetViews>
  <sheetFormatPr defaultRowHeight="15" x14ac:dyDescent="0.25"/>
  <cols>
    <col min="1" max="1" width="28.85546875" customWidth="1"/>
    <col min="2" max="14" width="12.28515625" customWidth="1"/>
  </cols>
  <sheetData>
    <row r="1" spans="1:14" ht="15.75" x14ac:dyDescent="0.25">
      <c r="A1" s="1" t="s">
        <v>4</v>
      </c>
      <c r="B1" s="260" t="str">
        <f>'Curva Tipica'!B1</f>
        <v>XXXXX</v>
      </c>
      <c r="D1" s="1" t="s">
        <v>25</v>
      </c>
      <c r="E1" s="235" t="str">
        <f>'Curva Tipica'!E1</f>
        <v>SE</v>
      </c>
      <c r="F1" s="240"/>
      <c r="G1" s="240"/>
      <c r="H1" s="240"/>
    </row>
    <row r="2" spans="1:14" ht="15.75" thickBot="1" x14ac:dyDescent="0.3">
      <c r="A2" s="3" t="s">
        <v>24</v>
      </c>
      <c r="B2" s="4"/>
      <c r="C2" s="4"/>
      <c r="D2" s="4"/>
      <c r="E2" s="5"/>
      <c r="F2" s="5"/>
      <c r="G2" s="5"/>
      <c r="H2" s="5"/>
      <c r="I2" s="5"/>
      <c r="J2" s="5"/>
      <c r="K2" s="5"/>
      <c r="L2" s="5"/>
      <c r="M2" s="6"/>
      <c r="N2" s="5"/>
    </row>
    <row r="3" spans="1:14" ht="16.5" thickTop="1" thickBot="1" x14ac:dyDescent="0.3">
      <c r="A3" s="7" t="s">
        <v>1</v>
      </c>
      <c r="B3" s="18" t="s">
        <v>5</v>
      </c>
      <c r="C3" s="19" t="s">
        <v>6</v>
      </c>
      <c r="D3" s="19" t="s">
        <v>7</v>
      </c>
      <c r="E3" s="19" t="s">
        <v>8</v>
      </c>
      <c r="F3" s="20" t="s">
        <v>9</v>
      </c>
      <c r="G3" s="20" t="s">
        <v>10</v>
      </c>
      <c r="H3" s="20" t="s">
        <v>11</v>
      </c>
      <c r="I3" s="20" t="s">
        <v>12</v>
      </c>
      <c r="J3" s="21" t="s">
        <v>13</v>
      </c>
      <c r="K3" s="21" t="s">
        <v>14</v>
      </c>
      <c r="L3" s="21" t="s">
        <v>15</v>
      </c>
      <c r="M3" s="22" t="s">
        <v>16</v>
      </c>
      <c r="N3" s="8" t="s">
        <v>1</v>
      </c>
    </row>
    <row r="4" spans="1:14" x14ac:dyDescent="0.25">
      <c r="A4" s="9">
        <v>1</v>
      </c>
      <c r="B4" s="226">
        <f>B$28*SUMIFS(FatorHorario[Fator],FatorHorario[Meses],B$3,FatorHorario[UF],$E$1,FatorHorario[Hora],$A4)</f>
        <v>0</v>
      </c>
      <c r="C4" s="227">
        <f>C$28*SUMIFS(FatorHorario[Fator],FatorHorario[Meses],C$3,FatorHorario[UF],$E$1,FatorHorario[Hora],$A4)</f>
        <v>0</v>
      </c>
      <c r="D4" s="227">
        <f>D$28*SUMIFS(FatorHorario[Fator],FatorHorario[Meses],D$3,FatorHorario[UF],$E$1,FatorHorario[Hora],$A4)</f>
        <v>0</v>
      </c>
      <c r="E4" s="227">
        <f>E$28*SUMIFS(FatorHorario[Fator],FatorHorario[Meses],E$3,FatorHorario[UF],$E$1,FatorHorario[Hora],$A4)</f>
        <v>0</v>
      </c>
      <c r="F4" s="227">
        <f>F$28*SUMIFS(FatorHorario[Fator],FatorHorario[Meses],F$3,FatorHorario[UF],$E$1,FatorHorario[Hora],$A4)</f>
        <v>0</v>
      </c>
      <c r="G4" s="227">
        <f>G$28*SUMIFS(FatorHorario[Fator],FatorHorario[Meses],G$3,FatorHorario[UF],$E$1,FatorHorario[Hora],$A4)</f>
        <v>0</v>
      </c>
      <c r="H4" s="227">
        <f>H$28*SUMIFS(FatorHorario[Fator],FatorHorario[Meses],H$3,FatorHorario[UF],$E$1,FatorHorario[Hora],$A4)</f>
        <v>0</v>
      </c>
      <c r="I4" s="227">
        <f>I$28*SUMIFS(FatorHorario[Fator],FatorHorario[Meses],I$3,FatorHorario[UF],$E$1,FatorHorario[Hora],$A4)</f>
        <v>0</v>
      </c>
      <c r="J4" s="227">
        <f>J$28*SUMIFS(FatorHorario[Fator],FatorHorario[Meses],J$3,FatorHorario[UF],$E$1,FatorHorario[Hora],$A4)</f>
        <v>0</v>
      </c>
      <c r="K4" s="227">
        <f>K$28*SUMIFS(FatorHorario[Fator],FatorHorario[Meses],K$3,FatorHorario[UF],$E$1,FatorHorario[Hora],$A4)</f>
        <v>0</v>
      </c>
      <c r="L4" s="227">
        <f>L$28*SUMIFS(FatorHorario[Fator],FatorHorario[Meses],L$3,FatorHorario[UF],$E$1,FatorHorario[Hora],$A4)</f>
        <v>0</v>
      </c>
      <c r="M4" s="228">
        <f>M$28*SUMIFS(FatorHorario[Fator],FatorHorario[Meses],M$3,FatorHorario[UF],$E$1,FatorHorario[Hora],$A4)</f>
        <v>0</v>
      </c>
      <c r="N4" s="10">
        <v>1</v>
      </c>
    </row>
    <row r="5" spans="1:14" x14ac:dyDescent="0.25">
      <c r="A5" s="11">
        <v>2</v>
      </c>
      <c r="B5" s="229">
        <f>B$28*SUMIFS(FatorHorario[Fator],FatorHorario[Meses],B$3,FatorHorario[UF],$E$1,FatorHorario[Hora],$A5)</f>
        <v>0</v>
      </c>
      <c r="C5" s="230">
        <f>C$28*SUMIFS(FatorHorario[Fator],FatorHorario[Meses],C$3,FatorHorario[UF],$E$1,FatorHorario[Hora],$A5)</f>
        <v>0</v>
      </c>
      <c r="D5" s="230">
        <f>D$28*SUMIFS(FatorHorario[Fator],FatorHorario[Meses],D$3,FatorHorario[UF],$E$1,FatorHorario[Hora],$A5)</f>
        <v>0</v>
      </c>
      <c r="E5" s="230">
        <f>E$28*SUMIFS(FatorHorario[Fator],FatorHorario[Meses],E$3,FatorHorario[UF],$E$1,FatorHorario[Hora],$A5)</f>
        <v>0</v>
      </c>
      <c r="F5" s="230">
        <f>F$28*SUMIFS(FatorHorario[Fator],FatorHorario[Meses],F$3,FatorHorario[UF],$E$1,FatorHorario[Hora],$A5)</f>
        <v>0</v>
      </c>
      <c r="G5" s="230">
        <f>G$28*SUMIFS(FatorHorario[Fator],FatorHorario[Meses],G$3,FatorHorario[UF],$E$1,FatorHorario[Hora],$A5)</f>
        <v>0</v>
      </c>
      <c r="H5" s="230">
        <f>H$28*SUMIFS(FatorHorario[Fator],FatorHorario[Meses],H$3,FatorHorario[UF],$E$1,FatorHorario[Hora],$A5)</f>
        <v>0</v>
      </c>
      <c r="I5" s="230">
        <f>I$28*SUMIFS(FatorHorario[Fator],FatorHorario[Meses],I$3,FatorHorario[UF],$E$1,FatorHorario[Hora],$A5)</f>
        <v>0</v>
      </c>
      <c r="J5" s="230">
        <f>J$28*SUMIFS(FatorHorario[Fator],FatorHorario[Meses],J$3,FatorHorario[UF],$E$1,FatorHorario[Hora],$A5)</f>
        <v>0</v>
      </c>
      <c r="K5" s="230">
        <f>K$28*SUMIFS(FatorHorario[Fator],FatorHorario[Meses],K$3,FatorHorario[UF],$E$1,FatorHorario[Hora],$A5)</f>
        <v>0</v>
      </c>
      <c r="L5" s="230">
        <f>L$28*SUMIFS(FatorHorario[Fator],FatorHorario[Meses],L$3,FatorHorario[UF],$E$1,FatorHorario[Hora],$A5)</f>
        <v>0</v>
      </c>
      <c r="M5" s="231">
        <f>M$28*SUMIFS(FatorHorario[Fator],FatorHorario[Meses],M$3,FatorHorario[UF],$E$1,FatorHorario[Hora],$A5)</f>
        <v>0</v>
      </c>
      <c r="N5" s="12">
        <v>2</v>
      </c>
    </row>
    <row r="6" spans="1:14" x14ac:dyDescent="0.25">
      <c r="A6" s="11">
        <v>3</v>
      </c>
      <c r="B6" s="229">
        <f>B$28*SUMIFS(FatorHorario[Fator],FatorHorario[Meses],B$3,FatorHorario[UF],$E$1,FatorHorario[Hora],$A6)</f>
        <v>0</v>
      </c>
      <c r="C6" s="230">
        <f>C$28*SUMIFS(FatorHorario[Fator],FatorHorario[Meses],C$3,FatorHorario[UF],$E$1,FatorHorario[Hora],$A6)</f>
        <v>0</v>
      </c>
      <c r="D6" s="230">
        <f>D$28*SUMIFS(FatorHorario[Fator],FatorHorario[Meses],D$3,FatorHorario[UF],$E$1,FatorHorario[Hora],$A6)</f>
        <v>0</v>
      </c>
      <c r="E6" s="230">
        <f>E$28*SUMIFS(FatorHorario[Fator],FatorHorario[Meses],E$3,FatorHorario[UF],$E$1,FatorHorario[Hora],$A6)</f>
        <v>0</v>
      </c>
      <c r="F6" s="230">
        <f>F$28*SUMIFS(FatorHorario[Fator],FatorHorario[Meses],F$3,FatorHorario[UF],$E$1,FatorHorario[Hora],$A6)</f>
        <v>0</v>
      </c>
      <c r="G6" s="230">
        <f>G$28*SUMIFS(FatorHorario[Fator],FatorHorario[Meses],G$3,FatorHorario[UF],$E$1,FatorHorario[Hora],$A6)</f>
        <v>0</v>
      </c>
      <c r="H6" s="230">
        <f>H$28*SUMIFS(FatorHorario[Fator],FatorHorario[Meses],H$3,FatorHorario[UF],$E$1,FatorHorario[Hora],$A6)</f>
        <v>0</v>
      </c>
      <c r="I6" s="230">
        <f>I$28*SUMIFS(FatorHorario[Fator],FatorHorario[Meses],I$3,FatorHorario[UF],$E$1,FatorHorario[Hora],$A6)</f>
        <v>0</v>
      </c>
      <c r="J6" s="230">
        <f>J$28*SUMIFS(FatorHorario[Fator],FatorHorario[Meses],J$3,FatorHorario[UF],$E$1,FatorHorario[Hora],$A6)</f>
        <v>0</v>
      </c>
      <c r="K6" s="230">
        <f>K$28*SUMIFS(FatorHorario[Fator],FatorHorario[Meses],K$3,FatorHorario[UF],$E$1,FatorHorario[Hora],$A6)</f>
        <v>0</v>
      </c>
      <c r="L6" s="230">
        <f>L$28*SUMIFS(FatorHorario[Fator],FatorHorario[Meses],L$3,FatorHorario[UF],$E$1,FatorHorario[Hora],$A6)</f>
        <v>0</v>
      </c>
      <c r="M6" s="231">
        <f>M$28*SUMIFS(FatorHorario[Fator],FatorHorario[Meses],M$3,FatorHorario[UF],$E$1,FatorHorario[Hora],$A6)</f>
        <v>0</v>
      </c>
      <c r="N6" s="12">
        <v>3</v>
      </c>
    </row>
    <row r="7" spans="1:14" x14ac:dyDescent="0.25">
      <c r="A7" s="11">
        <v>4</v>
      </c>
      <c r="B7" s="229">
        <f>B$28*SUMIFS(FatorHorario[Fator],FatorHorario[Meses],B$3,FatorHorario[UF],$E$1,FatorHorario[Hora],$A7)</f>
        <v>0</v>
      </c>
      <c r="C7" s="230">
        <f>C$28*SUMIFS(FatorHorario[Fator],FatorHorario[Meses],C$3,FatorHorario[UF],$E$1,FatorHorario[Hora],$A7)</f>
        <v>0</v>
      </c>
      <c r="D7" s="230">
        <f>D$28*SUMIFS(FatorHorario[Fator],FatorHorario[Meses],D$3,FatorHorario[UF],$E$1,FatorHorario[Hora],$A7)</f>
        <v>0</v>
      </c>
      <c r="E7" s="230">
        <f>E$28*SUMIFS(FatorHorario[Fator],FatorHorario[Meses],E$3,FatorHorario[UF],$E$1,FatorHorario[Hora],$A7)</f>
        <v>0</v>
      </c>
      <c r="F7" s="230">
        <f>F$28*SUMIFS(FatorHorario[Fator],FatorHorario[Meses],F$3,FatorHorario[UF],$E$1,FatorHorario[Hora],$A7)</f>
        <v>0</v>
      </c>
      <c r="G7" s="230">
        <f>G$28*SUMIFS(FatorHorario[Fator],FatorHorario[Meses],G$3,FatorHorario[UF],$E$1,FatorHorario[Hora],$A7)</f>
        <v>0</v>
      </c>
      <c r="H7" s="230">
        <f>H$28*SUMIFS(FatorHorario[Fator],FatorHorario[Meses],H$3,FatorHorario[UF],$E$1,FatorHorario[Hora],$A7)</f>
        <v>0</v>
      </c>
      <c r="I7" s="230">
        <f>I$28*SUMIFS(FatorHorario[Fator],FatorHorario[Meses],I$3,FatorHorario[UF],$E$1,FatorHorario[Hora],$A7)</f>
        <v>0</v>
      </c>
      <c r="J7" s="230">
        <f>J$28*SUMIFS(FatorHorario[Fator],FatorHorario[Meses],J$3,FatorHorario[UF],$E$1,FatorHorario[Hora],$A7)</f>
        <v>0</v>
      </c>
      <c r="K7" s="230">
        <f>K$28*SUMIFS(FatorHorario[Fator],FatorHorario[Meses],K$3,FatorHorario[UF],$E$1,FatorHorario[Hora],$A7)</f>
        <v>0</v>
      </c>
      <c r="L7" s="230">
        <f>L$28*SUMIFS(FatorHorario[Fator],FatorHorario[Meses],L$3,FatorHorario[UF],$E$1,FatorHorario[Hora],$A7)</f>
        <v>0</v>
      </c>
      <c r="M7" s="231">
        <f>M$28*SUMIFS(FatorHorario[Fator],FatorHorario[Meses],M$3,FatorHorario[UF],$E$1,FatorHorario[Hora],$A7)</f>
        <v>0</v>
      </c>
      <c r="N7" s="12">
        <v>4</v>
      </c>
    </row>
    <row r="8" spans="1:14" x14ac:dyDescent="0.25">
      <c r="A8" s="11">
        <v>5</v>
      </c>
      <c r="B8" s="229">
        <f>B$28*SUMIFS(FatorHorario[Fator],FatorHorario[Meses],B$3,FatorHorario[UF],$E$1,FatorHorario[Hora],$A8)</f>
        <v>0</v>
      </c>
      <c r="C8" s="230">
        <f>C$28*SUMIFS(FatorHorario[Fator],FatorHorario[Meses],C$3,FatorHorario[UF],$E$1,FatorHorario[Hora],$A8)</f>
        <v>0</v>
      </c>
      <c r="D8" s="230">
        <f>D$28*SUMIFS(FatorHorario[Fator],FatorHorario[Meses],D$3,FatorHorario[UF],$E$1,FatorHorario[Hora],$A8)</f>
        <v>0</v>
      </c>
      <c r="E8" s="230">
        <f>E$28*SUMIFS(FatorHorario[Fator],FatorHorario[Meses],E$3,FatorHorario[UF],$E$1,FatorHorario[Hora],$A8)</f>
        <v>0</v>
      </c>
      <c r="F8" s="230">
        <f>F$28*SUMIFS(FatorHorario[Fator],FatorHorario[Meses],F$3,FatorHorario[UF],$E$1,FatorHorario[Hora],$A8)</f>
        <v>0</v>
      </c>
      <c r="G8" s="230">
        <f>G$28*SUMIFS(FatorHorario[Fator],FatorHorario[Meses],G$3,FatorHorario[UF],$E$1,FatorHorario[Hora],$A8)</f>
        <v>0</v>
      </c>
      <c r="H8" s="230">
        <f>H$28*SUMIFS(FatorHorario[Fator],FatorHorario[Meses],H$3,FatorHorario[UF],$E$1,FatorHorario[Hora],$A8)</f>
        <v>0</v>
      </c>
      <c r="I8" s="230">
        <f>I$28*SUMIFS(FatorHorario[Fator],FatorHorario[Meses],I$3,FatorHorario[UF],$E$1,FatorHorario[Hora],$A8)</f>
        <v>0</v>
      </c>
      <c r="J8" s="230">
        <f>J$28*SUMIFS(FatorHorario[Fator],FatorHorario[Meses],J$3,FatorHorario[UF],$E$1,FatorHorario[Hora],$A8)</f>
        <v>0</v>
      </c>
      <c r="K8" s="230">
        <f>K$28*SUMIFS(FatorHorario[Fator],FatorHorario[Meses],K$3,FatorHorario[UF],$E$1,FatorHorario[Hora],$A8)</f>
        <v>0</v>
      </c>
      <c r="L8" s="230">
        <f>L$28*SUMIFS(FatorHorario[Fator],FatorHorario[Meses],L$3,FatorHorario[UF],$E$1,FatorHorario[Hora],$A8)</f>
        <v>0</v>
      </c>
      <c r="M8" s="231">
        <f>M$28*SUMIFS(FatorHorario[Fator],FatorHorario[Meses],M$3,FatorHorario[UF],$E$1,FatorHorario[Hora],$A8)</f>
        <v>0</v>
      </c>
      <c r="N8" s="12">
        <v>5</v>
      </c>
    </row>
    <row r="9" spans="1:14" x14ac:dyDescent="0.25">
      <c r="A9" s="11">
        <v>6</v>
      </c>
      <c r="B9" s="229">
        <f>B$28*SUMIFS(FatorHorario[Fator],FatorHorario[Meses],B$3,FatorHorario[UF],$E$1,FatorHorario[Hora],$A9)</f>
        <v>0.83318530546965452</v>
      </c>
      <c r="C9" s="230">
        <f>C$28*SUMIFS(FatorHorario[Fator],FatorHorario[Meses],C$3,FatorHorario[UF],$E$1,FatorHorario[Hora],$A9)</f>
        <v>0.62521766773566767</v>
      </c>
      <c r="D9" s="230">
        <f>D$28*SUMIFS(FatorHorario[Fator],FatorHorario[Meses],D$3,FatorHorario[UF],$E$1,FatorHorario[Hora],$A9)</f>
        <v>0.54296898730209642</v>
      </c>
      <c r="E9" s="230">
        <f>E$28*SUMIFS(FatorHorario[Fator],FatorHorario[Meses],E$3,FatorHorario[UF],$E$1,FatorHorario[Hora],$A9)</f>
        <v>0.39325197956706504</v>
      </c>
      <c r="F9" s="230">
        <f>F$28*SUMIFS(FatorHorario[Fator],FatorHorario[Meses],F$3,FatorHorario[UF],$E$1,FatorHorario[Hora],$A9)</f>
        <v>0.24525704086274264</v>
      </c>
      <c r="G9" s="230">
        <f>G$28*SUMIFS(FatorHorario[Fator],FatorHorario[Meses],G$3,FatorHorario[UF],$E$1,FatorHorario[Hora],$A9)</f>
        <v>0.15017348117056614</v>
      </c>
      <c r="H9" s="230">
        <f>H$28*SUMIFS(FatorHorario[Fator],FatorHorario[Meses],H$3,FatorHorario[UF],$E$1,FatorHorario[Hora],$A9)</f>
        <v>0.14346309953458419</v>
      </c>
      <c r="I9" s="230">
        <f>I$28*SUMIFS(FatorHorario[Fator],FatorHorario[Meses],I$3,FatorHorario[UF],$E$1,FatorHorario[Hora],$A9)</f>
        <v>0.27712335047380798</v>
      </c>
      <c r="J9" s="230">
        <f>J$28*SUMIFS(FatorHorario[Fator],FatorHorario[Meses],J$3,FatorHorario[UF],$E$1,FatorHorario[Hora],$A9)</f>
        <v>0.62466846592965808</v>
      </c>
      <c r="K9" s="230">
        <f>K$28*SUMIFS(FatorHorario[Fator],FatorHorario[Meses],K$3,FatorHorario[UF],$E$1,FatorHorario[Hora],$A9)</f>
        <v>1.0933144179270398</v>
      </c>
      <c r="L9" s="230">
        <f>L$28*SUMIFS(FatorHorario[Fator],FatorHorario[Meses],L$3,FatorHorario[UF],$E$1,FatorHorario[Hora],$A9)</f>
        <v>1.6643307603734712</v>
      </c>
      <c r="M9" s="231">
        <f>M$28*SUMIFS(FatorHorario[Fator],FatorHorario[Meses],M$3,FatorHorario[UF],$E$1,FatorHorario[Hora],$A9)</f>
        <v>1.1600456741365701</v>
      </c>
      <c r="N9" s="12">
        <v>6</v>
      </c>
    </row>
    <row r="10" spans="1:14" x14ac:dyDescent="0.25">
      <c r="A10" s="11">
        <v>7</v>
      </c>
      <c r="B10" s="229">
        <f>B$28*SUMIFS(FatorHorario[Fator],FatorHorario[Meses],B$3,FatorHorario[UF],$E$1,FatorHorario[Hora],$A10)</f>
        <v>8.4299987991129459</v>
      </c>
      <c r="C10" s="230">
        <f>C$28*SUMIFS(FatorHorario[Fator],FatorHorario[Meses],C$3,FatorHorario[UF],$E$1,FatorHorario[Hora],$A10)</f>
        <v>8.1505869658722094</v>
      </c>
      <c r="D10" s="230">
        <f>D$28*SUMIFS(FatorHorario[Fator],FatorHorario[Meses],D$3,FatorHorario[UF],$E$1,FatorHorario[Hora],$A10)</f>
        <v>8.9342975680334309</v>
      </c>
      <c r="E10" s="230">
        <f>E$28*SUMIFS(FatorHorario[Fator],FatorHorario[Meses],E$3,FatorHorario[UF],$E$1,FatorHorario[Hora],$A10)</f>
        <v>7.9809708150430065</v>
      </c>
      <c r="F10" s="230">
        <f>F$28*SUMIFS(FatorHorario[Fator],FatorHorario[Meses],F$3,FatorHorario[UF],$E$1,FatorHorario[Hora],$A10)</f>
        <v>6.7719710562557198</v>
      </c>
      <c r="G10" s="230">
        <f>G$28*SUMIFS(FatorHorario[Fator],FatorHorario[Meses],G$3,FatorHorario[UF],$E$1,FatorHorario[Hora],$A10)</f>
        <v>6.8116115946674229</v>
      </c>
      <c r="H10" s="230">
        <f>H$28*SUMIFS(FatorHorario[Fator],FatorHorario[Meses],H$3,FatorHorario[UF],$E$1,FatorHorario[Hora],$A10)</f>
        <v>7.6252545808276233</v>
      </c>
      <c r="I10" s="230">
        <f>I$28*SUMIFS(FatorHorario[Fator],FatorHorario[Meses],I$3,FatorHorario[UF],$E$1,FatorHorario[Hora],$A10)</f>
        <v>8.6408785190758017</v>
      </c>
      <c r="J10" s="230">
        <f>J$28*SUMIFS(FatorHorario[Fator],FatorHorario[Meses],J$3,FatorHorario[UF],$E$1,FatorHorario[Hora],$A10)</f>
        <v>9.9608209235018901</v>
      </c>
      <c r="K10" s="230">
        <f>K$28*SUMIFS(FatorHorario[Fator],FatorHorario[Meses],K$3,FatorHorario[UF],$E$1,FatorHorario[Hora],$A10)</f>
        <v>11.11353229097119</v>
      </c>
      <c r="L10" s="230">
        <f>L$28*SUMIFS(FatorHorario[Fator],FatorHorario[Meses],L$3,FatorHorario[UF],$E$1,FatorHorario[Hora],$A10)</f>
        <v>12.256845461517905</v>
      </c>
      <c r="M10" s="231">
        <f>M$28*SUMIFS(FatorHorario[Fator],FatorHorario[Meses],M$3,FatorHorario[UF],$E$1,FatorHorario[Hora],$A10)</f>
        <v>10.445607964612352</v>
      </c>
      <c r="N10" s="12">
        <v>7</v>
      </c>
    </row>
    <row r="11" spans="1:14" x14ac:dyDescent="0.25">
      <c r="A11" s="11">
        <v>8</v>
      </c>
      <c r="B11" s="229">
        <f>B$28*SUMIFS(FatorHorario[Fator],FatorHorario[Meses],B$3,FatorHorario[UF],$E$1,FatorHorario[Hora],$A11)</f>
        <v>21.020797652701951</v>
      </c>
      <c r="C11" s="230">
        <f>C$28*SUMIFS(FatorHorario[Fator],FatorHorario[Meses],C$3,FatorHorario[UF],$E$1,FatorHorario[Hora],$A11)</f>
        <v>21.487105951782574</v>
      </c>
      <c r="D11" s="230">
        <f>D$28*SUMIFS(FatorHorario[Fator],FatorHorario[Meses],D$3,FatorHorario[UF],$E$1,FatorHorario[Hora],$A11)</f>
        <v>22.91884179924455</v>
      </c>
      <c r="E11" s="230">
        <f>E$28*SUMIFS(FatorHorario[Fator],FatorHorario[Meses],E$3,FatorHorario[UF],$E$1,FatorHorario[Hora],$A11)</f>
        <v>20.888819161782898</v>
      </c>
      <c r="F11" s="230">
        <f>F$28*SUMIFS(FatorHorario[Fator],FatorHorario[Meses],F$3,FatorHorario[UF],$E$1,FatorHorario[Hora],$A11)</f>
        <v>18.525173067677191</v>
      </c>
      <c r="G11" s="230">
        <f>G$28*SUMIFS(FatorHorario[Fator],FatorHorario[Meses],G$3,FatorHorario[UF],$E$1,FatorHorario[Hora],$A11)</f>
        <v>18.514675891869526</v>
      </c>
      <c r="H11" s="230">
        <f>H$28*SUMIFS(FatorHorario[Fator],FatorHorario[Meses],H$3,FatorHorario[UF],$E$1,FatorHorario[Hora],$A11)</f>
        <v>19.498460671820485</v>
      </c>
      <c r="I11" s="230">
        <f>I$28*SUMIFS(FatorHorario[Fator],FatorHorario[Meses],I$3,FatorHorario[UF],$E$1,FatorHorario[Hora],$A11)</f>
        <v>21.93101681485447</v>
      </c>
      <c r="J11" s="230">
        <f>J$28*SUMIFS(FatorHorario[Fator],FatorHorario[Meses],J$3,FatorHorario[UF],$E$1,FatorHorario[Hora],$A11)</f>
        <v>24.758098853522878</v>
      </c>
      <c r="K11" s="230">
        <f>K$28*SUMIFS(FatorHorario[Fator],FatorHorario[Meses],K$3,FatorHorario[UF],$E$1,FatorHorario[Hora],$A11)</f>
        <v>25.820463914213626</v>
      </c>
      <c r="L11" s="230">
        <f>L$28*SUMIFS(FatorHorario[Fator],FatorHorario[Meses],L$3,FatorHorario[UF],$E$1,FatorHorario[Hora],$A11)</f>
        <v>27.422512781268431</v>
      </c>
      <c r="M11" s="231">
        <f>M$28*SUMIFS(FatorHorario[Fator],FatorHorario[Meses],M$3,FatorHorario[UF],$E$1,FatorHorario[Hora],$A11)</f>
        <v>25.771157645792652</v>
      </c>
      <c r="N11" s="12">
        <v>8</v>
      </c>
    </row>
    <row r="12" spans="1:14" x14ac:dyDescent="0.25">
      <c r="A12" s="11">
        <v>9</v>
      </c>
      <c r="B12" s="229">
        <f>B$28*SUMIFS(FatorHorario[Fator],FatorHorario[Meses],B$3,FatorHorario[UF],$E$1,FatorHorario[Hora],$A12)</f>
        <v>33.80746125512249</v>
      </c>
      <c r="C12" s="230">
        <f>C$28*SUMIFS(FatorHorario[Fator],FatorHorario[Meses],C$3,FatorHorario[UF],$E$1,FatorHorario[Hora],$A12)</f>
        <v>34.751174966480434</v>
      </c>
      <c r="D12" s="230">
        <f>D$28*SUMIFS(FatorHorario[Fator],FatorHorario[Meses],D$3,FatorHorario[UF],$E$1,FatorHorario[Hora],$A12)</f>
        <v>36.325325202352602</v>
      </c>
      <c r="E12" s="230">
        <f>E$28*SUMIFS(FatorHorario[Fator],FatorHorario[Meses],E$3,FatorHorario[UF],$E$1,FatorHorario[Hora],$A12)</f>
        <v>33.019632986265208</v>
      </c>
      <c r="F12" s="230">
        <f>F$28*SUMIFS(FatorHorario[Fator],FatorHorario[Meses],F$3,FatorHorario[UF],$E$1,FatorHorario[Hora],$A12)</f>
        <v>29.277879932616198</v>
      </c>
      <c r="G12" s="230">
        <f>G$28*SUMIFS(FatorHorario[Fator],FatorHorario[Meses],G$3,FatorHorario[UF],$E$1,FatorHorario[Hora],$A12)</f>
        <v>28.860878768799346</v>
      </c>
      <c r="H12" s="230">
        <f>H$28*SUMIFS(FatorHorario[Fator],FatorHorario[Meses],H$3,FatorHorario[UF],$E$1,FatorHorario[Hora],$A12)</f>
        <v>29.86125330401045</v>
      </c>
      <c r="I12" s="230">
        <f>I$28*SUMIFS(FatorHorario[Fator],FatorHorario[Meses],I$3,FatorHorario[UF],$E$1,FatorHorario[Hora],$A12)</f>
        <v>33.46741514341835</v>
      </c>
      <c r="J12" s="230">
        <f>J$28*SUMIFS(FatorHorario[Fator],FatorHorario[Meses],J$3,FatorHorario[UF],$E$1,FatorHorario[Hora],$A12)</f>
        <v>37.802466357362427</v>
      </c>
      <c r="K12" s="230">
        <f>K$28*SUMIFS(FatorHorario[Fator],FatorHorario[Meses],K$3,FatorHorario[UF],$E$1,FatorHorario[Hora],$A12)</f>
        <v>39.235020864467202</v>
      </c>
      <c r="L12" s="230">
        <f>L$28*SUMIFS(FatorHorario[Fator],FatorHorario[Meses],L$3,FatorHorario[UF],$E$1,FatorHorario[Hora],$A12)</f>
        <v>41.714704793956855</v>
      </c>
      <c r="M12" s="231">
        <f>M$28*SUMIFS(FatorHorario[Fator],FatorHorario[Meses],M$3,FatorHorario[UF],$E$1,FatorHorario[Hora],$A12)</f>
        <v>40.956773259827187</v>
      </c>
      <c r="N12" s="12">
        <v>9</v>
      </c>
    </row>
    <row r="13" spans="1:14" x14ac:dyDescent="0.25">
      <c r="A13" s="11">
        <v>10</v>
      </c>
      <c r="B13" s="229">
        <f>B$28*SUMIFS(FatorHorario[Fator],FatorHorario[Meses],B$3,FatorHorario[UF],$E$1,FatorHorario[Hora],$A13)</f>
        <v>43.221858287006185</v>
      </c>
      <c r="C13" s="230">
        <f>C$28*SUMIFS(FatorHorario[Fator],FatorHorario[Meses],C$3,FatorHorario[UF],$E$1,FatorHorario[Hora],$A13)</f>
        <v>44.374840213210192</v>
      </c>
      <c r="D13" s="230">
        <f>D$28*SUMIFS(FatorHorario[Fator],FatorHorario[Meses],D$3,FatorHorario[UF],$E$1,FatorHorario[Hora],$A13)</f>
        <v>46.033089727752838</v>
      </c>
      <c r="E13" s="230">
        <f>E$28*SUMIFS(FatorHorario[Fator],FatorHorario[Meses],E$3,FatorHorario[UF],$E$1,FatorHorario[Hora],$A13)</f>
        <v>41.827749195426378</v>
      </c>
      <c r="F13" s="230">
        <f>F$28*SUMIFS(FatorHorario[Fator],FatorHorario[Meses],F$3,FatorHorario[UF],$E$1,FatorHorario[Hora],$A13)</f>
        <v>37.050407464940207</v>
      </c>
      <c r="G13" s="230">
        <f>G$28*SUMIFS(FatorHorario[Fator],FatorHorario[Meses],G$3,FatorHorario[UF],$E$1,FatorHorario[Hora],$A13)</f>
        <v>35.977241111595333</v>
      </c>
      <c r="H13" s="230">
        <f>H$28*SUMIFS(FatorHorario[Fator],FatorHorario[Meses],H$3,FatorHorario[UF],$E$1,FatorHorario[Hora],$A13)</f>
        <v>37.051433832855636</v>
      </c>
      <c r="I13" s="230">
        <f>I$28*SUMIFS(FatorHorario[Fator],FatorHorario[Meses],I$3,FatorHorario[UF],$E$1,FatorHorario[Hora],$A13)</f>
        <v>41.254181099036693</v>
      </c>
      <c r="J13" s="230">
        <f>J$28*SUMIFS(FatorHorario[Fator],FatorHorario[Meses],J$3,FatorHorario[UF],$E$1,FatorHorario[Hora],$A13)</f>
        <v>46.727205955866829</v>
      </c>
      <c r="K13" s="230">
        <f>K$28*SUMIFS(FatorHorario[Fator],FatorHorario[Meses],K$3,FatorHorario[UF],$E$1,FatorHorario[Hora],$A13)</f>
        <v>48.65947698215421</v>
      </c>
      <c r="L13" s="230">
        <f>L$28*SUMIFS(FatorHorario[Fator],FatorHorario[Meses],L$3,FatorHorario[UF],$E$1,FatorHorario[Hora],$A13)</f>
        <v>52.137398349940888</v>
      </c>
      <c r="M13" s="231">
        <f>M$28*SUMIFS(FatorHorario[Fator],FatorHorario[Meses],M$3,FatorHorario[UF],$E$1,FatorHorario[Hora],$A13)</f>
        <v>52.119188273966799</v>
      </c>
      <c r="N13" s="12">
        <v>10</v>
      </c>
    </row>
    <row r="14" spans="1:14" x14ac:dyDescent="0.25">
      <c r="A14" s="11">
        <v>11</v>
      </c>
      <c r="B14" s="229">
        <f>B$28*SUMIFS(FatorHorario[Fator],FatorHorario[Meses],B$3,FatorHorario[UF],$E$1,FatorHorario[Hora],$A14)</f>
        <v>48.623495780008668</v>
      </c>
      <c r="C14" s="230">
        <f>C$28*SUMIFS(FatorHorario[Fator],FatorHorario[Meses],C$3,FatorHorario[UF],$E$1,FatorHorario[Hora],$A14)</f>
        <v>49.861079808400319</v>
      </c>
      <c r="D14" s="230">
        <f>D$28*SUMIFS(FatorHorario[Fator],FatorHorario[Meses],D$3,FatorHorario[UF],$E$1,FatorHorario[Hora],$A14)</f>
        <v>51.563351389362253</v>
      </c>
      <c r="E14" s="230">
        <f>E$28*SUMIFS(FatorHorario[Fator],FatorHorario[Meses],E$3,FatorHorario[UF],$E$1,FatorHorario[Hora],$A14)</f>
        <v>46.970013740589813</v>
      </c>
      <c r="F14" s="230">
        <f>F$28*SUMIFS(FatorHorario[Fator],FatorHorario[Meses],F$3,FatorHorario[UF],$E$1,FatorHorario[Hora],$A14)</f>
        <v>41.484678461955212</v>
      </c>
      <c r="G14" s="230">
        <f>G$28*SUMIFS(FatorHorario[Fator],FatorHorario[Meses],G$3,FatorHorario[UF],$E$1,FatorHorario[Hora],$A14)</f>
        <v>39.99376795045692</v>
      </c>
      <c r="H14" s="230">
        <f>H$28*SUMIFS(FatorHorario[Fator],FatorHorario[Meses],H$3,FatorHorario[UF],$E$1,FatorHorario[Hora],$A14)</f>
        <v>41.085213546948495</v>
      </c>
      <c r="I14" s="230">
        <f>I$28*SUMIFS(FatorHorario[Fator],FatorHorario[Meses],I$3,FatorHorario[UF],$E$1,FatorHorario[Hora],$A14)</f>
        <v>45.633037964267601</v>
      </c>
      <c r="J14" s="230">
        <f>J$28*SUMIFS(FatorHorario[Fator],FatorHorario[Meses],J$3,FatorHorario[UF],$E$1,FatorHorario[Hora],$A14)</f>
        <v>51.731852607352081</v>
      </c>
      <c r="K14" s="230">
        <f>K$28*SUMIFS(FatorHorario[Fator],FatorHorario[Meses],K$3,FatorHorario[UF],$E$1,FatorHorario[Hora],$A14)</f>
        <v>54.040326366315867</v>
      </c>
      <c r="L14" s="230">
        <f>L$28*SUMIFS(FatorHorario[Fator],FatorHorario[Meses],L$3,FatorHorario[UF],$E$1,FatorHorario[Hora],$A14)</f>
        <v>58.200088140228161</v>
      </c>
      <c r="M14" s="231">
        <f>M$28*SUMIFS(FatorHorario[Fator],FatorHorario[Meses],M$3,FatorHorario[UF],$E$1,FatorHorario[Hora],$A14)</f>
        <v>58.507634872530112</v>
      </c>
      <c r="N14" s="12">
        <v>11</v>
      </c>
    </row>
    <row r="15" spans="1:14" x14ac:dyDescent="0.25">
      <c r="A15" s="11">
        <v>12</v>
      </c>
      <c r="B15" s="229">
        <f>B$28*SUMIFS(FatorHorario[Fator],FatorHorario[Meses],B$3,FatorHorario[UF],$E$1,FatorHorario[Hora],$A15)</f>
        <v>50.236609906586942</v>
      </c>
      <c r="C15" s="230">
        <f>C$28*SUMIFS(FatorHorario[Fator],FatorHorario[Meses],C$3,FatorHorario[UF],$E$1,FatorHorario[Hora],$A15)</f>
        <v>51.406174734045024</v>
      </c>
      <c r="D15" s="230">
        <f>D$28*SUMIFS(FatorHorario[Fator],FatorHorario[Meses],D$3,FatorHorario[UF],$E$1,FatorHorario[Hora],$A15)</f>
        <v>53.266231428652461</v>
      </c>
      <c r="E15" s="230">
        <f>E$28*SUMIFS(FatorHorario[Fator],FatorHorario[Meses],E$3,FatorHorario[UF],$E$1,FatorHorario[Hora],$A15)</f>
        <v>48.520959299539868</v>
      </c>
      <c r="F15" s="230">
        <f>F$28*SUMIFS(FatorHorario[Fator],FatorHorario[Meses],F$3,FatorHorario[UF],$E$1,FatorHorario[Hora],$A15)</f>
        <v>42.879619478830264</v>
      </c>
      <c r="G15" s="230">
        <f>G$28*SUMIFS(FatorHorario[Fator],FatorHorario[Meses],G$3,FatorHorario[UF],$E$1,FatorHorario[Hora],$A15)</f>
        <v>41.24991522162928</v>
      </c>
      <c r="H15" s="230">
        <f>H$28*SUMIFS(FatorHorario[Fator],FatorHorario[Meses],H$3,FatorHorario[UF],$E$1,FatorHorario[Hora],$A15)</f>
        <v>42.273450939784567</v>
      </c>
      <c r="I15" s="230">
        <f>I$28*SUMIFS(FatorHorario[Fator],FatorHorario[Meses],I$3,FatorHorario[UF],$E$1,FatorHorario[Hora],$A15)</f>
        <v>46.976718917140211</v>
      </c>
      <c r="J15" s="230">
        <f>J$28*SUMIFS(FatorHorario[Fator],FatorHorario[Meses],J$3,FatorHorario[UF],$E$1,FatorHorario[Hora],$A15)</f>
        <v>53.316368426189698</v>
      </c>
      <c r="K15" s="230">
        <f>K$28*SUMIFS(FatorHorario[Fator],FatorHorario[Meses],K$3,FatorHorario[UF],$E$1,FatorHorario[Hora],$A15)</f>
        <v>55.716596764098576</v>
      </c>
      <c r="L15" s="230">
        <f>L$28*SUMIFS(FatorHorario[Fator],FatorHorario[Meses],L$3,FatorHorario[UF],$E$1,FatorHorario[Hora],$A15)</f>
        <v>59.985244567928895</v>
      </c>
      <c r="M15" s="231">
        <f>M$28*SUMIFS(FatorHorario[Fator],FatorHorario[Meses],M$3,FatorHorario[UF],$E$1,FatorHorario[Hora],$A15)</f>
        <v>60.370719473964257</v>
      </c>
      <c r="N15" s="12">
        <v>12</v>
      </c>
    </row>
    <row r="16" spans="1:14" x14ac:dyDescent="0.25">
      <c r="A16" s="11">
        <v>13</v>
      </c>
      <c r="B16" s="229">
        <f>B$28*SUMIFS(FatorHorario[Fator],FatorHorario[Meses],B$3,FatorHorario[UF],$E$1,FatorHorario[Hora],$A16)</f>
        <v>48.381003803979127</v>
      </c>
      <c r="C16" s="230">
        <f>C$28*SUMIFS(FatorHorario[Fator],FatorHorario[Meses],C$3,FatorHorario[UF],$E$1,FatorHorario[Hora],$A16)</f>
        <v>49.443830429560023</v>
      </c>
      <c r="D16" s="230">
        <f>D$28*SUMIFS(FatorHorario[Fator],FatorHorario[Meses],D$3,FatorHorario[UF],$E$1,FatorHorario[Hora],$A16)</f>
        <v>51.29029185566764</v>
      </c>
      <c r="E16" s="230">
        <f>E$28*SUMIFS(FatorHorario[Fator],FatorHorario[Meses],E$3,FatorHorario[UF],$E$1,FatorHorario[Hora],$A16)</f>
        <v>46.746570529913676</v>
      </c>
      <c r="F16" s="230">
        <f>F$28*SUMIFS(FatorHorario[Fator],FatorHorario[Meses],F$3,FatorHorario[UF],$E$1,FatorHorario[Hora],$A16)</f>
        <v>41.447497193977654</v>
      </c>
      <c r="G16" s="230">
        <f>G$28*SUMIFS(FatorHorario[Fator],FatorHorario[Meses],G$3,FatorHorario[UF],$E$1,FatorHorario[Hora],$A16)</f>
        <v>39.81947399990969</v>
      </c>
      <c r="H16" s="230">
        <f>H$28*SUMIFS(FatorHorario[Fator],FatorHorario[Meses],H$3,FatorHorario[UF],$E$1,FatorHorario[Hora],$A16)</f>
        <v>40.893235026569364</v>
      </c>
      <c r="I16" s="230">
        <f>I$28*SUMIFS(FatorHorario[Fator],FatorHorario[Meses],I$3,FatorHorario[UF],$E$1,FatorHorario[Hora],$A16)</f>
        <v>45.495321989986763</v>
      </c>
      <c r="J16" s="230">
        <f>J$28*SUMIFS(FatorHorario[Fator],FatorHorario[Meses],J$3,FatorHorario[UF],$E$1,FatorHorario[Hora],$A16)</f>
        <v>51.676715127006666</v>
      </c>
      <c r="K16" s="230">
        <f>K$28*SUMIFS(FatorHorario[Fator],FatorHorario[Meses],K$3,FatorHorario[UF],$E$1,FatorHorario[Hora],$A16)</f>
        <v>53.926682219208487</v>
      </c>
      <c r="L16" s="230">
        <f>L$28*SUMIFS(FatorHorario[Fator],FatorHorario[Meses],L$3,FatorHorario[UF],$E$1,FatorHorario[Hora],$A16)</f>
        <v>57.673704950400428</v>
      </c>
      <c r="M16" s="231">
        <f>M$28*SUMIFS(FatorHorario[Fator],FatorHorario[Meses],M$3,FatorHorario[UF],$E$1,FatorHorario[Hora],$A16)</f>
        <v>58.019679647221551</v>
      </c>
      <c r="N16" s="12">
        <v>13</v>
      </c>
    </row>
    <row r="17" spans="1:14" x14ac:dyDescent="0.25">
      <c r="A17" s="11">
        <v>14</v>
      </c>
      <c r="B17" s="229">
        <f>B$28*SUMIFS(FatorHorario[Fator],FatorHorario[Meses],B$3,FatorHorario[UF],$E$1,FatorHorario[Hora],$A17)</f>
        <v>43.155518650236594</v>
      </c>
      <c r="C17" s="230">
        <f>C$28*SUMIFS(FatorHorario[Fator],FatorHorario[Meses],C$3,FatorHorario[UF],$E$1,FatorHorario[Hora],$A17)</f>
        <v>44.057257169932456</v>
      </c>
      <c r="D17" s="230">
        <f>D$28*SUMIFS(FatorHorario[Fator],FatorHorario[Meses],D$3,FatorHorario[UF],$E$1,FatorHorario[Hora],$A17)</f>
        <v>45.793310810332912</v>
      </c>
      <c r="E17" s="230">
        <f>E$28*SUMIFS(FatorHorario[Fator],FatorHorario[Meses],E$3,FatorHorario[UF],$E$1,FatorHorario[Hora],$A17)</f>
        <v>41.810885002145376</v>
      </c>
      <c r="F17" s="230">
        <f>F$28*SUMIFS(FatorHorario[Fator],FatorHorario[Meses],F$3,FatorHorario[UF],$E$1,FatorHorario[Hora],$A17)</f>
        <v>37.230142580324333</v>
      </c>
      <c r="G17" s="230">
        <f>G$28*SUMIFS(FatorHorario[Fator],FatorHorario[Meses],G$3,FatorHorario[UF],$E$1,FatorHorario[Hora],$A17)</f>
        <v>35.749537473101853</v>
      </c>
      <c r="H17" s="230">
        <f>H$28*SUMIFS(FatorHorario[Fator],FatorHorario[Meses],H$3,FatorHorario[UF],$E$1,FatorHorario[Hora],$A17)</f>
        <v>36.833347553054743</v>
      </c>
      <c r="I17" s="230">
        <f>I$28*SUMIFS(FatorHorario[Fator],FatorHorario[Meses],I$3,FatorHorario[UF],$E$1,FatorHorario[Hora],$A17)</f>
        <v>41.129898655294532</v>
      </c>
      <c r="J17" s="230">
        <f>J$28*SUMIFS(FatorHorario[Fator],FatorHorario[Meses],J$3,FatorHorario[UF],$E$1,FatorHorario[Hora],$A17)</f>
        <v>46.715179687019798</v>
      </c>
      <c r="K17" s="230">
        <f>K$28*SUMIFS(FatorHorario[Fator],FatorHorario[Meses],K$3,FatorHorario[UF],$E$1,FatorHorario[Hora],$A17)</f>
        <v>48.532721023568413</v>
      </c>
      <c r="L17" s="230">
        <f>L$28*SUMIFS(FatorHorario[Fator],FatorHorario[Meses],L$3,FatorHorario[UF],$E$1,FatorHorario[Hora],$A17)</f>
        <v>51.313835725571998</v>
      </c>
      <c r="M17" s="231">
        <f>M$28*SUMIFS(FatorHorario[Fator],FatorHorario[Meses],M$3,FatorHorario[UF],$E$1,FatorHorario[Hora],$A17)</f>
        <v>51.462768540769254</v>
      </c>
      <c r="N17" s="12">
        <v>14</v>
      </c>
    </row>
    <row r="18" spans="1:14" x14ac:dyDescent="0.25">
      <c r="A18" s="11">
        <v>15</v>
      </c>
      <c r="B18" s="229">
        <f>B$28*SUMIFS(FatorHorario[Fator],FatorHorario[Meses],B$3,FatorHorario[UF],$E$1,FatorHorario[Hora],$A18)</f>
        <v>34.335122559098672</v>
      </c>
      <c r="C18" s="230">
        <f>C$28*SUMIFS(FatorHorario[Fator],FatorHorario[Meses],C$3,FatorHorario[UF],$E$1,FatorHorario[Hora],$A18)</f>
        <v>35.086532930453359</v>
      </c>
      <c r="D18" s="230">
        <f>D$28*SUMIFS(FatorHorario[Fator],FatorHorario[Meses],D$3,FatorHorario[UF],$E$1,FatorHorario[Hora],$A18)</f>
        <v>36.507649591639797</v>
      </c>
      <c r="E18" s="230">
        <f>E$28*SUMIFS(FatorHorario[Fator],FatorHorario[Meses],E$3,FatorHorario[UF],$E$1,FatorHorario[Hora],$A18)</f>
        <v>33.418830953524797</v>
      </c>
      <c r="F18" s="230">
        <f>F$28*SUMIFS(FatorHorario[Fator],FatorHorario[Meses],F$3,FatorHorario[UF],$E$1,FatorHorario[Hora],$A18)</f>
        <v>30.015781087302358</v>
      </c>
      <c r="G18" s="230">
        <f>G$28*SUMIFS(FatorHorario[Fator],FatorHorario[Meses],G$3,FatorHorario[UF],$E$1,FatorHorario[Hora],$A18)</f>
        <v>28.8871050756896</v>
      </c>
      <c r="H18" s="230">
        <f>H$28*SUMIFS(FatorHorario[Fator],FatorHorario[Meses],H$3,FatorHorario[UF],$E$1,FatorHorario[Hora],$A18)</f>
        <v>29.775063638211879</v>
      </c>
      <c r="I18" s="230">
        <f>I$28*SUMIFS(FatorHorario[Fator],FatorHorario[Meses],I$3,FatorHorario[UF],$E$1,FatorHorario[Hora],$A18)</f>
        <v>33.616656594110523</v>
      </c>
      <c r="J18" s="230">
        <f>J$28*SUMIFS(FatorHorario[Fator],FatorHorario[Meses],J$3,FatorHorario[UF],$E$1,FatorHorario[Hora],$A18)</f>
        <v>38.198380778895093</v>
      </c>
      <c r="K18" s="230">
        <f>K$28*SUMIFS(FatorHorario[Fator],FatorHorario[Meses],K$3,FatorHorario[UF],$E$1,FatorHorario[Hora],$A18)</f>
        <v>38.968777650691976</v>
      </c>
      <c r="L18" s="230">
        <f>L$28*SUMIFS(FatorHorario[Fator],FatorHorario[Meses],L$3,FatorHorario[UF],$E$1,FatorHorario[Hora],$A18)</f>
        <v>40.40790609093083</v>
      </c>
      <c r="M18" s="231">
        <f>M$28*SUMIFS(FatorHorario[Fator],FatorHorario[Meses],M$3,FatorHorario[UF],$E$1,FatorHorario[Hora],$A18)</f>
        <v>40.670420342630486</v>
      </c>
      <c r="N18" s="12">
        <v>15</v>
      </c>
    </row>
    <row r="19" spans="1:14" x14ac:dyDescent="0.25">
      <c r="A19" s="11">
        <v>16</v>
      </c>
      <c r="B19" s="229">
        <f>B$28*SUMIFS(FatorHorario[Fator],FatorHorario[Meses],B$3,FatorHorario[UF],$E$1,FatorHorario[Hora],$A19)</f>
        <v>22.714072799771053</v>
      </c>
      <c r="C19" s="230">
        <f>C$28*SUMIFS(FatorHorario[Fator],FatorHorario[Meses],C$3,FatorHorario[UF],$E$1,FatorHorario[Hora],$A19)</f>
        <v>23.281375575424565</v>
      </c>
      <c r="D19" s="230">
        <f>D$28*SUMIFS(FatorHorario[Fator],FatorHorario[Meses],D$3,FatorHorario[UF],$E$1,FatorHorario[Hora],$A19)</f>
        <v>24.083329772712226</v>
      </c>
      <c r="E19" s="230">
        <f>E$28*SUMIFS(FatorHorario[Fator],FatorHorario[Meses],E$3,FatorHorario[UF],$E$1,FatorHorario[Hora],$A19)</f>
        <v>21.941061760642182</v>
      </c>
      <c r="F19" s="230">
        <f>F$28*SUMIFS(FatorHorario[Fator],FatorHorario[Meses],F$3,FatorHorario[UF],$E$1,FatorHorario[Hora],$A19)</f>
        <v>19.822238198150803</v>
      </c>
      <c r="G19" s="230">
        <f>G$28*SUMIFS(FatorHorario[Fator],FatorHorario[Meses],G$3,FatorHorario[UF],$E$1,FatorHorario[Hora],$A19)</f>
        <v>19.072351700855727</v>
      </c>
      <c r="H19" s="230">
        <f>H$28*SUMIFS(FatorHorario[Fator],FatorHorario[Meses],H$3,FatorHorario[UF],$E$1,FatorHorario[Hora],$A19)</f>
        <v>19.6661071523842</v>
      </c>
      <c r="I19" s="230">
        <f>I$28*SUMIFS(FatorHorario[Fator],FatorHorario[Meses],I$3,FatorHorario[UF],$E$1,FatorHorario[Hora],$A19)</f>
        <v>22.684321991837194</v>
      </c>
      <c r="J19" s="230">
        <f>J$28*SUMIFS(FatorHorario[Fator],FatorHorario[Meses],J$3,FatorHorario[UF],$E$1,FatorHorario[Hora],$A19)</f>
        <v>25.635984812737469</v>
      </c>
      <c r="K19" s="230">
        <f>K$28*SUMIFS(FatorHorario[Fator],FatorHorario[Meses],K$3,FatorHorario[UF],$E$1,FatorHorario[Hora],$A19)</f>
        <v>25.13576177952304</v>
      </c>
      <c r="L19" s="230">
        <f>L$28*SUMIFS(FatorHorario[Fator],FatorHorario[Meses],L$3,FatorHorario[UF],$E$1,FatorHorario[Hora],$A19)</f>
        <v>25.035164764074782</v>
      </c>
      <c r="M19" s="231">
        <f>M$28*SUMIFS(FatorHorario[Fator],FatorHorario[Meses],M$3,FatorHorario[UF],$E$1,FatorHorario[Hora],$A19)</f>
        <v>26.43503773905557</v>
      </c>
      <c r="N19" s="12">
        <v>16</v>
      </c>
    </row>
    <row r="20" spans="1:14" x14ac:dyDescent="0.25">
      <c r="A20" s="11">
        <v>17</v>
      </c>
      <c r="B20" s="229">
        <f>B$28*SUMIFS(FatorHorario[Fator],FatorHorario[Meses],B$3,FatorHorario[UF],$E$1,FatorHorario[Hora],$A20)</f>
        <v>10.677858754576729</v>
      </c>
      <c r="C20" s="230">
        <f>C$28*SUMIFS(FatorHorario[Fator],FatorHorario[Meses],C$3,FatorHorario[UF],$E$1,FatorHorario[Hora],$A20)</f>
        <v>10.800485135637677</v>
      </c>
      <c r="D20" s="230">
        <f>D$28*SUMIFS(FatorHorario[Fator],FatorHorario[Meses],D$3,FatorHorario[UF],$E$1,FatorHorario[Hora],$A20)</f>
        <v>10.517175228051739</v>
      </c>
      <c r="E20" s="230">
        <f>E$28*SUMIFS(FatorHorario[Fator],FatorHorario[Meses],E$3,FatorHorario[UF],$E$1,FatorHorario[Hora],$A20)</f>
        <v>9.0942120266089983</v>
      </c>
      <c r="F20" s="230">
        <f>F$28*SUMIFS(FatorHorario[Fator],FatorHorario[Meses],F$3,FatorHorario[UF],$E$1,FatorHorario[Hora],$A20)</f>
        <v>8.1255938392040292</v>
      </c>
      <c r="G20" s="230">
        <f>G$28*SUMIFS(FatorHorario[Fator],FatorHorario[Meses],G$3,FatorHorario[UF],$E$1,FatorHorario[Hora],$A20)</f>
        <v>7.5274774938566091</v>
      </c>
      <c r="H20" s="230">
        <f>H$28*SUMIFS(FatorHorario[Fator],FatorHorario[Meses],H$3,FatorHorario[UF],$E$1,FatorHorario[Hora],$A20)</f>
        <v>7.769247036181155</v>
      </c>
      <c r="I20" s="230">
        <f>I$28*SUMIFS(FatorHorario[Fator],FatorHorario[Meses],I$3,FatorHorario[UF],$E$1,FatorHorario[Hora],$A20)</f>
        <v>9.446198752982653</v>
      </c>
      <c r="J20" s="230">
        <f>J$28*SUMIFS(FatorHorario[Fator],FatorHorario[Meses],J$3,FatorHorario[UF],$E$1,FatorHorario[Hora],$A20)</f>
        <v>10.824985780048699</v>
      </c>
      <c r="K20" s="230">
        <f>K$28*SUMIFS(FatorHorario[Fator],FatorHorario[Meses],K$3,FatorHorario[UF],$E$1,FatorHorario[Hora],$A20)</f>
        <v>9.8593814274683229</v>
      </c>
      <c r="L20" s="230">
        <f>L$28*SUMIFS(FatorHorario[Fator],FatorHorario[Meses],L$3,FatorHorario[UF],$E$1,FatorHorario[Hora],$A20)</f>
        <v>9.3384791720640816</v>
      </c>
      <c r="M20" s="231">
        <f>M$28*SUMIFS(FatorHorario[Fator],FatorHorario[Meses],M$3,FatorHorario[UF],$E$1,FatorHorario[Hora],$A20)</f>
        <v>12.326194893088982</v>
      </c>
      <c r="N20" s="12">
        <v>17</v>
      </c>
    </row>
    <row r="21" spans="1:14" x14ac:dyDescent="0.25">
      <c r="A21" s="11">
        <v>18</v>
      </c>
      <c r="B21" s="229">
        <f>B$28*SUMIFS(FatorHorario[Fator],FatorHorario[Meses],B$3,FatorHorario[UF],$E$1,FatorHorario[Hora],$A21)</f>
        <v>1.75238794719594</v>
      </c>
      <c r="C21" s="230">
        <f>C$28*SUMIFS(FatorHorario[Fator],FatorHorario[Meses],C$3,FatorHorario[UF],$E$1,FatorHorario[Hora],$A21)</f>
        <v>1.4473350527457922</v>
      </c>
      <c r="D21" s="230">
        <f>D$28*SUMIFS(FatorHorario[Fator],FatorHorario[Meses],D$3,FatorHorario[UF],$E$1,FatorHorario[Hora],$A21)</f>
        <v>0.9669862772109804</v>
      </c>
      <c r="E21" s="230">
        <f>E$28*SUMIFS(FatorHorario[Fator],FatorHorario[Meses],E$3,FatorHorario[UF],$E$1,FatorHorario[Hora],$A21)</f>
        <v>0.57883198862596896</v>
      </c>
      <c r="F21" s="230">
        <f>F$28*SUMIFS(FatorHorario[Fator],FatorHorario[Meses],F$3,FatorHorario[UF],$E$1,FatorHorario[Hora],$A21)</f>
        <v>0.38382277477500076</v>
      </c>
      <c r="G21" s="230">
        <f>G$28*SUMIFS(FatorHorario[Fator],FatorHorario[Meses],G$3,FatorHorario[UF],$E$1,FatorHorario[Hora],$A21)</f>
        <v>0.33407191513024592</v>
      </c>
      <c r="H21" s="230">
        <f>H$28*SUMIFS(FatorHorario[Fator],FatorHorario[Meses],H$3,FatorHorario[UF],$E$1,FatorHorario[Hora],$A21)</f>
        <v>0.41226664351180931</v>
      </c>
      <c r="I21" s="230">
        <f>I$28*SUMIFS(FatorHorario[Fator],FatorHorario[Meses],I$3,FatorHorario[UF],$E$1,FatorHorario[Hora],$A21)</f>
        <v>0.60153940848631149</v>
      </c>
      <c r="J21" s="230">
        <f>J$28*SUMIFS(FatorHorario[Fator],FatorHorario[Meses],J$3,FatorHorario[UF],$E$1,FatorHorario[Hora],$A21)</f>
        <v>0.85879118724183112</v>
      </c>
      <c r="K21" s="230">
        <f>K$28*SUMIFS(FatorHorario[Fator],FatorHorario[Meses],K$3,FatorHorario[UF],$E$1,FatorHorario[Hora],$A21)</f>
        <v>0.97906406477846619</v>
      </c>
      <c r="L21" s="230">
        <f>L$28*SUMIFS(FatorHorario[Fator],FatorHorario[Meses],L$3,FatorHorario[UF],$E$1,FatorHorario[Hora],$A21)</f>
        <v>1.2587975403959519</v>
      </c>
      <c r="M21" s="231">
        <f>M$28*SUMIFS(FatorHorario[Fator],FatorHorario[Meses],M$3,FatorHorario[UF],$E$1,FatorHorario[Hora],$A21)</f>
        <v>1.9788127624064795</v>
      </c>
      <c r="N21" s="12">
        <v>18</v>
      </c>
    </row>
    <row r="22" spans="1:14" x14ac:dyDescent="0.25">
      <c r="A22" s="11">
        <v>19</v>
      </c>
      <c r="B22" s="229">
        <f>B$28*SUMIFS(FatorHorario[Fator],FatorHorario[Meses],B$3,FatorHorario[UF],$E$1,FatorHorario[Hora],$A22)</f>
        <v>0</v>
      </c>
      <c r="C22" s="230">
        <f>C$28*SUMIFS(FatorHorario[Fator],FatorHorario[Meses],C$3,FatorHorario[UF],$E$1,FatorHorario[Hora],$A22)</f>
        <v>0</v>
      </c>
      <c r="D22" s="230">
        <f>D$28*SUMIFS(FatorHorario[Fator],FatorHorario[Meses],D$3,FatorHorario[UF],$E$1,FatorHorario[Hora],$A22)</f>
        <v>0</v>
      </c>
      <c r="E22" s="230">
        <f>E$28*SUMIFS(FatorHorario[Fator],FatorHorario[Meses],E$3,FatorHorario[UF],$E$1,FatorHorario[Hora],$A22)</f>
        <v>0</v>
      </c>
      <c r="F22" s="230">
        <f>F$28*SUMIFS(FatorHorario[Fator],FatorHorario[Meses],F$3,FatorHorario[UF],$E$1,FatorHorario[Hora],$A22)</f>
        <v>0</v>
      </c>
      <c r="G22" s="230">
        <f>G$28*SUMIFS(FatorHorario[Fator],FatorHorario[Meses],G$3,FatorHorario[UF],$E$1,FatorHorario[Hora],$A22)</f>
        <v>0</v>
      </c>
      <c r="H22" s="230">
        <f>H$28*SUMIFS(FatorHorario[Fator],FatorHorario[Meses],H$3,FatorHorario[UF],$E$1,FatorHorario[Hora],$A22)</f>
        <v>0</v>
      </c>
      <c r="I22" s="230">
        <f>I$28*SUMIFS(FatorHorario[Fator],FatorHorario[Meses],I$3,FatorHorario[UF],$E$1,FatorHorario[Hora],$A22)</f>
        <v>0</v>
      </c>
      <c r="J22" s="230">
        <f>J$28*SUMIFS(FatorHorario[Fator],FatorHorario[Meses],J$3,FatorHorario[UF],$E$1,FatorHorario[Hora],$A22)</f>
        <v>0</v>
      </c>
      <c r="K22" s="230">
        <f>K$28*SUMIFS(FatorHorario[Fator],FatorHorario[Meses],K$3,FatorHorario[UF],$E$1,FatorHorario[Hora],$A22)</f>
        <v>0</v>
      </c>
      <c r="L22" s="230">
        <f>L$28*SUMIFS(FatorHorario[Fator],FatorHorario[Meses],L$3,FatorHorario[UF],$E$1,FatorHorario[Hora],$A22)</f>
        <v>0</v>
      </c>
      <c r="M22" s="231">
        <f>M$28*SUMIFS(FatorHorario[Fator],FatorHorario[Meses],M$3,FatorHorario[UF],$E$1,FatorHorario[Hora],$A22)</f>
        <v>0</v>
      </c>
      <c r="N22" s="12">
        <v>19</v>
      </c>
    </row>
    <row r="23" spans="1:14" x14ac:dyDescent="0.25">
      <c r="A23" s="11">
        <v>20</v>
      </c>
      <c r="B23" s="229">
        <f>B$28*SUMIFS(FatorHorario[Fator],FatorHorario[Meses],B$3,FatorHorario[UF],$E$1,FatorHorario[Hora],$A23)</f>
        <v>0</v>
      </c>
      <c r="C23" s="230">
        <f>C$28*SUMIFS(FatorHorario[Fator],FatorHorario[Meses],C$3,FatorHorario[UF],$E$1,FatorHorario[Hora],$A23)</f>
        <v>0</v>
      </c>
      <c r="D23" s="230">
        <f>D$28*SUMIFS(FatorHorario[Fator],FatorHorario[Meses],D$3,FatorHorario[UF],$E$1,FatorHorario[Hora],$A23)</f>
        <v>0</v>
      </c>
      <c r="E23" s="230">
        <f>E$28*SUMIFS(FatorHorario[Fator],FatorHorario[Meses],E$3,FatorHorario[UF],$E$1,FatorHorario[Hora],$A23)</f>
        <v>0</v>
      </c>
      <c r="F23" s="230">
        <f>F$28*SUMIFS(FatorHorario[Fator],FatorHorario[Meses],F$3,FatorHorario[UF],$E$1,FatorHorario[Hora],$A23)</f>
        <v>0</v>
      </c>
      <c r="G23" s="230">
        <f>G$28*SUMIFS(FatorHorario[Fator],FatorHorario[Meses],G$3,FatorHorario[UF],$E$1,FatorHorario[Hora],$A23)</f>
        <v>0</v>
      </c>
      <c r="H23" s="230">
        <f>H$28*SUMIFS(FatorHorario[Fator],FatorHorario[Meses],H$3,FatorHorario[UF],$E$1,FatorHorario[Hora],$A23)</f>
        <v>0</v>
      </c>
      <c r="I23" s="230">
        <f>I$28*SUMIFS(FatorHorario[Fator],FatorHorario[Meses],I$3,FatorHorario[UF],$E$1,FatorHorario[Hora],$A23)</f>
        <v>0</v>
      </c>
      <c r="J23" s="230">
        <f>J$28*SUMIFS(FatorHorario[Fator],FatorHorario[Meses],J$3,FatorHorario[UF],$E$1,FatorHorario[Hora],$A23)</f>
        <v>0</v>
      </c>
      <c r="K23" s="230">
        <f>K$28*SUMIFS(FatorHorario[Fator],FatorHorario[Meses],K$3,FatorHorario[UF],$E$1,FatorHorario[Hora],$A23)</f>
        <v>0</v>
      </c>
      <c r="L23" s="230">
        <f>L$28*SUMIFS(FatorHorario[Fator],FatorHorario[Meses],L$3,FatorHorario[UF],$E$1,FatorHorario[Hora],$A23)</f>
        <v>0</v>
      </c>
      <c r="M23" s="231">
        <f>M$28*SUMIFS(FatorHorario[Fator],FatorHorario[Meses],M$3,FatorHorario[UF],$E$1,FatorHorario[Hora],$A23)</f>
        <v>0</v>
      </c>
      <c r="N23" s="12">
        <v>20</v>
      </c>
    </row>
    <row r="24" spans="1:14" x14ac:dyDescent="0.25">
      <c r="A24" s="11">
        <v>21</v>
      </c>
      <c r="B24" s="229">
        <f>B$28*SUMIFS(FatorHorario[Fator],FatorHorario[Meses],B$3,FatorHorario[UF],$E$1,FatorHorario[Hora],$A24)</f>
        <v>0</v>
      </c>
      <c r="C24" s="230">
        <f>C$28*SUMIFS(FatorHorario[Fator],FatorHorario[Meses],C$3,FatorHorario[UF],$E$1,FatorHorario[Hora],$A24)</f>
        <v>0</v>
      </c>
      <c r="D24" s="230">
        <f>D$28*SUMIFS(FatorHorario[Fator],FatorHorario[Meses],D$3,FatorHorario[UF],$E$1,FatorHorario[Hora],$A24)</f>
        <v>0</v>
      </c>
      <c r="E24" s="230">
        <f>E$28*SUMIFS(FatorHorario[Fator],FatorHorario[Meses],E$3,FatorHorario[UF],$E$1,FatorHorario[Hora],$A24)</f>
        <v>0</v>
      </c>
      <c r="F24" s="230">
        <f>F$28*SUMIFS(FatorHorario[Fator],FatorHorario[Meses],F$3,FatorHorario[UF],$E$1,FatorHorario[Hora],$A24)</f>
        <v>0</v>
      </c>
      <c r="G24" s="230">
        <f>G$28*SUMIFS(FatorHorario[Fator],FatorHorario[Meses],G$3,FatorHorario[UF],$E$1,FatorHorario[Hora],$A24)</f>
        <v>0</v>
      </c>
      <c r="H24" s="230">
        <f>H$28*SUMIFS(FatorHorario[Fator],FatorHorario[Meses],H$3,FatorHorario[UF],$E$1,FatorHorario[Hora],$A24)</f>
        <v>0</v>
      </c>
      <c r="I24" s="230">
        <f>I$28*SUMIFS(FatorHorario[Fator],FatorHorario[Meses],I$3,FatorHorario[UF],$E$1,FatorHorario[Hora],$A24)</f>
        <v>0</v>
      </c>
      <c r="J24" s="230">
        <f>J$28*SUMIFS(FatorHorario[Fator],FatorHorario[Meses],J$3,FatorHorario[UF],$E$1,FatorHorario[Hora],$A24)</f>
        <v>0</v>
      </c>
      <c r="K24" s="230">
        <f>K$28*SUMIFS(FatorHorario[Fator],FatorHorario[Meses],K$3,FatorHorario[UF],$E$1,FatorHorario[Hora],$A24)</f>
        <v>0</v>
      </c>
      <c r="L24" s="230">
        <f>L$28*SUMIFS(FatorHorario[Fator],FatorHorario[Meses],L$3,FatorHorario[UF],$E$1,FatorHorario[Hora],$A24)</f>
        <v>0</v>
      </c>
      <c r="M24" s="231">
        <f>M$28*SUMIFS(FatorHorario[Fator],FatorHorario[Meses],M$3,FatorHorario[UF],$E$1,FatorHorario[Hora],$A24)</f>
        <v>0</v>
      </c>
      <c r="N24" s="12">
        <v>21</v>
      </c>
    </row>
    <row r="25" spans="1:14" x14ac:dyDescent="0.25">
      <c r="A25" s="11">
        <v>22</v>
      </c>
      <c r="B25" s="229">
        <f>B$28*SUMIFS(FatorHorario[Fator],FatorHorario[Meses],B$3,FatorHorario[UF],$E$1,FatorHorario[Hora],$A25)</f>
        <v>0</v>
      </c>
      <c r="C25" s="230">
        <f>C$28*SUMIFS(FatorHorario[Fator],FatorHorario[Meses],C$3,FatorHorario[UF],$E$1,FatorHorario[Hora],$A25)</f>
        <v>0</v>
      </c>
      <c r="D25" s="230">
        <f>D$28*SUMIFS(FatorHorario[Fator],FatorHorario[Meses],D$3,FatorHorario[UF],$E$1,FatorHorario[Hora],$A25)</f>
        <v>0</v>
      </c>
      <c r="E25" s="230">
        <f>E$28*SUMIFS(FatorHorario[Fator],FatorHorario[Meses],E$3,FatorHorario[UF],$E$1,FatorHorario[Hora],$A25)</f>
        <v>0</v>
      </c>
      <c r="F25" s="230">
        <f>F$28*SUMIFS(FatorHorario[Fator],FatorHorario[Meses],F$3,FatorHorario[UF],$E$1,FatorHorario[Hora],$A25)</f>
        <v>0</v>
      </c>
      <c r="G25" s="230">
        <f>G$28*SUMIFS(FatorHorario[Fator],FatorHorario[Meses],G$3,FatorHorario[UF],$E$1,FatorHorario[Hora],$A25)</f>
        <v>0</v>
      </c>
      <c r="H25" s="230">
        <f>H$28*SUMIFS(FatorHorario[Fator],FatorHorario[Meses],H$3,FatorHorario[UF],$E$1,FatorHorario[Hora],$A25)</f>
        <v>0</v>
      </c>
      <c r="I25" s="230">
        <f>I$28*SUMIFS(FatorHorario[Fator],FatorHorario[Meses],I$3,FatorHorario[UF],$E$1,FatorHorario[Hora],$A25)</f>
        <v>0</v>
      </c>
      <c r="J25" s="230">
        <f>J$28*SUMIFS(FatorHorario[Fator],FatorHorario[Meses],J$3,FatorHorario[UF],$E$1,FatorHorario[Hora],$A25)</f>
        <v>0</v>
      </c>
      <c r="K25" s="230">
        <f>K$28*SUMIFS(FatorHorario[Fator],FatorHorario[Meses],K$3,FatorHorario[UF],$E$1,FatorHorario[Hora],$A25)</f>
        <v>0</v>
      </c>
      <c r="L25" s="230">
        <f>L$28*SUMIFS(FatorHorario[Fator],FatorHorario[Meses],L$3,FatorHorario[UF],$E$1,FatorHorario[Hora],$A25)</f>
        <v>0</v>
      </c>
      <c r="M25" s="231">
        <f>M$28*SUMIFS(FatorHorario[Fator],FatorHorario[Meses],M$3,FatorHorario[UF],$E$1,FatorHorario[Hora],$A25)</f>
        <v>0</v>
      </c>
      <c r="N25" s="12">
        <v>22</v>
      </c>
    </row>
    <row r="26" spans="1:14" x14ac:dyDescent="0.25">
      <c r="A26" s="11">
        <v>23</v>
      </c>
      <c r="B26" s="229">
        <f>B$28*SUMIFS(FatorHorario[Fator],FatorHorario[Meses],B$3,FatorHorario[UF],$E$1,FatorHorario[Hora],$A26)</f>
        <v>0</v>
      </c>
      <c r="C26" s="230">
        <f>C$28*SUMIFS(FatorHorario[Fator],FatorHorario[Meses],C$3,FatorHorario[UF],$E$1,FatorHorario[Hora],$A26)</f>
        <v>0</v>
      </c>
      <c r="D26" s="230">
        <f>D$28*SUMIFS(FatorHorario[Fator],FatorHorario[Meses],D$3,FatorHorario[UF],$E$1,FatorHorario[Hora],$A26)</f>
        <v>0</v>
      </c>
      <c r="E26" s="230">
        <f>E$28*SUMIFS(FatorHorario[Fator],FatorHorario[Meses],E$3,FatorHorario[UF],$E$1,FatorHorario[Hora],$A26)</f>
        <v>0</v>
      </c>
      <c r="F26" s="230">
        <f>F$28*SUMIFS(FatorHorario[Fator],FatorHorario[Meses],F$3,FatorHorario[UF],$E$1,FatorHorario[Hora],$A26)</f>
        <v>0</v>
      </c>
      <c r="G26" s="230">
        <f>G$28*SUMIFS(FatorHorario[Fator],FatorHorario[Meses],G$3,FatorHorario[UF],$E$1,FatorHorario[Hora],$A26)</f>
        <v>0</v>
      </c>
      <c r="H26" s="230">
        <f>H$28*SUMIFS(FatorHorario[Fator],FatorHorario[Meses],H$3,FatorHorario[UF],$E$1,FatorHorario[Hora],$A26)</f>
        <v>0</v>
      </c>
      <c r="I26" s="230">
        <f>I$28*SUMIFS(FatorHorario[Fator],FatorHorario[Meses],I$3,FatorHorario[UF],$E$1,FatorHorario[Hora],$A26)</f>
        <v>0</v>
      </c>
      <c r="J26" s="230">
        <f>J$28*SUMIFS(FatorHorario[Fator],FatorHorario[Meses],J$3,FatorHorario[UF],$E$1,FatorHorario[Hora],$A26)</f>
        <v>0</v>
      </c>
      <c r="K26" s="230">
        <f>K$28*SUMIFS(FatorHorario[Fator],FatorHorario[Meses],K$3,FatorHorario[UF],$E$1,FatorHorario[Hora],$A26)</f>
        <v>0</v>
      </c>
      <c r="L26" s="230">
        <f>L$28*SUMIFS(FatorHorario[Fator],FatorHorario[Meses],L$3,FatorHorario[UF],$E$1,FatorHorario[Hora],$A26)</f>
        <v>0</v>
      </c>
      <c r="M26" s="231">
        <f>M$28*SUMIFS(FatorHorario[Fator],FatorHorario[Meses],M$3,FatorHorario[UF],$E$1,FatorHorario[Hora],$A26)</f>
        <v>0</v>
      </c>
      <c r="N26" s="12">
        <v>23</v>
      </c>
    </row>
    <row r="27" spans="1:14" ht="15.75" thickBot="1" x14ac:dyDescent="0.3">
      <c r="A27" s="13">
        <v>24</v>
      </c>
      <c r="B27" s="232">
        <f>B$28*SUMIFS(FatorHorario[Fator],FatorHorario[Meses],B$3,FatorHorario[UF],$E$1,FatorHorario[Hora],$A27)</f>
        <v>0</v>
      </c>
      <c r="C27" s="233">
        <f>C$28*SUMIFS(FatorHorario[Fator],FatorHorario[Meses],C$3,FatorHorario[UF],$E$1,FatorHorario[Hora],$A27)</f>
        <v>0</v>
      </c>
      <c r="D27" s="233">
        <f>D$28*SUMIFS(FatorHorario[Fator],FatorHorario[Meses],D$3,FatorHorario[UF],$E$1,FatorHorario[Hora],$A27)</f>
        <v>0</v>
      </c>
      <c r="E27" s="233">
        <f>E$28*SUMIFS(FatorHorario[Fator],FatorHorario[Meses],E$3,FatorHorario[UF],$E$1,FatorHorario[Hora],$A27)</f>
        <v>0</v>
      </c>
      <c r="F27" s="233">
        <f>F$28*SUMIFS(FatorHorario[Fator],FatorHorario[Meses],F$3,FatorHorario[UF],$E$1,FatorHorario[Hora],$A27)</f>
        <v>0</v>
      </c>
      <c r="G27" s="233">
        <f>G$28*SUMIFS(FatorHorario[Fator],FatorHorario[Meses],G$3,FatorHorario[UF],$E$1,FatorHorario[Hora],$A27)</f>
        <v>0</v>
      </c>
      <c r="H27" s="233">
        <f>H$28*SUMIFS(FatorHorario[Fator],FatorHorario[Meses],H$3,FatorHorario[UF],$E$1,FatorHorario[Hora],$A27)</f>
        <v>0</v>
      </c>
      <c r="I27" s="233">
        <f>I$28*SUMIFS(FatorHorario[Fator],FatorHorario[Meses],I$3,FatorHorario[UF],$E$1,FatorHorario[Hora],$A27)</f>
        <v>0</v>
      </c>
      <c r="J27" s="233">
        <f>J$28*SUMIFS(FatorHorario[Fator],FatorHorario[Meses],J$3,FatorHorario[UF],$E$1,FatorHorario[Hora],$A27)</f>
        <v>0</v>
      </c>
      <c r="K27" s="233">
        <f>K$28*SUMIFS(FatorHorario[Fator],FatorHorario[Meses],K$3,FatorHorario[UF],$E$1,FatorHorario[Hora],$A27)</f>
        <v>0</v>
      </c>
      <c r="L27" s="233">
        <f>L$28*SUMIFS(FatorHorario[Fator],FatorHorario[Meses],L$3,FatorHorario[UF],$E$1,FatorHorario[Hora],$A27)</f>
        <v>0</v>
      </c>
      <c r="M27" s="234">
        <f>M$28*SUMIFS(FatorHorario[Fator],FatorHorario[Meses],M$3,FatorHorario[UF],$E$1,FatorHorario[Hora],$A27)</f>
        <v>0</v>
      </c>
      <c r="N27" s="14">
        <v>24</v>
      </c>
    </row>
    <row r="28" spans="1:14" ht="17.25" thickTop="1" thickBot="1" x14ac:dyDescent="0.3">
      <c r="A28" s="25" t="s">
        <v>56</v>
      </c>
      <c r="B28" s="236">
        <f>VLOOKUP(DATE(2024,COLUMN(B$3)-1,1),'Previsão Potência Instalada'!$B$4:$C$87,2,FALSE)</f>
        <v>84.82416068565108</v>
      </c>
      <c r="C28" s="236">
        <f>VLOOKUP(DATE(2024,COLUMN(C$3)-1,1),'Previsão Potência Instalada'!$B$4:$C$87,2,FALSE)</f>
        <v>86.273710083167657</v>
      </c>
      <c r="D28" s="236">
        <f>VLOOKUP(DATE(2024,COLUMN(D$3)-1,1),'Previsão Potência Instalada'!$B$4:$C$87,2,FALSE)</f>
        <v>87.73629418510734</v>
      </c>
      <c r="E28" s="236">
        <f>VLOOKUP(DATE(2024,COLUMN(E$3)-1,1),'Previsão Potência Instalada'!$B$4:$C$87,2,FALSE)</f>
        <v>89.210120845564717</v>
      </c>
      <c r="F28" s="236">
        <f>VLOOKUP(DATE(2024,COLUMN(F$3)-1,1),'Previsão Potência Instalada'!$B$4:$C$87,2,FALSE)</f>
        <v>90.805545316344407</v>
      </c>
      <c r="G28" s="236">
        <f>VLOOKUP(DATE(2024,COLUMN(G$3)-1,1),'Previsão Potência Instalada'!$B$4:$C$87,2,FALSE)</f>
        <v>92.367631563636934</v>
      </c>
      <c r="H28" s="236">
        <f>VLOOKUP(DATE(2024,COLUMN(H$3)-1,1),'Previsão Potência Instalada'!$B$4:$C$87,2,FALSE)</f>
        <v>93.852073592522416</v>
      </c>
      <c r="I28" s="236">
        <f>VLOOKUP(DATE(2024,COLUMN(I$3)-1,1),'Previsão Potência Instalada'!$B$4:$C$87,2,FALSE)</f>
        <v>95.298582059434992</v>
      </c>
      <c r="J28" s="236">
        <f>VLOOKUP(DATE(2024,COLUMN(J$3)-1,1),'Previsão Potência Instalada'!$B$4:$C$87,2,FALSE)</f>
        <v>96.738491736807418</v>
      </c>
      <c r="K28" s="236">
        <f>VLOOKUP(DATE(2024,COLUMN(K$3)-1,1),'Previsão Potência Instalada'!$B$4:$C$87,2,FALSE)</f>
        <v>98.107612122433807</v>
      </c>
      <c r="L28" s="236">
        <f>VLOOKUP(DATE(2024,COLUMN(L$3)-1,1),'Previsão Potência Instalada'!$B$4:$C$87,2,FALSE)</f>
        <v>99.47698804636407</v>
      </c>
      <c r="M28" s="236">
        <f>VLOOKUP(DATE(2024,COLUMN(M$3)-1,1),'Previsão Potência Instalada'!$B$4:$C$87,2,FALSE)</f>
        <v>100.91141760879189</v>
      </c>
      <c r="N28" s="25"/>
    </row>
    <row r="29" spans="1:14" ht="9" customHeight="1" x14ac:dyDescent="0.25">
      <c r="A29" s="25"/>
      <c r="B29" s="26"/>
      <c r="C29" s="26"/>
      <c r="D29" s="26"/>
      <c r="E29" s="26"/>
      <c r="F29" s="26"/>
      <c r="G29" s="26"/>
      <c r="H29" s="26"/>
      <c r="I29" s="26"/>
      <c r="J29" s="26"/>
      <c r="K29" s="26"/>
      <c r="L29" s="26"/>
      <c r="M29" s="26"/>
      <c r="N29" s="25"/>
    </row>
    <row r="30" spans="1:14" x14ac:dyDescent="0.25">
      <c r="A30" s="6" t="s">
        <v>2</v>
      </c>
      <c r="B30" s="16">
        <f t="shared" ref="B30:M30" si="0">IF(MAX(B4:B27)=0,"",MAX(B4:B27))</f>
        <v>50.236609906586942</v>
      </c>
      <c r="C30" s="16">
        <f t="shared" si="0"/>
        <v>51.406174734045024</v>
      </c>
      <c r="D30" s="16">
        <f t="shared" si="0"/>
        <v>53.266231428652461</v>
      </c>
      <c r="E30" s="16">
        <f t="shared" si="0"/>
        <v>48.520959299539868</v>
      </c>
      <c r="F30" s="16">
        <f t="shared" si="0"/>
        <v>42.879619478830264</v>
      </c>
      <c r="G30" s="16">
        <f t="shared" si="0"/>
        <v>41.24991522162928</v>
      </c>
      <c r="H30" s="16">
        <f t="shared" si="0"/>
        <v>42.273450939784567</v>
      </c>
      <c r="I30" s="16">
        <f t="shared" si="0"/>
        <v>46.976718917140211</v>
      </c>
      <c r="J30" s="16">
        <f t="shared" si="0"/>
        <v>53.316368426189698</v>
      </c>
      <c r="K30" s="16">
        <f t="shared" si="0"/>
        <v>55.716596764098576</v>
      </c>
      <c r="L30" s="16">
        <f t="shared" si="0"/>
        <v>59.985244567928895</v>
      </c>
      <c r="M30" s="16">
        <f t="shared" si="0"/>
        <v>60.370719473964257</v>
      </c>
      <c r="N30" s="15"/>
    </row>
    <row r="31" spans="1:14" x14ac:dyDescent="0.25">
      <c r="A31" s="5" t="s">
        <v>3</v>
      </c>
      <c r="B31" s="27">
        <f>IF(N(B30)=0,"",VLOOKUP(B30,B4:N27,13,FALSE))</f>
        <v>12</v>
      </c>
      <c r="C31" s="27">
        <f>IF(N(C30)=0,"",VLOOKUP(C30,C4:N27,12,FALSE))</f>
        <v>12</v>
      </c>
      <c r="D31" s="27">
        <f>IF(N(D30)=0,"",VLOOKUP(D30,D4:N27,11,FALSE))</f>
        <v>12</v>
      </c>
      <c r="E31" s="27">
        <f>IF(N(E30)=0,"",VLOOKUP(E30,E4:N27,10,FALSE))</f>
        <v>12</v>
      </c>
      <c r="F31" s="27">
        <f>IF(N(F30)=0,"",VLOOKUP(F30,F4:N27,9,FALSE))</f>
        <v>12</v>
      </c>
      <c r="G31" s="27">
        <f>IF(N(G30)=0,"",VLOOKUP(G30,G4:N27,8,FALSE))</f>
        <v>12</v>
      </c>
      <c r="H31" s="27">
        <f>IF(N(H30)=0,"",VLOOKUP(H30,H4:N27,7,FALSE))</f>
        <v>12</v>
      </c>
      <c r="I31" s="27">
        <f>IF(N(I30)=0,"",VLOOKUP(I30,I4:N27,6,FALSE))</f>
        <v>12</v>
      </c>
      <c r="J31" s="27">
        <f>IF(N(J30)=0,"",VLOOKUP(J30,J4:N27,5,FALSE))</f>
        <v>12</v>
      </c>
      <c r="K31" s="27">
        <f>IF(N(K30)=0,"",VLOOKUP(K30,K4:N27,4,FALSE))</f>
        <v>12</v>
      </c>
      <c r="L31" s="27">
        <f>IF(N(L30)=0,"",VLOOKUP(L30,L4:N27,3,FALSE))</f>
        <v>12</v>
      </c>
      <c r="M31" s="27">
        <f>IF(N(M30)=0,"",VLOOKUP(M30,M4:N27,2,FALSE))</f>
        <v>12</v>
      </c>
      <c r="N31" s="15"/>
    </row>
    <row r="32" spans="1:14" ht="7.5" customHeight="1" x14ac:dyDescent="0.25">
      <c r="A32" s="15"/>
      <c r="B32" s="16"/>
      <c r="C32" s="16"/>
      <c r="D32" s="16"/>
      <c r="E32" s="16"/>
      <c r="F32" s="16"/>
      <c r="G32" s="16"/>
      <c r="H32" s="16"/>
      <c r="I32" s="16"/>
      <c r="J32" s="16"/>
      <c r="K32" s="16"/>
      <c r="L32" s="16"/>
      <c r="M32" s="16"/>
      <c r="N32" s="15"/>
    </row>
    <row r="33" spans="1:14" x14ac:dyDescent="0.25">
      <c r="A33" s="23" t="s">
        <v>23</v>
      </c>
      <c r="B33" s="16">
        <f>IF(AVERAGE(B4:B27)=0,"",AVERAGE(B4:B27))</f>
        <v>15.299557145869457</v>
      </c>
      <c r="C33" s="16">
        <f t="shared" ref="C33:M33" si="1">IF(AVERAGE(C4:C27)=0,"",AVERAGE(C4:C27))</f>
        <v>15.615541525053347</v>
      </c>
      <c r="D33" s="16">
        <f t="shared" si="1"/>
        <v>16.197618734929812</v>
      </c>
      <c r="E33" s="16">
        <f t="shared" si="1"/>
        <v>14.716324559986466</v>
      </c>
      <c r="F33" s="16">
        <f t="shared" si="1"/>
        <v>13.052502590702987</v>
      </c>
      <c r="G33" s="16">
        <f t="shared" si="1"/>
        <v>12.622845069947173</v>
      </c>
      <c r="H33" s="16">
        <f t="shared" si="1"/>
        <v>13.03699154273729</v>
      </c>
      <c r="I33" s="16">
        <f t="shared" si="1"/>
        <v>14.631429550040203</v>
      </c>
      <c r="J33" s="16">
        <f t="shared" si="1"/>
        <v>16.617979956778125</v>
      </c>
      <c r="K33" s="16">
        <f t="shared" si="1"/>
        <v>17.211713323557763</v>
      </c>
      <c r="L33" s="16">
        <f t="shared" si="1"/>
        <v>18.267042212443865</v>
      </c>
      <c r="M33" s="16">
        <f t="shared" si="1"/>
        <v>18.342668378750098</v>
      </c>
      <c r="N33" s="15"/>
    </row>
    <row r="34" spans="1:14" x14ac:dyDescent="0.25">
      <c r="A34" s="15"/>
      <c r="B34" s="16"/>
      <c r="C34" s="16"/>
      <c r="D34" s="16"/>
      <c r="E34" s="16"/>
      <c r="F34" s="16"/>
      <c r="G34" s="16"/>
      <c r="H34" s="16"/>
      <c r="I34" s="16"/>
      <c r="J34" s="16"/>
      <c r="K34" s="16"/>
      <c r="L34" s="16"/>
      <c r="M34" s="16"/>
      <c r="N34" s="15"/>
    </row>
    <row r="35" spans="1:14" x14ac:dyDescent="0.25">
      <c r="A35" s="17" t="s">
        <v>22</v>
      </c>
      <c r="B35" s="16"/>
      <c r="C35" s="16"/>
      <c r="D35" s="16"/>
      <c r="E35" s="16"/>
      <c r="F35" s="16"/>
      <c r="G35" s="16"/>
      <c r="H35" s="16"/>
      <c r="I35" s="16"/>
      <c r="J35" s="16"/>
      <c r="K35" s="16"/>
      <c r="L35" s="16"/>
      <c r="M35" s="16"/>
      <c r="N35" s="15"/>
    </row>
    <row r="36" spans="1:14" x14ac:dyDescent="0.25">
      <c r="A36" s="5" t="s">
        <v>17</v>
      </c>
      <c r="B36" s="16">
        <f>IF(AVERAGE(B22:B25)=0,0,AVERAGE(B22:B25))</f>
        <v>0</v>
      </c>
      <c r="C36" s="16">
        <f t="shared" ref="C36:M36" si="2">IF(AVERAGE(C22:C25)=0,0,AVERAGE(C22:C25))</f>
        <v>0</v>
      </c>
      <c r="D36" s="16">
        <f t="shared" si="2"/>
        <v>0</v>
      </c>
      <c r="E36" s="16">
        <f t="shared" si="2"/>
        <v>0</v>
      </c>
      <c r="F36" s="16">
        <f t="shared" si="2"/>
        <v>0</v>
      </c>
      <c r="G36" s="16">
        <f t="shared" si="2"/>
        <v>0</v>
      </c>
      <c r="H36" s="16">
        <f t="shared" si="2"/>
        <v>0</v>
      </c>
      <c r="I36" s="16">
        <f t="shared" si="2"/>
        <v>0</v>
      </c>
      <c r="J36" s="16">
        <f t="shared" si="2"/>
        <v>0</v>
      </c>
      <c r="K36" s="16">
        <f t="shared" si="2"/>
        <v>0</v>
      </c>
      <c r="L36" s="16">
        <f t="shared" si="2"/>
        <v>0</v>
      </c>
      <c r="M36" s="16">
        <f t="shared" si="2"/>
        <v>0</v>
      </c>
      <c r="N36" s="5"/>
    </row>
    <row r="37" spans="1:14" ht="9.75" customHeight="1" x14ac:dyDescent="0.25">
      <c r="A37" s="5"/>
      <c r="B37" s="16"/>
      <c r="C37" s="16"/>
      <c r="D37" s="16"/>
      <c r="E37" s="16"/>
      <c r="F37" s="16"/>
      <c r="G37" s="16"/>
      <c r="H37" s="16"/>
      <c r="I37" s="16"/>
      <c r="J37" s="16"/>
      <c r="K37" s="16"/>
      <c r="L37" s="16"/>
      <c r="M37" s="16"/>
      <c r="N37" s="5"/>
    </row>
    <row r="38" spans="1:14" x14ac:dyDescent="0.25">
      <c r="A38" s="5" t="s">
        <v>18</v>
      </c>
      <c r="B38" s="16">
        <f>IF(AVERAGE(B12:B20)=0,0,AVERAGE(B12:B20))</f>
        <v>37.23922242182072</v>
      </c>
      <c r="C38" s="16">
        <f t="shared" ref="C38:M38" si="3">IF(AVERAGE(C12:C20)=0,0,AVERAGE(C12:C20))</f>
        <v>38.118083440349352</v>
      </c>
      <c r="D38" s="16">
        <f t="shared" si="3"/>
        <v>39.486639445169381</v>
      </c>
      <c r="E38" s="16">
        <f t="shared" si="3"/>
        <v>35.927768388295142</v>
      </c>
      <c r="F38" s="16">
        <f t="shared" si="3"/>
        <v>31.925982026366782</v>
      </c>
      <c r="G38" s="16">
        <f t="shared" si="3"/>
        <v>30.793083199543819</v>
      </c>
      <c r="H38" s="16">
        <f t="shared" si="3"/>
        <v>31.689816892222275</v>
      </c>
      <c r="I38" s="16">
        <f t="shared" si="3"/>
        <v>35.522639012008277</v>
      </c>
      <c r="J38" s="16">
        <f t="shared" si="3"/>
        <v>40.292126614719869</v>
      </c>
      <c r="K38" s="16">
        <f t="shared" si="3"/>
        <v>41.563860564166227</v>
      </c>
      <c r="L38" s="16">
        <f t="shared" si="3"/>
        <v>43.97850295056633</v>
      </c>
      <c r="M38" s="16">
        <f t="shared" si="3"/>
        <v>44.540935227006031</v>
      </c>
      <c r="N38" s="5"/>
    </row>
    <row r="39" spans="1:14" ht="7.5" customHeight="1" x14ac:dyDescent="0.25">
      <c r="A39" s="5"/>
      <c r="B39" s="16"/>
      <c r="C39" s="16"/>
      <c r="D39" s="16"/>
      <c r="E39" s="16"/>
      <c r="F39" s="16"/>
      <c r="G39" s="16"/>
      <c r="H39" s="16"/>
      <c r="I39" s="16"/>
      <c r="J39" s="16"/>
      <c r="K39" s="16"/>
      <c r="L39" s="16"/>
      <c r="M39" s="16"/>
      <c r="N39" s="5"/>
    </row>
    <row r="40" spans="1:14" x14ac:dyDescent="0.25">
      <c r="A40" s="5" t="s">
        <v>19</v>
      </c>
      <c r="B40" s="16">
        <f>IF(AVERAGE(B4:B11)=0,0,AVERAGE(B4:B11))</f>
        <v>3.7854977196605688</v>
      </c>
      <c r="C40" s="16">
        <f t="shared" ref="C40:M40" si="4">IF(AVERAGE(C4:C11)=0,0,AVERAGE(C4:C11))</f>
        <v>3.7828638231738063</v>
      </c>
      <c r="D40" s="16">
        <f t="shared" si="4"/>
        <v>4.0495135443225099</v>
      </c>
      <c r="E40" s="16">
        <f t="shared" si="4"/>
        <v>3.657880244549121</v>
      </c>
      <c r="F40" s="16">
        <f t="shared" si="4"/>
        <v>3.1928001455994566</v>
      </c>
      <c r="G40" s="16">
        <f t="shared" si="4"/>
        <v>3.1845576209634396</v>
      </c>
      <c r="H40" s="16">
        <f t="shared" si="4"/>
        <v>3.4083972940228366</v>
      </c>
      <c r="I40" s="16">
        <f t="shared" si="4"/>
        <v>3.8561273355505099</v>
      </c>
      <c r="J40" s="16">
        <f t="shared" si="4"/>
        <v>4.4179485303693031</v>
      </c>
      <c r="K40" s="16">
        <f t="shared" si="4"/>
        <v>4.7534138278889824</v>
      </c>
      <c r="L40" s="16">
        <f t="shared" si="4"/>
        <v>5.1679611253949762</v>
      </c>
      <c r="M40" s="16">
        <f t="shared" si="4"/>
        <v>4.6721014105676968</v>
      </c>
      <c r="N40" s="5"/>
    </row>
    <row r="41" spans="1:14" ht="7.5" customHeight="1" x14ac:dyDescent="0.25">
      <c r="A41" s="5"/>
      <c r="B41" s="16"/>
      <c r="C41" s="16"/>
      <c r="D41" s="16"/>
      <c r="E41" s="16"/>
      <c r="F41" s="16"/>
      <c r="G41" s="16"/>
      <c r="H41" s="16"/>
      <c r="I41" s="16"/>
      <c r="J41" s="16"/>
      <c r="K41" s="16"/>
      <c r="L41" s="16"/>
      <c r="M41" s="16"/>
      <c r="N41" s="5"/>
    </row>
    <row r="42" spans="1:14" x14ac:dyDescent="0.25">
      <c r="A42" t="s">
        <v>20</v>
      </c>
      <c r="B42" s="16">
        <f>IF(AVERAGE(B4:B12)=0,0,AVERAGE(B4:B12))</f>
        <v>7.1212714458230044</v>
      </c>
      <c r="C42" s="16">
        <f t="shared" ref="C42:M42" si="5">IF(AVERAGE(C4:C12)=0,0,AVERAGE(C4:C12))</f>
        <v>7.2237872835412098</v>
      </c>
      <c r="D42" s="16">
        <f t="shared" si="5"/>
        <v>7.6357148396591867</v>
      </c>
      <c r="E42" s="16">
        <f t="shared" si="5"/>
        <v>6.9202972158509084</v>
      </c>
      <c r="F42" s="16">
        <f t="shared" si="5"/>
        <v>6.0911423441568724</v>
      </c>
      <c r="G42" s="16">
        <f t="shared" si="5"/>
        <v>6.0374821929452072</v>
      </c>
      <c r="H42" s="16">
        <f t="shared" si="5"/>
        <v>6.347603517354794</v>
      </c>
      <c r="I42" s="16">
        <f t="shared" si="5"/>
        <v>7.1462704253136042</v>
      </c>
      <c r="J42" s="16">
        <f t="shared" si="5"/>
        <v>8.1273394000352059</v>
      </c>
      <c r="K42" s="16">
        <f t="shared" si="5"/>
        <v>8.5847034986198949</v>
      </c>
      <c r="L42" s="16">
        <f t="shared" si="5"/>
        <v>9.2287104219018516</v>
      </c>
      <c r="M42" s="16">
        <f t="shared" si="5"/>
        <v>8.7037316160409741</v>
      </c>
    </row>
    <row r="43" spans="1:14" ht="6" customHeight="1" x14ac:dyDescent="0.25">
      <c r="B43" s="24"/>
      <c r="C43" s="24"/>
      <c r="D43" s="24"/>
      <c r="E43" s="24"/>
      <c r="F43" s="24"/>
      <c r="G43" s="24"/>
      <c r="H43" s="24"/>
      <c r="I43" s="24"/>
      <c r="J43" s="24"/>
      <c r="K43" s="24"/>
      <c r="L43" s="24"/>
      <c r="M43" s="24"/>
    </row>
    <row r="44" spans="1:14" x14ac:dyDescent="0.25">
      <c r="A44" t="s">
        <v>21</v>
      </c>
      <c r="B44" s="24">
        <f>IF(AVERAGE(B13:B20)=0,0,AVERAGE(B13:B20))</f>
        <v>37.668192567657997</v>
      </c>
      <c r="C44" s="24">
        <f t="shared" ref="C44:M44" si="6">IF(AVERAGE(C13:C20)=0,0,AVERAGE(C13:C20))</f>
        <v>38.538946999582961</v>
      </c>
      <c r="D44" s="24">
        <f t="shared" si="6"/>
        <v>39.881803725521479</v>
      </c>
      <c r="E44" s="24">
        <f t="shared" si="6"/>
        <v>36.291285313548883</v>
      </c>
      <c r="F44" s="24">
        <f t="shared" si="6"/>
        <v>32.256994788085606</v>
      </c>
      <c r="G44" s="24">
        <f t="shared" si="6"/>
        <v>31.034608753386877</v>
      </c>
      <c r="H44" s="24">
        <f t="shared" si="6"/>
        <v>31.918387340748758</v>
      </c>
      <c r="I44" s="24">
        <f t="shared" si="6"/>
        <v>35.779541995582015</v>
      </c>
      <c r="J44" s="24">
        <f t="shared" si="6"/>
        <v>40.603334146889544</v>
      </c>
      <c r="K44" s="24">
        <f t="shared" si="6"/>
        <v>41.854965526628611</v>
      </c>
      <c r="L44" s="24">
        <f t="shared" si="6"/>
        <v>44.261477720142516</v>
      </c>
      <c r="M44" s="24">
        <f t="shared" si="6"/>
        <v>44.988955472903385</v>
      </c>
    </row>
  </sheetData>
  <mergeCells count="1">
    <mergeCell ref="F1:H1"/>
  </mergeCells>
  <conditionalFormatting sqref="B28:M29">
    <cfRule type="containsBlanks" dxfId="239" priority="43">
      <formula>LEN(TRIM(B28))=0</formula>
    </cfRule>
    <cfRule type="cellIs" dxfId="238" priority="44" operator="equal">
      <formula>0</formula>
    </cfRule>
  </conditionalFormatting>
  <conditionalFormatting sqref="B30:M30">
    <cfRule type="cellIs" dxfId="237" priority="45" stopIfTrue="1" operator="equal">
      <formula>MAX($B$27:$M$27)</formula>
    </cfRule>
  </conditionalFormatting>
  <conditionalFormatting sqref="B38:M38">
    <cfRule type="cellIs" dxfId="236" priority="46" stopIfTrue="1" operator="equal">
      <formula>MAX($B$37:$M$37)</formula>
    </cfRule>
  </conditionalFormatting>
  <conditionalFormatting sqref="B36:M36">
    <cfRule type="cellIs" dxfId="235" priority="47" stopIfTrue="1" operator="equal">
      <formula>MAX($B$32:$M$32)</formula>
    </cfRule>
  </conditionalFormatting>
  <conditionalFormatting sqref="B40:M40">
    <cfRule type="cellIs" dxfId="234" priority="48" stopIfTrue="1" operator="equal">
      <formula>MIN($B$39:$M$39)</formula>
    </cfRule>
  </conditionalFormatting>
  <conditionalFormatting sqref="B42:M42">
    <cfRule type="cellIs" dxfId="233" priority="42" stopIfTrue="1" operator="equal">
      <formula>MIN($B$39:$M$39)</formula>
    </cfRule>
  </conditionalFormatting>
  <conditionalFormatting sqref="B33:M33">
    <cfRule type="cellIs" dxfId="232" priority="41" stopIfTrue="1" operator="equal">
      <formula>MAX($B$32:$M$32)</formula>
    </cfRule>
  </conditionalFormatting>
  <conditionalFormatting sqref="B4:M27">
    <cfRule type="cellIs" dxfId="231" priority="1" operator="equal">
      <formula>0</formula>
    </cfRule>
  </conditionalFormatting>
  <conditionalFormatting sqref="B4:M11">
    <cfRule type="cellIs" dxfId="230" priority="2" operator="lessThanOrEqual">
      <formula>MIN($B$4:$B$11,$C$4:$C$11,$D$4:$D$11,$E$4:$E$11,$F$4:$F$11,$G$4:$G$11,$H$4:$H$11,$I$4:$I$11,$J$4:$J$11,$K$4:$K$11,$L$4:$L$11,$M$4:$M$11)</formula>
    </cfRule>
  </conditionalFormatting>
  <conditionalFormatting sqref="H4:H11">
    <cfRule type="cellIs" dxfId="229" priority="3" operator="equal">
      <formula>MIN($H$4:$H$11)</formula>
    </cfRule>
  </conditionalFormatting>
  <conditionalFormatting sqref="B4:B11">
    <cfRule type="cellIs" dxfId="228" priority="4" operator="equal">
      <formula>MIN($B$4:$B$11)</formula>
    </cfRule>
  </conditionalFormatting>
  <conditionalFormatting sqref="K4:K11">
    <cfRule type="cellIs" dxfId="227" priority="5" operator="equal">
      <formula>MIN($K$4:$K$11)</formula>
    </cfRule>
  </conditionalFormatting>
  <conditionalFormatting sqref="E4:E11">
    <cfRule type="cellIs" dxfId="226" priority="6" operator="equal">
      <formula>MIN($E$4:$E$11)</formula>
    </cfRule>
  </conditionalFormatting>
  <conditionalFormatting sqref="D4:D11">
    <cfRule type="cellIs" dxfId="225" priority="7" operator="equal">
      <formula>MIN($D$4:$D$11)</formula>
    </cfRule>
  </conditionalFormatting>
  <conditionalFormatting sqref="C4:C11">
    <cfRule type="cellIs" dxfId="224" priority="8" operator="equal">
      <formula>MIN($C$4:$C$11)</formula>
    </cfRule>
  </conditionalFormatting>
  <conditionalFormatting sqref="I4:I11">
    <cfRule type="cellIs" dxfId="223" priority="9" operator="equal">
      <formula>MIN($I$4:$I$11)</formula>
    </cfRule>
  </conditionalFormatting>
  <conditionalFormatting sqref="F4:F11">
    <cfRule type="cellIs" dxfId="222" priority="10" operator="equal">
      <formula>MIN($F$4:$F$11)</formula>
    </cfRule>
  </conditionalFormatting>
  <conditionalFormatting sqref="L4:L11">
    <cfRule type="cellIs" dxfId="221" priority="11" operator="equal">
      <formula>MIN($L$4:$L$11)</formula>
    </cfRule>
  </conditionalFormatting>
  <conditionalFormatting sqref="G4:G11">
    <cfRule type="cellIs" dxfId="220" priority="12" operator="equal">
      <formula>MIN($G$4:$G$11)</formula>
    </cfRule>
  </conditionalFormatting>
  <conditionalFormatting sqref="M4:M11">
    <cfRule type="cellIs" dxfId="219" priority="13" operator="equal">
      <formula>MIN($M$4:$M$11)</formula>
    </cfRule>
  </conditionalFormatting>
  <conditionalFormatting sqref="B22:M25">
    <cfRule type="cellIs" dxfId="218" priority="14" operator="greaterThanOrEqual">
      <formula>MAX($B$22:$B$25,$C$22:$C$25,$D$22:$D$25,$E$22:$E$25,$F$22:$F$25,$G$22:$G$25,$H$22:$H$25,$I$22:$I$25,$J$22:$J$25,$K$22:$K$25,$L$22:$L$25,$M$22:$M$25)</formula>
    </cfRule>
  </conditionalFormatting>
  <conditionalFormatting sqref="L22:L25">
    <cfRule type="cellIs" dxfId="217" priority="15" operator="equal">
      <formula>MAX($L$22:$L$25)</formula>
    </cfRule>
  </conditionalFormatting>
  <conditionalFormatting sqref="J4:J11">
    <cfRule type="cellIs" dxfId="216" priority="16" operator="equal">
      <formula>MIN($J$4:$J$11)</formula>
    </cfRule>
  </conditionalFormatting>
  <conditionalFormatting sqref="B12:M20">
    <cfRule type="cellIs" dxfId="215" priority="17" operator="greaterThanOrEqual">
      <formula>MAX($B$12:$B$20,$C$12:$C$20,$D$12:$D$20,$E$12:$E$20,$F$12:$F$20,$G$12:$G$20,$H$12:$H$20,$I$12:$I$20,$J$12:$J$20,$K$12:$K$20,$L$12:$L$20,$M$12:$M$20)</formula>
    </cfRule>
  </conditionalFormatting>
  <conditionalFormatting sqref="L12:L20">
    <cfRule type="cellIs" dxfId="214" priority="18" operator="equal">
      <formula>MAX($L$12:$L$20)</formula>
    </cfRule>
  </conditionalFormatting>
  <conditionalFormatting sqref="K12:K20">
    <cfRule type="cellIs" dxfId="213" priority="19" operator="equal">
      <formula>MAX($K$12:$K$20)</formula>
    </cfRule>
  </conditionalFormatting>
  <conditionalFormatting sqref="J12:J20">
    <cfRule type="cellIs" dxfId="212" priority="20" operator="equal">
      <formula>MAX($J$12:$J$20)</formula>
    </cfRule>
  </conditionalFormatting>
  <conditionalFormatting sqref="I12:I20">
    <cfRule type="cellIs" dxfId="211" priority="21" operator="equal">
      <formula>MAX($I$12:$I$20)</formula>
    </cfRule>
  </conditionalFormatting>
  <conditionalFormatting sqref="H12:H20">
    <cfRule type="cellIs" dxfId="210" priority="22" operator="equal">
      <formula>MAX($H$12:$H$20)</formula>
    </cfRule>
  </conditionalFormatting>
  <conditionalFormatting sqref="G12:G20">
    <cfRule type="cellIs" dxfId="209" priority="23" operator="equal">
      <formula>MAX($G$12:$G$20)</formula>
    </cfRule>
  </conditionalFormatting>
  <conditionalFormatting sqref="F12:F20">
    <cfRule type="cellIs" dxfId="208" priority="24" operator="equal">
      <formula>MAX($F$12:$F$20)</formula>
    </cfRule>
  </conditionalFormatting>
  <conditionalFormatting sqref="E12:E20">
    <cfRule type="cellIs" dxfId="207" priority="25" operator="equal">
      <formula>MAX($E$12:$E$20)</formula>
    </cfRule>
  </conditionalFormatting>
  <conditionalFormatting sqref="D12:D20">
    <cfRule type="cellIs" dxfId="206" priority="26" operator="equal">
      <formula>MAX($D$12:$D$20)</formula>
    </cfRule>
  </conditionalFormatting>
  <conditionalFormatting sqref="C12:C20">
    <cfRule type="cellIs" dxfId="205" priority="27" operator="equal">
      <formula>MAX($C$12:$C$20)</formula>
    </cfRule>
  </conditionalFormatting>
  <conditionalFormatting sqref="B12:B20">
    <cfRule type="cellIs" dxfId="204" priority="28" operator="equal">
      <formula>MAX($B$12:$B$20)</formula>
    </cfRule>
  </conditionalFormatting>
  <conditionalFormatting sqref="M22:M25">
    <cfRule type="cellIs" dxfId="203" priority="29" operator="equal">
      <formula>MAX($M$22:$M$25)</formula>
    </cfRule>
  </conditionalFormatting>
  <conditionalFormatting sqref="H22:H25">
    <cfRule type="cellIs" dxfId="202" priority="30" operator="equal">
      <formula>MAX($H$22:$H$25)</formula>
    </cfRule>
  </conditionalFormatting>
  <conditionalFormatting sqref="M12:M20">
    <cfRule type="cellIs" dxfId="201" priority="31" operator="equal">
      <formula>MAX($M$12:$M$20)</formula>
    </cfRule>
  </conditionalFormatting>
  <conditionalFormatting sqref="K22:K25">
    <cfRule type="cellIs" dxfId="200" priority="32" operator="equal">
      <formula>MAX($K$22:$K$25)</formula>
    </cfRule>
  </conditionalFormatting>
  <conditionalFormatting sqref="J22:J25">
    <cfRule type="cellIs" dxfId="199" priority="33" operator="equal">
      <formula>MAX($J$22:$J$25)</formula>
    </cfRule>
  </conditionalFormatting>
  <conditionalFormatting sqref="G22:G25">
    <cfRule type="cellIs" dxfId="198" priority="34" operator="equal">
      <formula>MAX($G$22:$G$25)</formula>
    </cfRule>
  </conditionalFormatting>
  <conditionalFormatting sqref="F22:F25">
    <cfRule type="cellIs" dxfId="197" priority="35" operator="equal">
      <formula>MAX($F$22:$F$25)</formula>
    </cfRule>
  </conditionalFormatting>
  <conditionalFormatting sqref="E22:E25">
    <cfRule type="cellIs" dxfId="196" priority="36" operator="equal">
      <formula>MAX($E$22:$E$25)</formula>
    </cfRule>
  </conditionalFormatting>
  <conditionalFormatting sqref="D22:D25">
    <cfRule type="cellIs" dxfId="195" priority="37" operator="equal">
      <formula>MAX($D$22:$D$25)</formula>
    </cfRule>
  </conditionalFormatting>
  <conditionalFormatting sqref="C22:C25">
    <cfRule type="cellIs" dxfId="194" priority="38" operator="equal">
      <formula>MAX($C$22:$C$25)</formula>
    </cfRule>
  </conditionalFormatting>
  <conditionalFormatting sqref="B22:B25">
    <cfRule type="cellIs" dxfId="193" priority="39" operator="equal">
      <formula>MAX($B$22:$B$25)</formula>
    </cfRule>
  </conditionalFormatting>
  <conditionalFormatting sqref="I22:I25">
    <cfRule type="cellIs" dxfId="192" priority="40" operator="equal">
      <formula>MAX($I$22:$I$25)</formula>
    </cfRule>
  </conditionalFormatting>
  <pageMargins left="0.511811024" right="0.511811024" top="0.78740157499999996" bottom="0.78740157499999996" header="0.31496062000000002" footer="0.31496062000000002"/>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E98EC-005E-4483-B3BC-BABCD968DFE0}">
  <dimension ref="A1:N44"/>
  <sheetViews>
    <sheetView topLeftCell="A14" zoomScale="80" zoomScaleNormal="80" workbookViewId="0">
      <selection activeCell="B1" sqref="B1"/>
    </sheetView>
  </sheetViews>
  <sheetFormatPr defaultRowHeight="15" x14ac:dyDescent="0.25"/>
  <cols>
    <col min="1" max="1" width="28.85546875" customWidth="1"/>
    <col min="2" max="14" width="12.28515625" customWidth="1"/>
  </cols>
  <sheetData>
    <row r="1" spans="1:14" ht="15.75" x14ac:dyDescent="0.25">
      <c r="A1" s="1" t="s">
        <v>4</v>
      </c>
      <c r="B1" s="260" t="str">
        <f>'Curva Tipica'!B1</f>
        <v>XXXXX</v>
      </c>
      <c r="D1" s="1" t="s">
        <v>25</v>
      </c>
      <c r="E1" s="235" t="str">
        <f>'Curva Tipica'!E1</f>
        <v>SE</v>
      </c>
      <c r="F1" s="240"/>
      <c r="G1" s="240"/>
      <c r="H1" s="240"/>
    </row>
    <row r="2" spans="1:14" ht="15.75" thickBot="1" x14ac:dyDescent="0.3">
      <c r="A2" s="3" t="s">
        <v>24</v>
      </c>
      <c r="B2" s="4"/>
      <c r="C2" s="4"/>
      <c r="D2" s="4"/>
      <c r="E2" s="5"/>
      <c r="F2" s="5"/>
      <c r="G2" s="5"/>
      <c r="H2" s="5"/>
      <c r="I2" s="5"/>
      <c r="J2" s="5"/>
      <c r="K2" s="5"/>
      <c r="L2" s="5"/>
      <c r="M2" s="6"/>
      <c r="N2" s="5"/>
    </row>
    <row r="3" spans="1:14" ht="16.5" thickTop="1" thickBot="1" x14ac:dyDescent="0.3">
      <c r="A3" s="7" t="s">
        <v>1</v>
      </c>
      <c r="B3" s="18" t="s">
        <v>5</v>
      </c>
      <c r="C3" s="19" t="s">
        <v>6</v>
      </c>
      <c r="D3" s="19" t="s">
        <v>7</v>
      </c>
      <c r="E3" s="19" t="s">
        <v>8</v>
      </c>
      <c r="F3" s="20" t="s">
        <v>9</v>
      </c>
      <c r="G3" s="20" t="s">
        <v>10</v>
      </c>
      <c r="H3" s="20" t="s">
        <v>11</v>
      </c>
      <c r="I3" s="20" t="s">
        <v>12</v>
      </c>
      <c r="J3" s="21" t="s">
        <v>13</v>
      </c>
      <c r="K3" s="21" t="s">
        <v>14</v>
      </c>
      <c r="L3" s="21" t="s">
        <v>15</v>
      </c>
      <c r="M3" s="22" t="s">
        <v>16</v>
      </c>
      <c r="N3" s="8" t="s">
        <v>1</v>
      </c>
    </row>
    <row r="4" spans="1:14" x14ac:dyDescent="0.25">
      <c r="A4" s="9">
        <v>1</v>
      </c>
      <c r="B4" s="226">
        <f>B$28*SUMIFS(FatorHorario[Fator],FatorHorario[Meses],B$3,FatorHorario[UF],$E$1,FatorHorario[Hora],$A4)</f>
        <v>0</v>
      </c>
      <c r="C4" s="227">
        <f>C$28*SUMIFS(FatorHorario[Fator],FatorHorario[Meses],C$3,FatorHorario[UF],$E$1,FatorHorario[Hora],$A4)</f>
        <v>0</v>
      </c>
      <c r="D4" s="227">
        <f>D$28*SUMIFS(FatorHorario[Fator],FatorHorario[Meses],D$3,FatorHorario[UF],$E$1,FatorHorario[Hora],$A4)</f>
        <v>0</v>
      </c>
      <c r="E4" s="227">
        <f>E$28*SUMIFS(FatorHorario[Fator],FatorHorario[Meses],E$3,FatorHorario[UF],$E$1,FatorHorario[Hora],$A4)</f>
        <v>0</v>
      </c>
      <c r="F4" s="227">
        <f>F$28*SUMIFS(FatorHorario[Fator],FatorHorario[Meses],F$3,FatorHorario[UF],$E$1,FatorHorario[Hora],$A4)</f>
        <v>0</v>
      </c>
      <c r="G4" s="227">
        <f>G$28*SUMIFS(FatorHorario[Fator],FatorHorario[Meses],G$3,FatorHorario[UF],$E$1,FatorHorario[Hora],$A4)</f>
        <v>0</v>
      </c>
      <c r="H4" s="227">
        <f>H$28*SUMIFS(FatorHorario[Fator],FatorHorario[Meses],H$3,FatorHorario[UF],$E$1,FatorHorario[Hora],$A4)</f>
        <v>0</v>
      </c>
      <c r="I4" s="227">
        <f>I$28*SUMIFS(FatorHorario[Fator],FatorHorario[Meses],I$3,FatorHorario[UF],$E$1,FatorHorario[Hora],$A4)</f>
        <v>0</v>
      </c>
      <c r="J4" s="227">
        <f>J$28*SUMIFS(FatorHorario[Fator],FatorHorario[Meses],J$3,FatorHorario[UF],$E$1,FatorHorario[Hora],$A4)</f>
        <v>0</v>
      </c>
      <c r="K4" s="227">
        <f>K$28*SUMIFS(FatorHorario[Fator],FatorHorario[Meses],K$3,FatorHorario[UF],$E$1,FatorHorario[Hora],$A4)</f>
        <v>0</v>
      </c>
      <c r="L4" s="227">
        <f>L$28*SUMIFS(FatorHorario[Fator],FatorHorario[Meses],L$3,FatorHorario[UF],$E$1,FatorHorario[Hora],$A4)</f>
        <v>0</v>
      </c>
      <c r="M4" s="228">
        <f>M$28*SUMIFS(FatorHorario[Fator],FatorHorario[Meses],M$3,FatorHorario[UF],$E$1,FatorHorario[Hora],$A4)</f>
        <v>0</v>
      </c>
      <c r="N4" s="10">
        <v>1</v>
      </c>
    </row>
    <row r="5" spans="1:14" x14ac:dyDescent="0.25">
      <c r="A5" s="11">
        <v>2</v>
      </c>
      <c r="B5" s="229">
        <f>B$28*SUMIFS(FatorHorario[Fator],FatorHorario[Meses],B$3,FatorHorario[UF],$E$1,FatorHorario[Hora],$A5)</f>
        <v>0</v>
      </c>
      <c r="C5" s="230">
        <f>C$28*SUMIFS(FatorHorario[Fator],FatorHorario[Meses],C$3,FatorHorario[UF],$E$1,FatorHorario[Hora],$A5)</f>
        <v>0</v>
      </c>
      <c r="D5" s="230">
        <f>D$28*SUMIFS(FatorHorario[Fator],FatorHorario[Meses],D$3,FatorHorario[UF],$E$1,FatorHorario[Hora],$A5)</f>
        <v>0</v>
      </c>
      <c r="E5" s="230">
        <f>E$28*SUMIFS(FatorHorario[Fator],FatorHorario[Meses],E$3,FatorHorario[UF],$E$1,FatorHorario[Hora],$A5)</f>
        <v>0</v>
      </c>
      <c r="F5" s="230">
        <f>F$28*SUMIFS(FatorHorario[Fator],FatorHorario[Meses],F$3,FatorHorario[UF],$E$1,FatorHorario[Hora],$A5)</f>
        <v>0</v>
      </c>
      <c r="G5" s="230">
        <f>G$28*SUMIFS(FatorHorario[Fator],FatorHorario[Meses],G$3,FatorHorario[UF],$E$1,FatorHorario[Hora],$A5)</f>
        <v>0</v>
      </c>
      <c r="H5" s="230">
        <f>H$28*SUMIFS(FatorHorario[Fator],FatorHorario[Meses],H$3,FatorHorario[UF],$E$1,FatorHorario[Hora],$A5)</f>
        <v>0</v>
      </c>
      <c r="I5" s="230">
        <f>I$28*SUMIFS(FatorHorario[Fator],FatorHorario[Meses],I$3,FatorHorario[UF],$E$1,FatorHorario[Hora],$A5)</f>
        <v>0</v>
      </c>
      <c r="J5" s="230">
        <f>J$28*SUMIFS(FatorHorario[Fator],FatorHorario[Meses],J$3,FatorHorario[UF],$E$1,FatorHorario[Hora],$A5)</f>
        <v>0</v>
      </c>
      <c r="K5" s="230">
        <f>K$28*SUMIFS(FatorHorario[Fator],FatorHorario[Meses],K$3,FatorHorario[UF],$E$1,FatorHorario[Hora],$A5)</f>
        <v>0</v>
      </c>
      <c r="L5" s="230">
        <f>L$28*SUMIFS(FatorHorario[Fator],FatorHorario[Meses],L$3,FatorHorario[UF],$E$1,FatorHorario[Hora],$A5)</f>
        <v>0</v>
      </c>
      <c r="M5" s="231">
        <f>M$28*SUMIFS(FatorHorario[Fator],FatorHorario[Meses],M$3,FatorHorario[UF],$E$1,FatorHorario[Hora],$A5)</f>
        <v>0</v>
      </c>
      <c r="N5" s="12">
        <v>2</v>
      </c>
    </row>
    <row r="6" spans="1:14" x14ac:dyDescent="0.25">
      <c r="A6" s="11">
        <v>3</v>
      </c>
      <c r="B6" s="229">
        <f>B$28*SUMIFS(FatorHorario[Fator],FatorHorario[Meses],B$3,FatorHorario[UF],$E$1,FatorHorario[Hora],$A6)</f>
        <v>0</v>
      </c>
      <c r="C6" s="230">
        <f>C$28*SUMIFS(FatorHorario[Fator],FatorHorario[Meses],C$3,FatorHorario[UF],$E$1,FatorHorario[Hora],$A6)</f>
        <v>0</v>
      </c>
      <c r="D6" s="230">
        <f>D$28*SUMIFS(FatorHorario[Fator],FatorHorario[Meses],D$3,FatorHorario[UF],$E$1,FatorHorario[Hora],$A6)</f>
        <v>0</v>
      </c>
      <c r="E6" s="230">
        <f>E$28*SUMIFS(FatorHorario[Fator],FatorHorario[Meses],E$3,FatorHorario[UF],$E$1,FatorHorario[Hora],$A6)</f>
        <v>0</v>
      </c>
      <c r="F6" s="230">
        <f>F$28*SUMIFS(FatorHorario[Fator],FatorHorario[Meses],F$3,FatorHorario[UF],$E$1,FatorHorario[Hora],$A6)</f>
        <v>0</v>
      </c>
      <c r="G6" s="230">
        <f>G$28*SUMIFS(FatorHorario[Fator],FatorHorario[Meses],G$3,FatorHorario[UF],$E$1,FatorHorario[Hora],$A6)</f>
        <v>0</v>
      </c>
      <c r="H6" s="230">
        <f>H$28*SUMIFS(FatorHorario[Fator],FatorHorario[Meses],H$3,FatorHorario[UF],$E$1,FatorHorario[Hora],$A6)</f>
        <v>0</v>
      </c>
      <c r="I6" s="230">
        <f>I$28*SUMIFS(FatorHorario[Fator],FatorHorario[Meses],I$3,FatorHorario[UF],$E$1,FatorHorario[Hora],$A6)</f>
        <v>0</v>
      </c>
      <c r="J6" s="230">
        <f>J$28*SUMIFS(FatorHorario[Fator],FatorHorario[Meses],J$3,FatorHorario[UF],$E$1,FatorHorario[Hora],$A6)</f>
        <v>0</v>
      </c>
      <c r="K6" s="230">
        <f>K$28*SUMIFS(FatorHorario[Fator],FatorHorario[Meses],K$3,FatorHorario[UF],$E$1,FatorHorario[Hora],$A6)</f>
        <v>0</v>
      </c>
      <c r="L6" s="230">
        <f>L$28*SUMIFS(FatorHorario[Fator],FatorHorario[Meses],L$3,FatorHorario[UF],$E$1,FatorHorario[Hora],$A6)</f>
        <v>0</v>
      </c>
      <c r="M6" s="231">
        <f>M$28*SUMIFS(FatorHorario[Fator],FatorHorario[Meses],M$3,FatorHorario[UF],$E$1,FatorHorario[Hora],$A6)</f>
        <v>0</v>
      </c>
      <c r="N6" s="12">
        <v>3</v>
      </c>
    </row>
    <row r="7" spans="1:14" x14ac:dyDescent="0.25">
      <c r="A7" s="11">
        <v>4</v>
      </c>
      <c r="B7" s="229">
        <f>B$28*SUMIFS(FatorHorario[Fator],FatorHorario[Meses],B$3,FatorHorario[UF],$E$1,FatorHorario[Hora],$A7)</f>
        <v>0</v>
      </c>
      <c r="C7" s="230">
        <f>C$28*SUMIFS(FatorHorario[Fator],FatorHorario[Meses],C$3,FatorHorario[UF],$E$1,FatorHorario[Hora],$A7)</f>
        <v>0</v>
      </c>
      <c r="D7" s="230">
        <f>D$28*SUMIFS(FatorHorario[Fator],FatorHorario[Meses],D$3,FatorHorario[UF],$E$1,FatorHorario[Hora],$A7)</f>
        <v>0</v>
      </c>
      <c r="E7" s="230">
        <f>E$28*SUMIFS(FatorHorario[Fator],FatorHorario[Meses],E$3,FatorHorario[UF],$E$1,FatorHorario[Hora],$A7)</f>
        <v>0</v>
      </c>
      <c r="F7" s="230">
        <f>F$28*SUMIFS(FatorHorario[Fator],FatorHorario[Meses],F$3,FatorHorario[UF],$E$1,FatorHorario[Hora],$A7)</f>
        <v>0</v>
      </c>
      <c r="G7" s="230">
        <f>G$28*SUMIFS(FatorHorario[Fator],FatorHorario[Meses],G$3,FatorHorario[UF],$E$1,FatorHorario[Hora],$A7)</f>
        <v>0</v>
      </c>
      <c r="H7" s="230">
        <f>H$28*SUMIFS(FatorHorario[Fator],FatorHorario[Meses],H$3,FatorHorario[UF],$E$1,FatorHorario[Hora],$A7)</f>
        <v>0</v>
      </c>
      <c r="I7" s="230">
        <f>I$28*SUMIFS(FatorHorario[Fator],FatorHorario[Meses],I$3,FatorHorario[UF],$E$1,FatorHorario[Hora],$A7)</f>
        <v>0</v>
      </c>
      <c r="J7" s="230">
        <f>J$28*SUMIFS(FatorHorario[Fator],FatorHorario[Meses],J$3,FatorHorario[UF],$E$1,FatorHorario[Hora],$A7)</f>
        <v>0</v>
      </c>
      <c r="K7" s="230">
        <f>K$28*SUMIFS(FatorHorario[Fator],FatorHorario[Meses],K$3,FatorHorario[UF],$E$1,FatorHorario[Hora],$A7)</f>
        <v>0</v>
      </c>
      <c r="L7" s="230">
        <f>L$28*SUMIFS(FatorHorario[Fator],FatorHorario[Meses],L$3,FatorHorario[UF],$E$1,FatorHorario[Hora],$A7)</f>
        <v>0</v>
      </c>
      <c r="M7" s="231">
        <f>M$28*SUMIFS(FatorHorario[Fator],FatorHorario[Meses],M$3,FatorHorario[UF],$E$1,FatorHorario[Hora],$A7)</f>
        <v>0</v>
      </c>
      <c r="N7" s="12">
        <v>4</v>
      </c>
    </row>
    <row r="8" spans="1:14" x14ac:dyDescent="0.25">
      <c r="A8" s="11">
        <v>5</v>
      </c>
      <c r="B8" s="229">
        <f>B$28*SUMIFS(FatorHorario[Fator],FatorHorario[Meses],B$3,FatorHorario[UF],$E$1,FatorHorario[Hora],$A8)</f>
        <v>0</v>
      </c>
      <c r="C8" s="230">
        <f>C$28*SUMIFS(FatorHorario[Fator],FatorHorario[Meses],C$3,FatorHorario[UF],$E$1,FatorHorario[Hora],$A8)</f>
        <v>0</v>
      </c>
      <c r="D8" s="230">
        <f>D$28*SUMIFS(FatorHorario[Fator],FatorHorario[Meses],D$3,FatorHorario[UF],$E$1,FatorHorario[Hora],$A8)</f>
        <v>0</v>
      </c>
      <c r="E8" s="230">
        <f>E$28*SUMIFS(FatorHorario[Fator],FatorHorario[Meses],E$3,FatorHorario[UF],$E$1,FatorHorario[Hora],$A8)</f>
        <v>0</v>
      </c>
      <c r="F8" s="230">
        <f>F$28*SUMIFS(FatorHorario[Fator],FatorHorario[Meses],F$3,FatorHorario[UF],$E$1,FatorHorario[Hora],$A8)</f>
        <v>0</v>
      </c>
      <c r="G8" s="230">
        <f>G$28*SUMIFS(FatorHorario[Fator],FatorHorario[Meses],G$3,FatorHorario[UF],$E$1,FatorHorario[Hora],$A8)</f>
        <v>0</v>
      </c>
      <c r="H8" s="230">
        <f>H$28*SUMIFS(FatorHorario[Fator],FatorHorario[Meses],H$3,FatorHorario[UF],$E$1,FatorHorario[Hora],$A8)</f>
        <v>0</v>
      </c>
      <c r="I8" s="230">
        <f>I$28*SUMIFS(FatorHorario[Fator],FatorHorario[Meses],I$3,FatorHorario[UF],$E$1,FatorHorario[Hora],$A8)</f>
        <v>0</v>
      </c>
      <c r="J8" s="230">
        <f>J$28*SUMIFS(FatorHorario[Fator],FatorHorario[Meses],J$3,FatorHorario[UF],$E$1,FatorHorario[Hora],$A8)</f>
        <v>0</v>
      </c>
      <c r="K8" s="230">
        <f>K$28*SUMIFS(FatorHorario[Fator],FatorHorario[Meses],K$3,FatorHorario[UF],$E$1,FatorHorario[Hora],$A8)</f>
        <v>0</v>
      </c>
      <c r="L8" s="230">
        <f>L$28*SUMIFS(FatorHorario[Fator],FatorHorario[Meses],L$3,FatorHorario[UF],$E$1,FatorHorario[Hora],$A8)</f>
        <v>0</v>
      </c>
      <c r="M8" s="231">
        <f>M$28*SUMIFS(FatorHorario[Fator],FatorHorario[Meses],M$3,FatorHorario[UF],$E$1,FatorHorario[Hora],$A8)</f>
        <v>0</v>
      </c>
      <c r="N8" s="12">
        <v>5</v>
      </c>
    </row>
    <row r="9" spans="1:14" x14ac:dyDescent="0.25">
      <c r="A9" s="11">
        <v>6</v>
      </c>
      <c r="B9" s="229">
        <f>B$28*SUMIFS(FatorHorario[Fator],FatorHorario[Meses],B$3,FatorHorario[UF],$E$1,FatorHorario[Hora],$A9)</f>
        <v>1.0078709200102036</v>
      </c>
      <c r="C9" s="230">
        <f>C$28*SUMIFS(FatorHorario[Fator],FatorHorario[Meses],C$3,FatorHorario[UF],$E$1,FatorHorario[Hora],$A9)</f>
        <v>0.75562344569788353</v>
      </c>
      <c r="D9" s="230">
        <f>D$28*SUMIFS(FatorHorario[Fator],FatorHorario[Meses],D$3,FatorHorario[UF],$E$1,FatorHorario[Hora],$A9)</f>
        <v>0.65564578601564638</v>
      </c>
      <c r="E9" s="230">
        <f>E$28*SUMIFS(FatorHorario[Fator],FatorHorario[Meses],E$3,FatorHorario[UF],$E$1,FatorHorario[Hora],$A9)</f>
        <v>0.47445452722183323</v>
      </c>
      <c r="F9" s="230">
        <f>F$28*SUMIFS(FatorHorario[Fator],FatorHorario[Meses],F$3,FatorHorario[UF],$E$1,FatorHorario[Hora],$A9)</f>
        <v>0.29563594435619289</v>
      </c>
      <c r="G9" s="230">
        <f>G$28*SUMIFS(FatorHorario[Fator],FatorHorario[Meses],G$3,FatorHorario[UF],$E$1,FatorHorario[Hora],$A9)</f>
        <v>0.1808680454145484</v>
      </c>
      <c r="H9" s="230">
        <f>H$28*SUMIFS(FatorHorario[Fator],FatorHorario[Meses],H$3,FatorHorario[UF],$E$1,FatorHorario[Hora],$A9)</f>
        <v>0.17265173744711618</v>
      </c>
      <c r="I9" s="230">
        <f>I$28*SUMIFS(FatorHorario[Fator],FatorHorario[Meses],I$3,FatorHorario[UF],$E$1,FatorHorario[Hora],$A9)</f>
        <v>0.33326102709948635</v>
      </c>
      <c r="J9" s="230">
        <f>J$28*SUMIFS(FatorHorario[Fator],FatorHorario[Meses],J$3,FatorHorario[UF],$E$1,FatorHorario[Hora],$A9)</f>
        <v>0.75067572551447648</v>
      </c>
      <c r="K9" s="230">
        <f>K$28*SUMIFS(FatorHorario[Fator],FatorHorario[Meses],K$3,FatorHorario[UF],$E$1,FatorHorario[Hora],$A9)</f>
        <v>1.3129936525656043</v>
      </c>
      <c r="L9" s="230">
        <f>L$28*SUMIFS(FatorHorario[Fator],FatorHorario[Meses],L$3,FatorHorario[UF],$E$1,FatorHorario[Hora],$A9)</f>
        <v>1.997466817802986</v>
      </c>
      <c r="M9" s="231">
        <f>M$28*SUMIFS(FatorHorario[Fator],FatorHorario[Meses],M$3,FatorHorario[UF],$E$1,FatorHorario[Hora],$A9)</f>
        <v>1.3913362926310409</v>
      </c>
      <c r="N9" s="12">
        <v>6</v>
      </c>
    </row>
    <row r="10" spans="1:14" x14ac:dyDescent="0.25">
      <c r="A10" s="11">
        <v>7</v>
      </c>
      <c r="B10" s="229">
        <f>B$28*SUMIFS(FatorHorario[Fator],FatorHorario[Meses],B$3,FatorHorario[UF],$E$1,FatorHorario[Hora],$A10)</f>
        <v>10.197432179336872</v>
      </c>
      <c r="C10" s="230">
        <f>C$28*SUMIFS(FatorHorario[Fator],FatorHorario[Meses],C$3,FatorHorario[UF],$E$1,FatorHorario[Hora],$A10)</f>
        <v>9.8506087166692993</v>
      </c>
      <c r="D10" s="230">
        <f>D$28*SUMIFS(FatorHorario[Fator],FatorHorario[Meses],D$3,FatorHorario[UF],$E$1,FatorHorario[Hora],$A10)</f>
        <v>10.788340933792295</v>
      </c>
      <c r="E10" s="230">
        <f>E$28*SUMIFS(FatorHorario[Fator],FatorHorario[Meses],E$3,FatorHorario[UF],$E$1,FatorHorario[Hora],$A10)</f>
        <v>9.6289603907174026</v>
      </c>
      <c r="F10" s="230">
        <f>F$28*SUMIFS(FatorHorario[Fator],FatorHorario[Meses],F$3,FatorHorario[UF],$E$1,FatorHorario[Hora],$A10)</f>
        <v>8.1630197091442493</v>
      </c>
      <c r="G10" s="230">
        <f>G$28*SUMIFS(FatorHorario[Fator],FatorHorario[Meses],G$3,FatorHorario[UF],$E$1,FatorHorario[Hora],$A10)</f>
        <v>8.2038643950143939</v>
      </c>
      <c r="H10" s="230">
        <f>H$28*SUMIFS(FatorHorario[Fator],FatorHorario[Meses],H$3,FatorHorario[UF],$E$1,FatorHorario[Hora],$A10)</f>
        <v>9.1766695138153143</v>
      </c>
      <c r="I10" s="230">
        <f>I$28*SUMIFS(FatorHorario[Fator],FatorHorario[Meses],I$3,FatorHorario[UF],$E$1,FatorHorario[Hora],$A10)</f>
        <v>10.391286210222329</v>
      </c>
      <c r="J10" s="230">
        <f>J$28*SUMIFS(FatorHorario[Fator],FatorHorario[Meses],J$3,FatorHorario[UF],$E$1,FatorHorario[Hora],$A10)</f>
        <v>11.97010395320893</v>
      </c>
      <c r="K10" s="230">
        <f>K$28*SUMIFS(FatorHorario[Fator],FatorHorario[Meses],K$3,FatorHorario[UF],$E$1,FatorHorario[Hora],$A10)</f>
        <v>13.346569949470673</v>
      </c>
      <c r="L10" s="230">
        <f>L$28*SUMIFS(FatorHorario[Fator],FatorHorario[Meses],L$3,FatorHorario[UF],$E$1,FatorHorario[Hora],$A10)</f>
        <v>14.710202252602304</v>
      </c>
      <c r="M10" s="231">
        <f>M$28*SUMIFS(FatorHorario[Fator],FatorHorario[Meses],M$3,FatorHorario[UF],$E$1,FatorHorario[Hora],$A10)</f>
        <v>12.528259691652483</v>
      </c>
      <c r="N10" s="12">
        <v>7</v>
      </c>
    </row>
    <row r="11" spans="1:14" x14ac:dyDescent="0.25">
      <c r="A11" s="11">
        <v>8</v>
      </c>
      <c r="B11" s="229">
        <f>B$28*SUMIFS(FatorHorario[Fator],FatorHorario[Meses],B$3,FatorHorario[UF],$E$1,FatorHorario[Hora],$A11)</f>
        <v>25.428017669652323</v>
      </c>
      <c r="C11" s="230">
        <f>C$28*SUMIFS(FatorHorario[Fator],FatorHorario[Meses],C$3,FatorHorario[UF],$E$1,FatorHorario[Hora],$A11)</f>
        <v>25.968813543231228</v>
      </c>
      <c r="D11" s="230">
        <f>D$28*SUMIFS(FatorHorario[Fator],FatorHorario[Meses],D$3,FatorHorario[UF],$E$1,FatorHorario[Hora],$A11)</f>
        <v>27.67495455071624</v>
      </c>
      <c r="E11" s="230">
        <f>E$28*SUMIFS(FatorHorario[Fator],FatorHorario[Meses],E$3,FatorHorario[UF],$E$1,FatorHorario[Hora],$A11)</f>
        <v>25.20214858304583</v>
      </c>
      <c r="F11" s="230">
        <f>F$28*SUMIFS(FatorHorario[Fator],FatorHorario[Meses],F$3,FatorHorario[UF],$E$1,FatorHorario[Hora],$A11)</f>
        <v>22.33047832167917</v>
      </c>
      <c r="G11" s="230">
        <f>G$28*SUMIFS(FatorHorario[Fator],FatorHorario[Meses],G$3,FatorHorario[UF],$E$1,FatorHorario[Hora],$A11)</f>
        <v>22.298965263000419</v>
      </c>
      <c r="H11" s="230">
        <f>H$28*SUMIFS(FatorHorario[Fator],FatorHorario[Meses],H$3,FatorHorario[UF],$E$1,FatorHorario[Hora],$A11)</f>
        <v>23.465567964551983</v>
      </c>
      <c r="I11" s="230">
        <f>I$28*SUMIFS(FatorHorario[Fator],FatorHorario[Meses],I$3,FatorHorario[UF],$E$1,FatorHorario[Hora],$A11)</f>
        <v>26.37364616355303</v>
      </c>
      <c r="J11" s="230">
        <f>J$28*SUMIFS(FatorHorario[Fator],FatorHorario[Meses],J$3,FatorHorario[UF],$E$1,FatorHorario[Hora],$A11)</f>
        <v>29.752268335761077</v>
      </c>
      <c r="K11" s="230">
        <f>K$28*SUMIFS(FatorHorario[Fator],FatorHorario[Meses],K$3,FatorHorario[UF],$E$1,FatorHorario[Hora],$A11)</f>
        <v>31.008559541308564</v>
      </c>
      <c r="L11" s="230">
        <f>L$28*SUMIFS(FatorHorario[Fator],FatorHorario[Meses],L$3,FatorHorario[UF],$E$1,FatorHorario[Hora],$A11)</f>
        <v>32.911462460184588</v>
      </c>
      <c r="M11" s="231">
        <f>M$28*SUMIFS(FatorHorario[Fator],FatorHorario[Meses],M$3,FatorHorario[UF],$E$1,FatorHorario[Hora],$A11)</f>
        <v>30.90942687441628</v>
      </c>
      <c r="N11" s="12">
        <v>8</v>
      </c>
    </row>
    <row r="12" spans="1:14" x14ac:dyDescent="0.25">
      <c r="A12" s="11">
        <v>9</v>
      </c>
      <c r="B12" s="229">
        <f>B$28*SUMIFS(FatorHorario[Fator],FatorHorario[Meses],B$3,FatorHorario[UF],$E$1,FatorHorario[Hora],$A12)</f>
        <v>40.895532908136019</v>
      </c>
      <c r="C12" s="230">
        <f>C$28*SUMIFS(FatorHorario[Fator],FatorHorario[Meses],C$3,FatorHorario[UF],$E$1,FatorHorario[Hora],$A12)</f>
        <v>41.999457029617709</v>
      </c>
      <c r="D12" s="230">
        <f>D$28*SUMIFS(FatorHorario[Fator],FatorHorario[Meses],D$3,FatorHorario[UF],$E$1,FatorHorario[Hora],$A12)</f>
        <v>43.863548290133586</v>
      </c>
      <c r="E12" s="230">
        <f>E$28*SUMIFS(FatorHorario[Fator],FatorHorario[Meses],E$3,FatorHorario[UF],$E$1,FatorHorario[Hora],$A12)</f>
        <v>39.837852500536961</v>
      </c>
      <c r="F12" s="230">
        <f>F$28*SUMIFS(FatorHorario[Fator],FatorHorario[Meses],F$3,FatorHorario[UF],$E$1,FatorHorario[Hora],$A12)</f>
        <v>35.291927408804938</v>
      </c>
      <c r="G12" s="230">
        <f>G$28*SUMIFS(FatorHorario[Fator],FatorHorario[Meses],G$3,FatorHorario[UF],$E$1,FatorHorario[Hora],$A12)</f>
        <v>34.759870325774223</v>
      </c>
      <c r="H12" s="230">
        <f>H$28*SUMIFS(FatorHorario[Fator],FatorHorario[Meses],H$3,FatorHorario[UF],$E$1,FatorHorario[Hora],$A12)</f>
        <v>35.936748069791982</v>
      </c>
      <c r="I12" s="230">
        <f>I$28*SUMIFS(FatorHorario[Fator],FatorHorario[Meses],I$3,FatorHorario[UF],$E$1,FatorHorario[Hora],$A12)</f>
        <v>40.247005984848094</v>
      </c>
      <c r="J12" s="230">
        <f>J$28*SUMIFS(FatorHorario[Fator],FatorHorario[Meses],J$3,FatorHorario[UF],$E$1,FatorHorario[Hora],$A12)</f>
        <v>45.427927623683047</v>
      </c>
      <c r="K12" s="230">
        <f>K$28*SUMIFS(FatorHorario[Fator],FatorHorario[Meses],K$3,FatorHorario[UF],$E$1,FatorHorario[Hora],$A12)</f>
        <v>47.118498127006553</v>
      </c>
      <c r="L12" s="230">
        <f>L$28*SUMIFS(FatorHorario[Fator],FatorHorario[Meses],L$3,FatorHorario[UF],$E$1,FatorHorario[Hora],$A12)</f>
        <v>50.06441064736336</v>
      </c>
      <c r="M12" s="231">
        <f>M$28*SUMIFS(FatorHorario[Fator],FatorHorario[Meses],M$3,FatorHorario[UF],$E$1,FatorHorario[Hora],$A12)</f>
        <v>49.122759849841401</v>
      </c>
      <c r="N12" s="12">
        <v>9</v>
      </c>
    </row>
    <row r="13" spans="1:14" x14ac:dyDescent="0.25">
      <c r="A13" s="11">
        <v>10</v>
      </c>
      <c r="B13" s="229">
        <f>B$28*SUMIFS(FatorHorario[Fator],FatorHorario[Meses],B$3,FatorHorario[UF],$E$1,FatorHorario[Hora],$A13)</f>
        <v>52.283752234108668</v>
      </c>
      <c r="C13" s="230">
        <f>C$28*SUMIFS(FatorHorario[Fator],FatorHorario[Meses],C$3,FatorHorario[UF],$E$1,FatorHorario[Hora],$A13)</f>
        <v>53.63039369254539</v>
      </c>
      <c r="D13" s="230">
        <f>D$28*SUMIFS(FatorHorario[Fator],FatorHorario[Meses],D$3,FatorHorario[UF],$E$1,FatorHorario[Hora],$A13)</f>
        <v>55.585865865464228</v>
      </c>
      <c r="E13" s="230">
        <f>E$28*SUMIFS(FatorHorario[Fator],FatorHorario[Meses],E$3,FatorHorario[UF],$E$1,FatorHorario[Hora],$A13)</f>
        <v>50.464755425051884</v>
      </c>
      <c r="F13" s="230">
        <f>F$28*SUMIFS(FatorHorario[Fator],FatorHorario[Meses],F$3,FatorHorario[UF],$E$1,FatorHorario[Hora],$A13)</f>
        <v>44.66103057081812</v>
      </c>
      <c r="G13" s="230">
        <f>G$28*SUMIFS(FatorHorario[Fator],FatorHorario[Meses],G$3,FatorHorario[UF],$E$1,FatorHorario[Hora],$A13)</f>
        <v>43.330774704965521</v>
      </c>
      <c r="H13" s="230">
        <f>H$28*SUMIFS(FatorHorario[Fator],FatorHorario[Meses],H$3,FatorHorario[UF],$E$1,FatorHorario[Hora],$A13)</f>
        <v>44.589824469861576</v>
      </c>
      <c r="I13" s="230">
        <f>I$28*SUMIFS(FatorHorario[Fator],FatorHorario[Meses],I$3,FatorHorario[UF],$E$1,FatorHorario[Hora],$A13)</f>
        <v>49.611159585459049</v>
      </c>
      <c r="J13" s="230">
        <f>J$28*SUMIFS(FatorHorario[Fator],FatorHorario[Meses],J$3,FatorHorario[UF],$E$1,FatorHorario[Hora],$A13)</f>
        <v>56.152953358997642</v>
      </c>
      <c r="K13" s="230">
        <f>K$28*SUMIFS(FatorHorario[Fator],FatorHorario[Meses],K$3,FatorHorario[UF],$E$1,FatorHorario[Hora],$A13)</f>
        <v>58.436606494102001</v>
      </c>
      <c r="L13" s="230">
        <f>L$28*SUMIFS(FatorHorario[Fator],FatorHorario[Meses],L$3,FatorHorario[UF],$E$1,FatorHorario[Hora],$A13)</f>
        <v>62.573333167989844</v>
      </c>
      <c r="M13" s="231">
        <f>M$28*SUMIFS(FatorHorario[Fator],FatorHorario[Meses],M$3,FatorHorario[UF],$E$1,FatorHorario[Hora],$A13)</f>
        <v>62.510744020500596</v>
      </c>
      <c r="N13" s="12">
        <v>10</v>
      </c>
    </row>
    <row r="14" spans="1:14" x14ac:dyDescent="0.25">
      <c r="A14" s="11">
        <v>11</v>
      </c>
      <c r="B14" s="229">
        <f>B$28*SUMIFS(FatorHorario[Fator],FatorHorario[Meses],B$3,FatorHorario[UF],$E$1,FatorHorario[Hora],$A14)</f>
        <v>58.817896936246967</v>
      </c>
      <c r="C14" s="230">
        <f>C$28*SUMIFS(FatorHorario[Fator],FatorHorario[Meses],C$3,FatorHorario[UF],$E$1,FatorHorario[Hora],$A14)</f>
        <v>60.260934511801942</v>
      </c>
      <c r="D14" s="230">
        <f>D$28*SUMIFS(FatorHorario[Fator],FatorHorario[Meses],D$3,FatorHorario[UF],$E$1,FatorHorario[Hora],$A14)</f>
        <v>62.263766148525391</v>
      </c>
      <c r="E14" s="230">
        <f>E$28*SUMIFS(FatorHorario[Fator],FatorHorario[Meses],E$3,FatorHorario[UF],$E$1,FatorHorario[Hora],$A14)</f>
        <v>56.668845475179751</v>
      </c>
      <c r="F14" s="230">
        <f>F$28*SUMIFS(FatorHorario[Fator],FatorHorario[Meses],F$3,FatorHorario[UF],$E$1,FatorHorario[Hora],$A14)</f>
        <v>50.006157010908638</v>
      </c>
      <c r="G14" s="230">
        <f>G$28*SUMIFS(FatorHorario[Fator],FatorHorario[Meses],G$3,FatorHorario[UF],$E$1,FatorHorario[Hora],$A14)</f>
        <v>48.168255683879892</v>
      </c>
      <c r="H14" s="230">
        <f>H$28*SUMIFS(FatorHorario[Fator],FatorHorario[Meses],H$3,FatorHorario[UF],$E$1,FatorHorario[Hora],$A14)</f>
        <v>49.444306760962327</v>
      </c>
      <c r="I14" s="230">
        <f>I$28*SUMIFS(FatorHorario[Fator],FatorHorario[Meses],I$3,FatorHorario[UF],$E$1,FatorHorario[Hora],$A14)</f>
        <v>54.877054119187328</v>
      </c>
      <c r="J14" s="230">
        <f>J$28*SUMIFS(FatorHorario[Fator],FatorHorario[Meses],J$3,FatorHorario[UF],$E$1,FatorHorario[Hora],$A14)</f>
        <v>62.167130416032457</v>
      </c>
      <c r="K14" s="230">
        <f>K$28*SUMIFS(FatorHorario[Fator],FatorHorario[Meses],K$3,FatorHorario[UF],$E$1,FatorHorario[Hora],$A14)</f>
        <v>64.898627822066658</v>
      </c>
      <c r="L14" s="230">
        <f>L$28*SUMIFS(FatorHorario[Fator],FatorHorario[Meses],L$3,FatorHorario[UF],$E$1,FatorHorario[Hora],$A14)</f>
        <v>69.849544105781035</v>
      </c>
      <c r="M14" s="231">
        <f>M$28*SUMIFS(FatorHorario[Fator],FatorHorario[Meses],M$3,FatorHorario[UF],$E$1,FatorHorario[Hora],$A14)</f>
        <v>70.172923022833601</v>
      </c>
      <c r="N14" s="12">
        <v>11</v>
      </c>
    </row>
    <row r="15" spans="1:14" x14ac:dyDescent="0.25">
      <c r="A15" s="11">
        <v>12</v>
      </c>
      <c r="B15" s="229">
        <f>B$28*SUMIFS(FatorHorario[Fator],FatorHorario[Meses],B$3,FatorHorario[UF],$E$1,FatorHorario[Hora],$A15)</f>
        <v>60.769216538456533</v>
      </c>
      <c r="C15" s="230">
        <f>C$28*SUMIFS(FatorHorario[Fator],FatorHorario[Meses],C$3,FatorHorario[UF],$E$1,FatorHorario[Hora],$A15)</f>
        <v>62.128300090056158</v>
      </c>
      <c r="D15" s="230">
        <f>D$28*SUMIFS(FatorHorario[Fator],FatorHorario[Meses],D$3,FatorHorario[UF],$E$1,FatorHorario[Hora],$A15)</f>
        <v>64.32002745987279</v>
      </c>
      <c r="E15" s="230">
        <f>E$28*SUMIFS(FatorHorario[Fator],FatorHorario[Meses],E$3,FatorHorario[UF],$E$1,FatorHorario[Hora],$A15)</f>
        <v>58.540045571180684</v>
      </c>
      <c r="F15" s="230">
        <f>F$28*SUMIFS(FatorHorario[Fator],FatorHorario[Meses],F$3,FatorHorario[UF],$E$1,FatorHorario[Hora],$A15)</f>
        <v>51.687636585946976</v>
      </c>
      <c r="G15" s="230">
        <f>G$28*SUMIFS(FatorHorario[Fator],FatorHorario[Meses],G$3,FatorHorario[UF],$E$1,FatorHorario[Hora],$A15)</f>
        <v>49.681151968355813</v>
      </c>
      <c r="H15" s="230">
        <f>H$28*SUMIFS(FatorHorario[Fator],FatorHorario[Meses],H$3,FatorHorario[UF],$E$1,FatorHorario[Hora],$A15)</f>
        <v>50.87429991626373</v>
      </c>
      <c r="I15" s="230">
        <f>I$28*SUMIFS(FatorHorario[Fator],FatorHorario[Meses],I$3,FatorHorario[UF],$E$1,FatorHorario[Hora],$A15)</f>
        <v>56.49292839929663</v>
      </c>
      <c r="J15" s="230">
        <f>J$28*SUMIFS(FatorHorario[Fator],FatorHorario[Meses],J$3,FatorHorario[UF],$E$1,FatorHorario[Hora],$A15)</f>
        <v>64.071272575865819</v>
      </c>
      <c r="K15" s="230">
        <f>K$28*SUMIFS(FatorHorario[Fator],FatorHorario[Meses],K$3,FatorHorario[UF],$E$1,FatorHorario[Hora],$A15)</f>
        <v>66.91171056952129</v>
      </c>
      <c r="L15" s="230">
        <f>L$28*SUMIFS(FatorHorario[Fator],FatorHorario[Meses],L$3,FatorHorario[UF],$E$1,FatorHorario[Hora],$A15)</f>
        <v>71.992021318735851</v>
      </c>
      <c r="M15" s="231">
        <f>M$28*SUMIFS(FatorHorario[Fator],FatorHorario[Meses],M$3,FatorHorario[UF],$E$1,FatorHorario[Hora],$A15)</f>
        <v>72.407470575581243</v>
      </c>
      <c r="N15" s="12">
        <v>12</v>
      </c>
    </row>
    <row r="16" spans="1:14" x14ac:dyDescent="0.25">
      <c r="A16" s="11">
        <v>13</v>
      </c>
      <c r="B16" s="229">
        <f>B$28*SUMIFS(FatorHorario[Fator],FatorHorario[Meses],B$3,FatorHorario[UF],$E$1,FatorHorario[Hora],$A16)</f>
        <v>58.524564097355601</v>
      </c>
      <c r="C16" s="230">
        <f>C$28*SUMIFS(FatorHorario[Fator],FatorHorario[Meses],C$3,FatorHorario[UF],$E$1,FatorHorario[Hora],$A16)</f>
        <v>59.756656674458576</v>
      </c>
      <c r="D16" s="230">
        <f>D$28*SUMIFS(FatorHorario[Fator],FatorHorario[Meses],D$3,FatorHorario[UF],$E$1,FatorHorario[Hora],$A16)</f>
        <v>61.934041363528294</v>
      </c>
      <c r="E16" s="230">
        <f>E$28*SUMIFS(FatorHorario[Fator],FatorHorario[Meses],E$3,FatorHorario[UF],$E$1,FatorHorario[Hora],$A16)</f>
        <v>56.399263506389694</v>
      </c>
      <c r="F16" s="230">
        <f>F$28*SUMIFS(FatorHorario[Fator],FatorHorario[Meses],F$3,FatorHorario[UF],$E$1,FatorHorario[Hora],$A16)</f>
        <v>49.961338239417962</v>
      </c>
      <c r="G16" s="230">
        <f>G$28*SUMIFS(FatorHorario[Fator],FatorHorario[Meses],G$3,FatorHorario[UF],$E$1,FatorHorario[Hora],$A16)</f>
        <v>47.958337088949989</v>
      </c>
      <c r="H16" s="230">
        <f>H$28*SUMIFS(FatorHorario[Fator],FatorHorario[Meses],H$3,FatorHorario[UF],$E$1,FatorHorario[Hora],$A16)</f>
        <v>49.213268778348592</v>
      </c>
      <c r="I16" s="230">
        <f>I$28*SUMIFS(FatorHorario[Fator],FatorHorario[Meses],I$3,FatorHorario[UF],$E$1,FatorHorario[Hora],$A16)</f>
        <v>54.711440622676221</v>
      </c>
      <c r="J16" s="230">
        <f>J$28*SUMIFS(FatorHorario[Fator],FatorHorario[Meses],J$3,FatorHorario[UF],$E$1,FatorHorario[Hora],$A16)</f>
        <v>62.100870679358003</v>
      </c>
      <c r="K16" s="230">
        <f>K$28*SUMIFS(FatorHorario[Fator],FatorHorario[Meses],K$3,FatorHorario[UF],$E$1,FatorHorario[Hora],$A16)</f>
        <v>64.762149201318081</v>
      </c>
      <c r="L16" s="230">
        <f>L$28*SUMIFS(FatorHorario[Fator],FatorHorario[Meses],L$3,FatorHorario[UF],$E$1,FatorHorario[Hora],$A16)</f>
        <v>69.217798914161634</v>
      </c>
      <c r="M16" s="231">
        <f>M$28*SUMIFS(FatorHorario[Fator],FatorHorario[Meses],M$3,FatorHorario[UF],$E$1,FatorHorario[Hora],$A16)</f>
        <v>69.587678985217522</v>
      </c>
      <c r="N16" s="12">
        <v>13</v>
      </c>
    </row>
    <row r="17" spans="1:14" x14ac:dyDescent="0.25">
      <c r="A17" s="11">
        <v>14</v>
      </c>
      <c r="B17" s="229">
        <f>B$28*SUMIFS(FatorHorario[Fator],FatorHorario[Meses],B$3,FatorHorario[UF],$E$1,FatorHorario[Hora],$A17)</f>
        <v>52.203503830416025</v>
      </c>
      <c r="C17" s="230">
        <f>C$28*SUMIFS(FatorHorario[Fator],FatorHorario[Meses],C$3,FatorHorario[UF],$E$1,FatorHorario[Hora],$A17)</f>
        <v>53.246570256579723</v>
      </c>
      <c r="D17" s="230">
        <f>D$28*SUMIFS(FatorHorario[Fator],FatorHorario[Meses],D$3,FatorHorario[UF],$E$1,FatorHorario[Hora],$A17)</f>
        <v>55.29632808253686</v>
      </c>
      <c r="E17" s="230">
        <f>E$28*SUMIFS(FatorHorario[Fator],FatorHorario[Meses],E$3,FatorHorario[UF],$E$1,FatorHorario[Hora],$A17)</f>
        <v>50.444408946799129</v>
      </c>
      <c r="F17" s="230">
        <f>F$28*SUMIFS(FatorHorario[Fator],FatorHorario[Meses],F$3,FatorHorario[UF],$E$1,FatorHorario[Hora],$A17)</f>
        <v>44.87768555606803</v>
      </c>
      <c r="G17" s="230">
        <f>G$28*SUMIFS(FatorHorario[Fator],FatorHorario[Meses],G$3,FatorHorario[UF],$E$1,FatorHorario[Hora],$A17)</f>
        <v>43.056529800292097</v>
      </c>
      <c r="H17" s="230">
        <f>H$28*SUMIFS(FatorHorario[Fator],FatorHorario[Meses],H$3,FatorHorario[UF],$E$1,FatorHorario[Hora],$A17)</f>
        <v>44.327366909393731</v>
      </c>
      <c r="I17" s="230">
        <f>I$28*SUMIFS(FatorHorario[Fator],FatorHorario[Meses],I$3,FatorHorario[UF],$E$1,FatorHorario[Hora],$A17)</f>
        <v>49.461700888524518</v>
      </c>
      <c r="J17" s="230">
        <f>J$28*SUMIFS(FatorHorario[Fator],FatorHorario[Meses],J$3,FatorHorario[UF],$E$1,FatorHorario[Hora],$A17)</f>
        <v>56.138501167820451</v>
      </c>
      <c r="K17" s="230">
        <f>K$28*SUMIFS(FatorHorario[Fator],FatorHorario[Meses],K$3,FatorHorario[UF],$E$1,FatorHorario[Hora],$A17)</f>
        <v>58.284381510767766</v>
      </c>
      <c r="L17" s="230">
        <f>L$28*SUMIFS(FatorHorario[Fator],FatorHorario[Meses],L$3,FatorHorario[UF],$E$1,FatorHorario[Hora],$A17)</f>
        <v>61.584924461183</v>
      </c>
      <c r="M17" s="231">
        <f>M$28*SUMIFS(FatorHorario[Fator],FatorHorario[Meses],M$3,FatorHorario[UF],$E$1,FatorHorario[Hora],$A17)</f>
        <v>61.723446918016499</v>
      </c>
      <c r="N17" s="12">
        <v>14</v>
      </c>
    </row>
    <row r="18" spans="1:14" x14ac:dyDescent="0.25">
      <c r="A18" s="11">
        <v>15</v>
      </c>
      <c r="B18" s="229">
        <f>B$28*SUMIFS(FatorHorario[Fator],FatorHorario[Meses],B$3,FatorHorario[UF],$E$1,FatorHorario[Hora],$A18)</f>
        <v>41.533823670588291</v>
      </c>
      <c r="C18" s="230">
        <f>C$28*SUMIFS(FatorHorario[Fator],FatorHorario[Meses],C$3,FatorHorario[UF],$E$1,FatorHorario[Hora],$A18)</f>
        <v>42.40476281887539</v>
      </c>
      <c r="D18" s="230">
        <f>D$28*SUMIFS(FatorHorario[Fator],FatorHorario[Meses],D$3,FatorHorario[UF],$E$1,FatorHorario[Hora],$A18)</f>
        <v>44.083708594533284</v>
      </c>
      <c r="E18" s="230">
        <f>E$28*SUMIFS(FatorHorario[Fator],FatorHorario[Meses],E$3,FatorHorario[UF],$E$1,FatorHorario[Hora],$A18)</f>
        <v>40.319480801639415</v>
      </c>
      <c r="F18" s="230">
        <f>F$28*SUMIFS(FatorHorario[Fator],FatorHorario[Meses],F$3,FatorHorario[UF],$E$1,FatorHorario[Hora],$A18)</f>
        <v>36.181402809550939</v>
      </c>
      <c r="G18" s="230">
        <f>G$28*SUMIFS(FatorHorario[Fator],FatorHorario[Meses],G$3,FatorHorario[UF],$E$1,FatorHorario[Hora],$A18)</f>
        <v>34.791457133436317</v>
      </c>
      <c r="H18" s="230">
        <f>H$28*SUMIFS(FatorHorario[Fator],FatorHorario[Meses],H$3,FatorHorario[UF],$E$1,FatorHorario[Hora],$A18)</f>
        <v>35.833022473465221</v>
      </c>
      <c r="I18" s="230">
        <f>I$28*SUMIFS(FatorHorario[Fator],FatorHorario[Meses],I$3,FatorHorario[UF],$E$1,FatorHorario[Hora],$A18)</f>
        <v>40.42647970677897</v>
      </c>
      <c r="J18" s="230">
        <f>J$28*SUMIFS(FatorHorario[Fator],FatorHorario[Meses],J$3,FatorHorario[UF],$E$1,FatorHorario[Hora],$A18)</f>
        <v>45.903705355128743</v>
      </c>
      <c r="K18" s="230">
        <f>K$28*SUMIFS(FatorHorario[Fator],FatorHorario[Meses],K$3,FatorHorario[UF],$E$1,FatorHorario[Hora],$A18)</f>
        <v>46.798758769330881</v>
      </c>
      <c r="L18" s="230">
        <f>L$28*SUMIFS(FatorHorario[Fator],FatorHorario[Meses],L$3,FatorHorario[UF],$E$1,FatorHorario[Hora],$A18)</f>
        <v>48.496040279530511</v>
      </c>
      <c r="M18" s="231">
        <f>M$28*SUMIFS(FatorHorario[Fator],FatorHorario[Meses],M$3,FatorHorario[UF],$E$1,FatorHorario[Hora],$A18)</f>
        <v>48.779313712263168</v>
      </c>
      <c r="N18" s="12">
        <v>15</v>
      </c>
    </row>
    <row r="19" spans="1:14" x14ac:dyDescent="0.25">
      <c r="A19" s="11">
        <v>16</v>
      </c>
      <c r="B19" s="229">
        <f>B$28*SUMIFS(FatorHorario[Fator],FatorHorario[Meses],B$3,FatorHorario[UF],$E$1,FatorHorario[Hora],$A19)</f>
        <v>27.476304850311323</v>
      </c>
      <c r="C19" s="230">
        <f>C$28*SUMIFS(FatorHorario[Fator],FatorHorario[Meses],C$3,FatorHorario[UF],$E$1,FatorHorario[Hora],$A19)</f>
        <v>28.137325831819684</v>
      </c>
      <c r="D19" s="230">
        <f>D$28*SUMIFS(FatorHorario[Fator],FatorHorario[Meses],D$3,FatorHorario[UF],$E$1,FatorHorario[Hora],$A19)</f>
        <v>29.081096799214844</v>
      </c>
      <c r="E19" s="230">
        <f>E$28*SUMIFS(FatorHorario[Fator],FatorHorario[Meses],E$3,FatorHorario[UF],$E$1,FatorHorario[Hora],$A19)</f>
        <v>26.471668612707408</v>
      </c>
      <c r="F19" s="230">
        <f>F$28*SUMIFS(FatorHorario[Fator],FatorHorario[Meses],F$3,FatorHorario[UF],$E$1,FatorHorario[Hora],$A19)</f>
        <v>23.893977063204218</v>
      </c>
      <c r="G19" s="230">
        <f>G$28*SUMIFS(FatorHorario[Fator],FatorHorario[Meses],G$3,FatorHorario[UF],$E$1,FatorHorario[Hora],$A19)</f>
        <v>22.970626682580541</v>
      </c>
      <c r="H19" s="230">
        <f>H$28*SUMIFS(FatorHorario[Fator],FatorHorario[Meses],H$3,FatorHorario[UF],$E$1,FatorHorario[Hora],$A19)</f>
        <v>23.667323372319693</v>
      </c>
      <c r="I19" s="230">
        <f>I$28*SUMIFS(FatorHorario[Fator],FatorHorario[Meses],I$3,FatorHorario[UF],$E$1,FatorHorario[Hora],$A19)</f>
        <v>27.279550543575134</v>
      </c>
      <c r="J19" s="230">
        <f>J$28*SUMIFS(FatorHorario[Fator],FatorHorario[Meses],J$3,FatorHorario[UF],$E$1,FatorHorario[Hora],$A19)</f>
        <v>30.807240237330692</v>
      </c>
      <c r="K19" s="230">
        <f>K$28*SUMIFS(FatorHorario[Fator],FatorHorario[Meses],K$3,FatorHorario[UF],$E$1,FatorHorario[Hora],$A19)</f>
        <v>30.186280476836508</v>
      </c>
      <c r="L19" s="230">
        <f>L$28*SUMIFS(FatorHorario[Fator],FatorHorario[Meses],L$3,FatorHorario[UF],$E$1,FatorHorario[Hora],$A19)</f>
        <v>30.04625768212593</v>
      </c>
      <c r="M19" s="231">
        <f>M$28*SUMIFS(FatorHorario[Fator],FatorHorario[Meses],M$3,FatorHorario[UF],$E$1,FatorHorario[Hora],$A19)</f>
        <v>31.705671788134424</v>
      </c>
      <c r="N19" s="12">
        <v>16</v>
      </c>
    </row>
    <row r="20" spans="1:14" x14ac:dyDescent="0.25">
      <c r="A20" s="11">
        <v>17</v>
      </c>
      <c r="B20" s="229">
        <f>B$28*SUMIFS(FatorHorario[Fator],FatorHorario[Meses],B$3,FatorHorario[UF],$E$1,FatorHorario[Hora],$A20)</f>
        <v>12.916578408266483</v>
      </c>
      <c r="C20" s="230">
        <f>C$28*SUMIFS(FatorHorario[Fator],FatorHorario[Meses],C$3,FatorHorario[UF],$E$1,FatorHorario[Hora],$A20)</f>
        <v>13.053213647906222</v>
      </c>
      <c r="D20" s="230">
        <f>D$28*SUMIFS(FatorHorario[Fator],FatorHorario[Meses],D$3,FatorHorario[UF],$E$1,FatorHorario[Hora],$A20)</f>
        <v>12.699696999865175</v>
      </c>
      <c r="E20" s="230">
        <f>E$28*SUMIFS(FatorHorario[Fator],FatorHorario[Meses],E$3,FatorHorario[UF],$E$1,FatorHorario[Hora],$A20)</f>
        <v>10.972074628308489</v>
      </c>
      <c r="F20" s="230">
        <f>F$28*SUMIFS(FatorHorario[Fator],FatorHorario[Meses],F$3,FatorHorario[UF],$E$1,FatorHorario[Hora],$A20)</f>
        <v>9.7946937615232024</v>
      </c>
      <c r="G20" s="230">
        <f>G$28*SUMIFS(FatorHorario[Fator],FatorHorario[Meses],G$3,FatorHorario[UF],$E$1,FatorHorario[Hora],$A20)</f>
        <v>9.0660490161341283</v>
      </c>
      <c r="H20" s="230">
        <f>H$28*SUMIFS(FatorHorario[Fator],FatorHorario[Meses],H$3,FatorHorario[UF],$E$1,FatorHorario[Hora],$A20)</f>
        <v>9.3499583084720239</v>
      </c>
      <c r="I20" s="230">
        <f>I$28*SUMIFS(FatorHorario[Fator],FatorHorario[Meses],I$3,FatorHorario[UF],$E$1,FatorHorario[Hora],$A20)</f>
        <v>11.359742487316749</v>
      </c>
      <c r="J20" s="230">
        <f>J$28*SUMIFS(FatorHorario[Fator],FatorHorario[Meses],J$3,FatorHorario[UF],$E$1,FatorHorario[Hora],$A20)</f>
        <v>13.008586950244736</v>
      </c>
      <c r="K20" s="230">
        <f>K$28*SUMIFS(FatorHorario[Fator],FatorHorario[Meses],K$3,FatorHorario[UF],$E$1,FatorHorario[Hora],$A20)</f>
        <v>11.840423047775992</v>
      </c>
      <c r="L20" s="230">
        <f>L$28*SUMIFS(FatorHorario[Fator],FatorHorario[Meses],L$3,FatorHorario[UF],$E$1,FatorHorario[Hora],$A20)</f>
        <v>11.207689432331682</v>
      </c>
      <c r="M20" s="231">
        <f>M$28*SUMIFS(FatorHorario[Fator],FatorHorario[Meses],M$3,FatorHorario[UF],$E$1,FatorHorario[Hora],$A20)</f>
        <v>14.783799196150502</v>
      </c>
      <c r="N20" s="12">
        <v>17</v>
      </c>
    </row>
    <row r="21" spans="1:14" x14ac:dyDescent="0.25">
      <c r="A21" s="11">
        <v>18</v>
      </c>
      <c r="B21" s="229">
        <f>B$28*SUMIFS(FatorHorario[Fator],FatorHorario[Meses],B$3,FatorHorario[UF],$E$1,FatorHorario[Hora],$A21)</f>
        <v>2.1197935692823981</v>
      </c>
      <c r="C21" s="230">
        <f>C$28*SUMIFS(FatorHorario[Fator],FatorHorario[Meses],C$3,FatorHorario[UF],$E$1,FatorHorario[Hora],$A21)</f>
        <v>1.7492152830483954</v>
      </c>
      <c r="D21" s="230">
        <f>D$28*SUMIFS(FatorHorario[Fator],FatorHorario[Meses],D$3,FatorHorario[UF],$E$1,FatorHorario[Hora],$A21)</f>
        <v>1.1676550458960053</v>
      </c>
      <c r="E21" s="230">
        <f>E$28*SUMIFS(FatorHorario[Fator],FatorHorario[Meses],E$3,FatorHorario[UF],$E$1,FatorHorario[Hora],$A21)</f>
        <v>0.69835492705402258</v>
      </c>
      <c r="F21" s="230">
        <f>F$28*SUMIFS(FatorHorario[Fator],FatorHorario[Meses],F$3,FatorHorario[UF],$E$1,FatorHorario[Hora],$A21)</f>
        <v>0.46266483558172683</v>
      </c>
      <c r="G21" s="230">
        <f>G$28*SUMIFS(FatorHorario[Fator],FatorHorario[Meses],G$3,FatorHorario[UF],$E$1,FatorHorario[Hora],$A21)</f>
        <v>0.40235422290620321</v>
      </c>
      <c r="H21" s="230">
        <f>H$28*SUMIFS(FatorHorario[Fator],FatorHorario[Meses],H$3,FatorHorario[UF],$E$1,FatorHorario[Hora],$A21)</f>
        <v>0.4961453678661526</v>
      </c>
      <c r="I21" s="230">
        <f>I$28*SUMIFS(FatorHorario[Fator],FatorHorario[Meses],I$3,FatorHorario[UF],$E$1,FatorHorario[Hora],$A21)</f>
        <v>0.7233949819465425</v>
      </c>
      <c r="J21" s="230">
        <f>J$28*SUMIFS(FatorHorario[Fator],FatorHorario[Meses],J$3,FatorHorario[UF],$E$1,FatorHorario[Hora],$A21)</f>
        <v>1.0320253585856449</v>
      </c>
      <c r="K21" s="230">
        <f>K$28*SUMIFS(FatorHorario[Fator],FatorHorario[Meses],K$3,FatorHorario[UF],$E$1,FatorHorario[Hora],$A21)</f>
        <v>1.1757870210351433</v>
      </c>
      <c r="L21" s="230">
        <f>L$28*SUMIFS(FatorHorario[Fator],FatorHorario[Meses],L$3,FatorHorario[UF],$E$1,FatorHorario[Hora],$A21)</f>
        <v>1.5107611883041216</v>
      </c>
      <c r="M21" s="231">
        <f>M$28*SUMIFS(FatorHorario[Fator],FatorHorario[Meses],M$3,FatorHorario[UF],$E$1,FatorHorario[Hora],$A21)</f>
        <v>2.3733496654835085</v>
      </c>
      <c r="N21" s="12">
        <v>18</v>
      </c>
    </row>
    <row r="22" spans="1:14" x14ac:dyDescent="0.25">
      <c r="A22" s="11">
        <v>19</v>
      </c>
      <c r="B22" s="229">
        <f>B$28*SUMIFS(FatorHorario[Fator],FatorHorario[Meses],B$3,FatorHorario[UF],$E$1,FatorHorario[Hora],$A22)</f>
        <v>0</v>
      </c>
      <c r="C22" s="230">
        <f>C$28*SUMIFS(FatorHorario[Fator],FatorHorario[Meses],C$3,FatorHorario[UF],$E$1,FatorHorario[Hora],$A22)</f>
        <v>0</v>
      </c>
      <c r="D22" s="230">
        <f>D$28*SUMIFS(FatorHorario[Fator],FatorHorario[Meses],D$3,FatorHorario[UF],$E$1,FatorHorario[Hora],$A22)</f>
        <v>0</v>
      </c>
      <c r="E22" s="230">
        <f>E$28*SUMIFS(FatorHorario[Fator],FatorHorario[Meses],E$3,FatorHorario[UF],$E$1,FatorHorario[Hora],$A22)</f>
        <v>0</v>
      </c>
      <c r="F22" s="230">
        <f>F$28*SUMIFS(FatorHorario[Fator],FatorHorario[Meses],F$3,FatorHorario[UF],$E$1,FatorHorario[Hora],$A22)</f>
        <v>0</v>
      </c>
      <c r="G22" s="230">
        <f>G$28*SUMIFS(FatorHorario[Fator],FatorHorario[Meses],G$3,FatorHorario[UF],$E$1,FatorHorario[Hora],$A22)</f>
        <v>0</v>
      </c>
      <c r="H22" s="230">
        <f>H$28*SUMIFS(FatorHorario[Fator],FatorHorario[Meses],H$3,FatorHorario[UF],$E$1,FatorHorario[Hora],$A22)</f>
        <v>0</v>
      </c>
      <c r="I22" s="230">
        <f>I$28*SUMIFS(FatorHorario[Fator],FatorHorario[Meses],I$3,FatorHorario[UF],$E$1,FatorHorario[Hora],$A22)</f>
        <v>0</v>
      </c>
      <c r="J22" s="230">
        <f>J$28*SUMIFS(FatorHorario[Fator],FatorHorario[Meses],J$3,FatorHorario[UF],$E$1,FatorHorario[Hora],$A22)</f>
        <v>0</v>
      </c>
      <c r="K22" s="230">
        <f>K$28*SUMIFS(FatorHorario[Fator],FatorHorario[Meses],K$3,FatorHorario[UF],$E$1,FatorHorario[Hora],$A22)</f>
        <v>0</v>
      </c>
      <c r="L22" s="230">
        <f>L$28*SUMIFS(FatorHorario[Fator],FatorHorario[Meses],L$3,FatorHorario[UF],$E$1,FatorHorario[Hora],$A22)</f>
        <v>0</v>
      </c>
      <c r="M22" s="231">
        <f>M$28*SUMIFS(FatorHorario[Fator],FatorHorario[Meses],M$3,FatorHorario[UF],$E$1,FatorHorario[Hora],$A22)</f>
        <v>0</v>
      </c>
      <c r="N22" s="12">
        <v>19</v>
      </c>
    </row>
    <row r="23" spans="1:14" x14ac:dyDescent="0.25">
      <c r="A23" s="11">
        <v>20</v>
      </c>
      <c r="B23" s="229">
        <f>B$28*SUMIFS(FatorHorario[Fator],FatorHorario[Meses],B$3,FatorHorario[UF],$E$1,FatorHorario[Hora],$A23)</f>
        <v>0</v>
      </c>
      <c r="C23" s="230">
        <f>C$28*SUMIFS(FatorHorario[Fator],FatorHorario[Meses],C$3,FatorHorario[UF],$E$1,FatorHorario[Hora],$A23)</f>
        <v>0</v>
      </c>
      <c r="D23" s="230">
        <f>D$28*SUMIFS(FatorHorario[Fator],FatorHorario[Meses],D$3,FatorHorario[UF],$E$1,FatorHorario[Hora],$A23)</f>
        <v>0</v>
      </c>
      <c r="E23" s="230">
        <f>E$28*SUMIFS(FatorHorario[Fator],FatorHorario[Meses],E$3,FatorHorario[UF],$E$1,FatorHorario[Hora],$A23)</f>
        <v>0</v>
      </c>
      <c r="F23" s="230">
        <f>F$28*SUMIFS(FatorHorario[Fator],FatorHorario[Meses],F$3,FatorHorario[UF],$E$1,FatorHorario[Hora],$A23)</f>
        <v>0</v>
      </c>
      <c r="G23" s="230">
        <f>G$28*SUMIFS(FatorHorario[Fator],FatorHorario[Meses],G$3,FatorHorario[UF],$E$1,FatorHorario[Hora],$A23)</f>
        <v>0</v>
      </c>
      <c r="H23" s="230">
        <f>H$28*SUMIFS(FatorHorario[Fator],FatorHorario[Meses],H$3,FatorHorario[UF],$E$1,FatorHorario[Hora],$A23)</f>
        <v>0</v>
      </c>
      <c r="I23" s="230">
        <f>I$28*SUMIFS(FatorHorario[Fator],FatorHorario[Meses],I$3,FatorHorario[UF],$E$1,FatorHorario[Hora],$A23)</f>
        <v>0</v>
      </c>
      <c r="J23" s="230">
        <f>J$28*SUMIFS(FatorHorario[Fator],FatorHorario[Meses],J$3,FatorHorario[UF],$E$1,FatorHorario[Hora],$A23)</f>
        <v>0</v>
      </c>
      <c r="K23" s="230">
        <f>K$28*SUMIFS(FatorHorario[Fator],FatorHorario[Meses],K$3,FatorHorario[UF],$E$1,FatorHorario[Hora],$A23)</f>
        <v>0</v>
      </c>
      <c r="L23" s="230">
        <f>L$28*SUMIFS(FatorHorario[Fator],FatorHorario[Meses],L$3,FatorHorario[UF],$E$1,FatorHorario[Hora],$A23)</f>
        <v>0</v>
      </c>
      <c r="M23" s="231">
        <f>M$28*SUMIFS(FatorHorario[Fator],FatorHorario[Meses],M$3,FatorHorario[UF],$E$1,FatorHorario[Hora],$A23)</f>
        <v>0</v>
      </c>
      <c r="N23" s="12">
        <v>20</v>
      </c>
    </row>
    <row r="24" spans="1:14" x14ac:dyDescent="0.25">
      <c r="A24" s="11">
        <v>21</v>
      </c>
      <c r="B24" s="229">
        <f>B$28*SUMIFS(FatorHorario[Fator],FatorHorario[Meses],B$3,FatorHorario[UF],$E$1,FatorHorario[Hora],$A24)</f>
        <v>0</v>
      </c>
      <c r="C24" s="230">
        <f>C$28*SUMIFS(FatorHorario[Fator],FatorHorario[Meses],C$3,FatorHorario[UF],$E$1,FatorHorario[Hora],$A24)</f>
        <v>0</v>
      </c>
      <c r="D24" s="230">
        <f>D$28*SUMIFS(FatorHorario[Fator],FatorHorario[Meses],D$3,FatorHorario[UF],$E$1,FatorHorario[Hora],$A24)</f>
        <v>0</v>
      </c>
      <c r="E24" s="230">
        <f>E$28*SUMIFS(FatorHorario[Fator],FatorHorario[Meses],E$3,FatorHorario[UF],$E$1,FatorHorario[Hora],$A24)</f>
        <v>0</v>
      </c>
      <c r="F24" s="230">
        <f>F$28*SUMIFS(FatorHorario[Fator],FatorHorario[Meses],F$3,FatorHorario[UF],$E$1,FatorHorario[Hora],$A24)</f>
        <v>0</v>
      </c>
      <c r="G24" s="230">
        <f>G$28*SUMIFS(FatorHorario[Fator],FatorHorario[Meses],G$3,FatorHorario[UF],$E$1,FatorHorario[Hora],$A24)</f>
        <v>0</v>
      </c>
      <c r="H24" s="230">
        <f>H$28*SUMIFS(FatorHorario[Fator],FatorHorario[Meses],H$3,FatorHorario[UF],$E$1,FatorHorario[Hora],$A24)</f>
        <v>0</v>
      </c>
      <c r="I24" s="230">
        <f>I$28*SUMIFS(FatorHorario[Fator],FatorHorario[Meses],I$3,FatorHorario[UF],$E$1,FatorHorario[Hora],$A24)</f>
        <v>0</v>
      </c>
      <c r="J24" s="230">
        <f>J$28*SUMIFS(FatorHorario[Fator],FatorHorario[Meses],J$3,FatorHorario[UF],$E$1,FatorHorario[Hora],$A24)</f>
        <v>0</v>
      </c>
      <c r="K24" s="230">
        <f>K$28*SUMIFS(FatorHorario[Fator],FatorHorario[Meses],K$3,FatorHorario[UF],$E$1,FatorHorario[Hora],$A24)</f>
        <v>0</v>
      </c>
      <c r="L24" s="230">
        <f>L$28*SUMIFS(FatorHorario[Fator],FatorHorario[Meses],L$3,FatorHorario[UF],$E$1,FatorHorario[Hora],$A24)</f>
        <v>0</v>
      </c>
      <c r="M24" s="231">
        <f>M$28*SUMIFS(FatorHorario[Fator],FatorHorario[Meses],M$3,FatorHorario[UF],$E$1,FatorHorario[Hora],$A24)</f>
        <v>0</v>
      </c>
      <c r="N24" s="12">
        <v>21</v>
      </c>
    </row>
    <row r="25" spans="1:14" x14ac:dyDescent="0.25">
      <c r="A25" s="11">
        <v>22</v>
      </c>
      <c r="B25" s="229">
        <f>B$28*SUMIFS(FatorHorario[Fator],FatorHorario[Meses],B$3,FatorHorario[UF],$E$1,FatorHorario[Hora],$A25)</f>
        <v>0</v>
      </c>
      <c r="C25" s="230">
        <f>C$28*SUMIFS(FatorHorario[Fator],FatorHorario[Meses],C$3,FatorHorario[UF],$E$1,FatorHorario[Hora],$A25)</f>
        <v>0</v>
      </c>
      <c r="D25" s="230">
        <f>D$28*SUMIFS(FatorHorario[Fator],FatorHorario[Meses],D$3,FatorHorario[UF],$E$1,FatorHorario[Hora],$A25)</f>
        <v>0</v>
      </c>
      <c r="E25" s="230">
        <f>E$28*SUMIFS(FatorHorario[Fator],FatorHorario[Meses],E$3,FatorHorario[UF],$E$1,FatorHorario[Hora],$A25)</f>
        <v>0</v>
      </c>
      <c r="F25" s="230">
        <f>F$28*SUMIFS(FatorHorario[Fator],FatorHorario[Meses],F$3,FatorHorario[UF],$E$1,FatorHorario[Hora],$A25)</f>
        <v>0</v>
      </c>
      <c r="G25" s="230">
        <f>G$28*SUMIFS(FatorHorario[Fator],FatorHorario[Meses],G$3,FatorHorario[UF],$E$1,FatorHorario[Hora],$A25)</f>
        <v>0</v>
      </c>
      <c r="H25" s="230">
        <f>H$28*SUMIFS(FatorHorario[Fator],FatorHorario[Meses],H$3,FatorHorario[UF],$E$1,FatorHorario[Hora],$A25)</f>
        <v>0</v>
      </c>
      <c r="I25" s="230">
        <f>I$28*SUMIFS(FatorHorario[Fator],FatorHorario[Meses],I$3,FatorHorario[UF],$E$1,FatorHorario[Hora],$A25)</f>
        <v>0</v>
      </c>
      <c r="J25" s="230">
        <f>J$28*SUMIFS(FatorHorario[Fator],FatorHorario[Meses],J$3,FatorHorario[UF],$E$1,FatorHorario[Hora],$A25)</f>
        <v>0</v>
      </c>
      <c r="K25" s="230">
        <f>K$28*SUMIFS(FatorHorario[Fator],FatorHorario[Meses],K$3,FatorHorario[UF],$E$1,FatorHorario[Hora],$A25)</f>
        <v>0</v>
      </c>
      <c r="L25" s="230">
        <f>L$28*SUMIFS(FatorHorario[Fator],FatorHorario[Meses],L$3,FatorHorario[UF],$E$1,FatorHorario[Hora],$A25)</f>
        <v>0</v>
      </c>
      <c r="M25" s="231">
        <f>M$28*SUMIFS(FatorHorario[Fator],FatorHorario[Meses],M$3,FatorHorario[UF],$E$1,FatorHorario[Hora],$A25)</f>
        <v>0</v>
      </c>
      <c r="N25" s="12">
        <v>22</v>
      </c>
    </row>
    <row r="26" spans="1:14" x14ac:dyDescent="0.25">
      <c r="A26" s="11">
        <v>23</v>
      </c>
      <c r="B26" s="229">
        <f>B$28*SUMIFS(FatorHorario[Fator],FatorHorario[Meses],B$3,FatorHorario[UF],$E$1,FatorHorario[Hora],$A26)</f>
        <v>0</v>
      </c>
      <c r="C26" s="230">
        <f>C$28*SUMIFS(FatorHorario[Fator],FatorHorario[Meses],C$3,FatorHorario[UF],$E$1,FatorHorario[Hora],$A26)</f>
        <v>0</v>
      </c>
      <c r="D26" s="230">
        <f>D$28*SUMIFS(FatorHorario[Fator],FatorHorario[Meses],D$3,FatorHorario[UF],$E$1,FatorHorario[Hora],$A26)</f>
        <v>0</v>
      </c>
      <c r="E26" s="230">
        <f>E$28*SUMIFS(FatorHorario[Fator],FatorHorario[Meses],E$3,FatorHorario[UF],$E$1,FatorHorario[Hora],$A26)</f>
        <v>0</v>
      </c>
      <c r="F26" s="230">
        <f>F$28*SUMIFS(FatorHorario[Fator],FatorHorario[Meses],F$3,FatorHorario[UF],$E$1,FatorHorario[Hora],$A26)</f>
        <v>0</v>
      </c>
      <c r="G26" s="230">
        <f>G$28*SUMIFS(FatorHorario[Fator],FatorHorario[Meses],G$3,FatorHorario[UF],$E$1,FatorHorario[Hora],$A26)</f>
        <v>0</v>
      </c>
      <c r="H26" s="230">
        <f>H$28*SUMIFS(FatorHorario[Fator],FatorHorario[Meses],H$3,FatorHorario[UF],$E$1,FatorHorario[Hora],$A26)</f>
        <v>0</v>
      </c>
      <c r="I26" s="230">
        <f>I$28*SUMIFS(FatorHorario[Fator],FatorHorario[Meses],I$3,FatorHorario[UF],$E$1,FatorHorario[Hora],$A26)</f>
        <v>0</v>
      </c>
      <c r="J26" s="230">
        <f>J$28*SUMIFS(FatorHorario[Fator],FatorHorario[Meses],J$3,FatorHorario[UF],$E$1,FatorHorario[Hora],$A26)</f>
        <v>0</v>
      </c>
      <c r="K26" s="230">
        <f>K$28*SUMIFS(FatorHorario[Fator],FatorHorario[Meses],K$3,FatorHorario[UF],$E$1,FatorHorario[Hora],$A26)</f>
        <v>0</v>
      </c>
      <c r="L26" s="230">
        <f>L$28*SUMIFS(FatorHorario[Fator],FatorHorario[Meses],L$3,FatorHorario[UF],$E$1,FatorHorario[Hora],$A26)</f>
        <v>0</v>
      </c>
      <c r="M26" s="231">
        <f>M$28*SUMIFS(FatorHorario[Fator],FatorHorario[Meses],M$3,FatorHorario[UF],$E$1,FatorHorario[Hora],$A26)</f>
        <v>0</v>
      </c>
      <c r="N26" s="12">
        <v>23</v>
      </c>
    </row>
    <row r="27" spans="1:14" ht="15.75" thickBot="1" x14ac:dyDescent="0.3">
      <c r="A27" s="13">
        <v>24</v>
      </c>
      <c r="B27" s="232">
        <f>B$28*SUMIFS(FatorHorario[Fator],FatorHorario[Meses],B$3,FatorHorario[UF],$E$1,FatorHorario[Hora],$A27)</f>
        <v>0</v>
      </c>
      <c r="C27" s="233">
        <f>C$28*SUMIFS(FatorHorario[Fator],FatorHorario[Meses],C$3,FatorHorario[UF],$E$1,FatorHorario[Hora],$A27)</f>
        <v>0</v>
      </c>
      <c r="D27" s="233">
        <f>D$28*SUMIFS(FatorHorario[Fator],FatorHorario[Meses],D$3,FatorHorario[UF],$E$1,FatorHorario[Hora],$A27)</f>
        <v>0</v>
      </c>
      <c r="E27" s="233">
        <f>E$28*SUMIFS(FatorHorario[Fator],FatorHorario[Meses],E$3,FatorHorario[UF],$E$1,FatorHorario[Hora],$A27)</f>
        <v>0</v>
      </c>
      <c r="F27" s="233">
        <f>F$28*SUMIFS(FatorHorario[Fator],FatorHorario[Meses],F$3,FatorHorario[UF],$E$1,FatorHorario[Hora],$A27)</f>
        <v>0</v>
      </c>
      <c r="G27" s="233">
        <f>G$28*SUMIFS(FatorHorario[Fator],FatorHorario[Meses],G$3,FatorHorario[UF],$E$1,FatorHorario[Hora],$A27)</f>
        <v>0</v>
      </c>
      <c r="H27" s="233">
        <f>H$28*SUMIFS(FatorHorario[Fator],FatorHorario[Meses],H$3,FatorHorario[UF],$E$1,FatorHorario[Hora],$A27)</f>
        <v>0</v>
      </c>
      <c r="I27" s="233">
        <f>I$28*SUMIFS(FatorHorario[Fator],FatorHorario[Meses],I$3,FatorHorario[UF],$E$1,FatorHorario[Hora],$A27)</f>
        <v>0</v>
      </c>
      <c r="J27" s="233">
        <f>J$28*SUMIFS(FatorHorario[Fator],FatorHorario[Meses],J$3,FatorHorario[UF],$E$1,FatorHorario[Hora],$A27)</f>
        <v>0</v>
      </c>
      <c r="K27" s="233">
        <f>K$28*SUMIFS(FatorHorario[Fator],FatorHorario[Meses],K$3,FatorHorario[UF],$E$1,FatorHorario[Hora],$A27)</f>
        <v>0</v>
      </c>
      <c r="L27" s="233">
        <f>L$28*SUMIFS(FatorHorario[Fator],FatorHorario[Meses],L$3,FatorHorario[UF],$E$1,FatorHorario[Hora],$A27)</f>
        <v>0</v>
      </c>
      <c r="M27" s="234">
        <f>M$28*SUMIFS(FatorHorario[Fator],FatorHorario[Meses],M$3,FatorHorario[UF],$E$1,FatorHorario[Hora],$A27)</f>
        <v>0</v>
      </c>
      <c r="N27" s="14">
        <v>24</v>
      </c>
    </row>
    <row r="28" spans="1:14" ht="17.25" thickTop="1" thickBot="1" x14ac:dyDescent="0.3">
      <c r="A28" s="25" t="s">
        <v>56</v>
      </c>
      <c r="B28" s="236">
        <f>VLOOKUP(DATE(2025,COLUMN(B$3)-1,1),'Previsão Potência Instalada'!$B$4:$C$87,2,FALSE)</f>
        <v>102.60839252457771</v>
      </c>
      <c r="C28" s="236">
        <f>VLOOKUP(DATE(2025,COLUMN(C$3)-1,1),'Previsão Potência Instalada'!$B$4:$C$87,2,FALSE)</f>
        <v>104.26838755577984</v>
      </c>
      <c r="D28" s="236">
        <f>VLOOKUP(DATE(2025,COLUMN(D$3)-1,1),'Previsão Potência Instalada'!$B$4:$C$87,2,FALSE)</f>
        <v>105.94330967026222</v>
      </c>
      <c r="E28" s="236">
        <f>VLOOKUP(DATE(2025,COLUMN(E$3)-1,1),'Previsão Potência Instalada'!$B$4:$C$87,2,FALSE)</f>
        <v>107.63110653831238</v>
      </c>
      <c r="F28" s="236">
        <f>VLOOKUP(DATE(2025,COLUMN(F$3)-1,1),'Previsão Potência Instalada'!$B$4:$C$87,2,FALSE)</f>
        <v>109.45815479116249</v>
      </c>
      <c r="G28" s="236">
        <f>VLOOKUP(DATE(2025,COLUMN(G$3)-1,1),'Previsão Potência Instalada'!$B$4:$C$87,2,FALSE)</f>
        <v>111.24702477604008</v>
      </c>
      <c r="H28" s="236">
        <f>VLOOKUP(DATE(2025,COLUMN(H$3)-1,1),'Previsão Potência Instalada'!$B$4:$C$87,2,FALSE)</f>
        <v>112.94697815208869</v>
      </c>
      <c r="I28" s="236">
        <f>VLOOKUP(DATE(2025,COLUMN(I$3)-1,1),'Previsão Potência Instalada'!$B$4:$C$87,2,FALSE)</f>
        <v>114.60349077027232</v>
      </c>
      <c r="J28" s="236">
        <f>VLOOKUP(DATE(2025,COLUMN(J$3)-1,1),'Previsão Potência Instalada'!$B$4:$C$87,2,FALSE)</f>
        <v>116.25244658641294</v>
      </c>
      <c r="K28" s="236">
        <f>VLOOKUP(DATE(2025,COLUMN(K$3)-1,1),'Previsão Potência Instalada'!$B$4:$C$87,2,FALSE)</f>
        <v>117.82033591888488</v>
      </c>
      <c r="L28" s="236">
        <f>VLOOKUP(DATE(2025,COLUMN(L$3)-1,1),'Previsão Potência Instalada'!$B$4:$C$87,2,FALSE)</f>
        <v>119.38851788872084</v>
      </c>
      <c r="M28" s="236">
        <f>VLOOKUP(DATE(2025,COLUMN(M$3)-1,1),'Previsão Potência Instalada'!$B$4:$C$87,2,FALSE)</f>
        <v>121.03119798663204</v>
      </c>
      <c r="N28" s="25"/>
    </row>
    <row r="29" spans="1:14" ht="9" customHeight="1" x14ac:dyDescent="0.25">
      <c r="A29" s="25"/>
      <c r="B29" s="26"/>
      <c r="C29" s="26"/>
      <c r="D29" s="26"/>
      <c r="E29" s="26"/>
      <c r="F29" s="26"/>
      <c r="G29" s="26"/>
      <c r="H29" s="26"/>
      <c r="I29" s="26"/>
      <c r="J29" s="26"/>
      <c r="K29" s="26"/>
      <c r="L29" s="26"/>
      <c r="M29" s="26"/>
      <c r="N29" s="25"/>
    </row>
    <row r="30" spans="1:14" x14ac:dyDescent="0.25">
      <c r="A30" s="6" t="s">
        <v>2</v>
      </c>
      <c r="B30" s="16">
        <f t="shared" ref="B30:M30" si="0">IF(MAX(B4:B27)=0,"",MAX(B4:B27))</f>
        <v>60.769216538456533</v>
      </c>
      <c r="C30" s="16">
        <f t="shared" si="0"/>
        <v>62.128300090056158</v>
      </c>
      <c r="D30" s="16">
        <f t="shared" si="0"/>
        <v>64.32002745987279</v>
      </c>
      <c r="E30" s="16">
        <f t="shared" si="0"/>
        <v>58.540045571180684</v>
      </c>
      <c r="F30" s="16">
        <f t="shared" si="0"/>
        <v>51.687636585946976</v>
      </c>
      <c r="G30" s="16">
        <f t="shared" si="0"/>
        <v>49.681151968355813</v>
      </c>
      <c r="H30" s="16">
        <f t="shared" si="0"/>
        <v>50.87429991626373</v>
      </c>
      <c r="I30" s="16">
        <f t="shared" si="0"/>
        <v>56.49292839929663</v>
      </c>
      <c r="J30" s="16">
        <f t="shared" si="0"/>
        <v>64.071272575865819</v>
      </c>
      <c r="K30" s="16">
        <f t="shared" si="0"/>
        <v>66.91171056952129</v>
      </c>
      <c r="L30" s="16">
        <f t="shared" si="0"/>
        <v>71.992021318735851</v>
      </c>
      <c r="M30" s="16">
        <f t="shared" si="0"/>
        <v>72.407470575581243</v>
      </c>
      <c r="N30" s="15"/>
    </row>
    <row r="31" spans="1:14" x14ac:dyDescent="0.25">
      <c r="A31" s="5" t="s">
        <v>3</v>
      </c>
      <c r="B31" s="27">
        <f>IF(N(B30)=0,"",VLOOKUP(B30,B4:N27,13,FALSE))</f>
        <v>12</v>
      </c>
      <c r="C31" s="27">
        <f>IF(N(C30)=0,"",VLOOKUP(C30,C4:N27,12,FALSE))</f>
        <v>12</v>
      </c>
      <c r="D31" s="27">
        <f>IF(N(D30)=0,"",VLOOKUP(D30,D4:N27,11,FALSE))</f>
        <v>12</v>
      </c>
      <c r="E31" s="27">
        <f>IF(N(E30)=0,"",VLOOKUP(E30,E4:N27,10,FALSE))</f>
        <v>12</v>
      </c>
      <c r="F31" s="27">
        <f>IF(N(F30)=0,"",VLOOKUP(F30,F4:N27,9,FALSE))</f>
        <v>12</v>
      </c>
      <c r="G31" s="27">
        <f>IF(N(G30)=0,"",VLOOKUP(G30,G4:N27,8,FALSE))</f>
        <v>12</v>
      </c>
      <c r="H31" s="27">
        <f>IF(N(H30)=0,"",VLOOKUP(H30,H4:N27,7,FALSE))</f>
        <v>12</v>
      </c>
      <c r="I31" s="27">
        <f>IF(N(I30)=0,"",VLOOKUP(I30,I4:N27,6,FALSE))</f>
        <v>12</v>
      </c>
      <c r="J31" s="27">
        <f>IF(N(J30)=0,"",VLOOKUP(J30,J4:N27,5,FALSE))</f>
        <v>12</v>
      </c>
      <c r="K31" s="27">
        <f>IF(N(K30)=0,"",VLOOKUP(K30,K4:N27,4,FALSE))</f>
        <v>12</v>
      </c>
      <c r="L31" s="27">
        <f>IF(N(L30)=0,"",VLOOKUP(L30,L4:N27,3,FALSE))</f>
        <v>12</v>
      </c>
      <c r="M31" s="27">
        <f>IF(N(M30)=0,"",VLOOKUP(M30,M4:N27,2,FALSE))</f>
        <v>12</v>
      </c>
      <c r="N31" s="15"/>
    </row>
    <row r="32" spans="1:14" ht="7.5" customHeight="1" x14ac:dyDescent="0.25">
      <c r="A32" s="15"/>
      <c r="B32" s="16"/>
      <c r="C32" s="16"/>
      <c r="D32" s="16"/>
      <c r="E32" s="16"/>
      <c r="F32" s="16"/>
      <c r="G32" s="16"/>
      <c r="H32" s="16"/>
      <c r="I32" s="16"/>
      <c r="J32" s="16"/>
      <c r="K32" s="16"/>
      <c r="L32" s="16"/>
      <c r="M32" s="16"/>
      <c r="N32" s="15"/>
    </row>
    <row r="33" spans="1:14" x14ac:dyDescent="0.25">
      <c r="A33" s="23" t="s">
        <v>23</v>
      </c>
      <c r="B33" s="16">
        <f>IF(AVERAGE(B4:B27)=0,"",AVERAGE(B4:B27))</f>
        <v>18.507261992173653</v>
      </c>
      <c r="C33" s="16">
        <f t="shared" ref="C33:M33" si="1">IF(AVERAGE(C4:C27)=0,"",AVERAGE(C4:C27))</f>
        <v>18.872578147596148</v>
      </c>
      <c r="D33" s="16">
        <f t="shared" si="1"/>
        <v>19.558944830003941</v>
      </c>
      <c r="E33" s="16">
        <f t="shared" si="1"/>
        <v>17.755096412326353</v>
      </c>
      <c r="F33" s="16">
        <f t="shared" si="1"/>
        <v>15.733651992375179</v>
      </c>
      <c r="G33" s="16">
        <f t="shared" si="1"/>
        <v>15.202879347112669</v>
      </c>
      <c r="H33" s="16">
        <f t="shared" si="1"/>
        <v>15.689464735106645</v>
      </c>
      <c r="I33" s="16">
        <f t="shared" si="1"/>
        <v>17.595360446686836</v>
      </c>
      <c r="J33" s="16">
        <f t="shared" si="1"/>
        <v>19.970135905730491</v>
      </c>
      <c r="K33" s="16">
        <f t="shared" si="1"/>
        <v>20.670056090962738</v>
      </c>
      <c r="L33" s="16">
        <f t="shared" si="1"/>
        <v>21.923413030337372</v>
      </c>
      <c r="M33" s="16">
        <f t="shared" si="1"/>
        <v>21.999840858030094</v>
      </c>
      <c r="N33" s="15"/>
    </row>
    <row r="34" spans="1:14" x14ac:dyDescent="0.25">
      <c r="A34" s="15"/>
      <c r="B34" s="16"/>
      <c r="C34" s="16"/>
      <c r="D34" s="16"/>
      <c r="E34" s="16"/>
      <c r="F34" s="16"/>
      <c r="G34" s="16"/>
      <c r="H34" s="16"/>
      <c r="I34" s="16"/>
      <c r="J34" s="16"/>
      <c r="K34" s="16"/>
      <c r="L34" s="16"/>
      <c r="M34" s="16"/>
      <c r="N34" s="15"/>
    </row>
    <row r="35" spans="1:14" x14ac:dyDescent="0.25">
      <c r="A35" s="17" t="s">
        <v>22</v>
      </c>
      <c r="B35" s="16"/>
      <c r="C35" s="16"/>
      <c r="D35" s="16"/>
      <c r="E35" s="16"/>
      <c r="F35" s="16"/>
      <c r="G35" s="16"/>
      <c r="H35" s="16"/>
      <c r="I35" s="16"/>
      <c r="J35" s="16"/>
      <c r="K35" s="16"/>
      <c r="L35" s="16"/>
      <c r="M35" s="16"/>
      <c r="N35" s="15"/>
    </row>
    <row r="36" spans="1:14" x14ac:dyDescent="0.25">
      <c r="A36" s="5" t="s">
        <v>17</v>
      </c>
      <c r="B36" s="16">
        <f>IF(AVERAGE(B22:B25)=0,0,AVERAGE(B22:B25))</f>
        <v>0</v>
      </c>
      <c r="C36" s="16">
        <f t="shared" ref="C36:M36" si="2">IF(AVERAGE(C22:C25)=0,0,AVERAGE(C22:C25))</f>
        <v>0</v>
      </c>
      <c r="D36" s="16">
        <f t="shared" si="2"/>
        <v>0</v>
      </c>
      <c r="E36" s="16">
        <f t="shared" si="2"/>
        <v>0</v>
      </c>
      <c r="F36" s="16">
        <f t="shared" si="2"/>
        <v>0</v>
      </c>
      <c r="G36" s="16">
        <f t="shared" si="2"/>
        <v>0</v>
      </c>
      <c r="H36" s="16">
        <f t="shared" si="2"/>
        <v>0</v>
      </c>
      <c r="I36" s="16">
        <f t="shared" si="2"/>
        <v>0</v>
      </c>
      <c r="J36" s="16">
        <f t="shared" si="2"/>
        <v>0</v>
      </c>
      <c r="K36" s="16">
        <f t="shared" si="2"/>
        <v>0</v>
      </c>
      <c r="L36" s="16">
        <f t="shared" si="2"/>
        <v>0</v>
      </c>
      <c r="M36" s="16">
        <f t="shared" si="2"/>
        <v>0</v>
      </c>
      <c r="N36" s="5"/>
    </row>
    <row r="37" spans="1:14" ht="9.75" customHeight="1" x14ac:dyDescent="0.25">
      <c r="A37" s="5"/>
      <c r="B37" s="16"/>
      <c r="C37" s="16"/>
      <c r="D37" s="16"/>
      <c r="E37" s="16"/>
      <c r="F37" s="16"/>
      <c r="G37" s="16"/>
      <c r="H37" s="16"/>
      <c r="I37" s="16"/>
      <c r="J37" s="16"/>
      <c r="K37" s="16"/>
      <c r="L37" s="16"/>
      <c r="M37" s="16"/>
      <c r="N37" s="5"/>
    </row>
    <row r="38" spans="1:14" x14ac:dyDescent="0.25">
      <c r="A38" s="5" t="s">
        <v>18</v>
      </c>
      <c r="B38" s="16">
        <f>IF(AVERAGE(B12:B20)=0,0,AVERAGE(B12:B20))</f>
        <v>45.046797052653986</v>
      </c>
      <c r="C38" s="16">
        <f t="shared" ref="C38:M38" si="3">IF(AVERAGE(C12:C20)=0,0,AVERAGE(C12:C20))</f>
        <v>46.06862383929564</v>
      </c>
      <c r="D38" s="16">
        <f t="shared" si="3"/>
        <v>47.680897733741602</v>
      </c>
      <c r="E38" s="16">
        <f t="shared" si="3"/>
        <v>43.34648838531038</v>
      </c>
      <c r="F38" s="16">
        <f t="shared" si="3"/>
        <v>38.483983222915896</v>
      </c>
      <c r="G38" s="16">
        <f t="shared" si="3"/>
        <v>37.08700582270761</v>
      </c>
      <c r="H38" s="16">
        <f t="shared" si="3"/>
        <v>38.137346562097655</v>
      </c>
      <c r="I38" s="16">
        <f t="shared" si="3"/>
        <v>42.718562481962522</v>
      </c>
      <c r="J38" s="16">
        <f t="shared" si="3"/>
        <v>48.419798707162407</v>
      </c>
      <c r="K38" s="16">
        <f t="shared" si="3"/>
        <v>49.915270668747304</v>
      </c>
      <c r="L38" s="16">
        <f t="shared" si="3"/>
        <v>52.781335556578092</v>
      </c>
      <c r="M38" s="16">
        <f t="shared" si="3"/>
        <v>53.421534229837654</v>
      </c>
      <c r="N38" s="5"/>
    </row>
    <row r="39" spans="1:14" ht="7.5" customHeight="1" x14ac:dyDescent="0.25">
      <c r="A39" s="5"/>
      <c r="B39" s="16"/>
      <c r="C39" s="16"/>
      <c r="D39" s="16"/>
      <c r="E39" s="16"/>
      <c r="F39" s="16"/>
      <c r="G39" s="16"/>
      <c r="H39" s="16"/>
      <c r="I39" s="16"/>
      <c r="J39" s="16"/>
      <c r="K39" s="16"/>
      <c r="L39" s="16"/>
      <c r="M39" s="16"/>
      <c r="N39" s="5"/>
    </row>
    <row r="40" spans="1:14" x14ac:dyDescent="0.25">
      <c r="A40" s="5" t="s">
        <v>19</v>
      </c>
      <c r="B40" s="16">
        <f>IF(AVERAGE(B4:B11)=0,0,AVERAGE(B4:B11))</f>
        <v>4.5791650961249246</v>
      </c>
      <c r="C40" s="16">
        <f t="shared" ref="C40:M40" si="4">IF(AVERAGE(C4:C11)=0,0,AVERAGE(C4:C11))</f>
        <v>4.5718807131998016</v>
      </c>
      <c r="D40" s="16">
        <f t="shared" si="4"/>
        <v>4.8898676588155228</v>
      </c>
      <c r="E40" s="16">
        <f t="shared" si="4"/>
        <v>4.4131954376231333</v>
      </c>
      <c r="F40" s="16">
        <f t="shared" si="4"/>
        <v>3.8486417468974512</v>
      </c>
      <c r="G40" s="16">
        <f t="shared" si="4"/>
        <v>3.83546221292867</v>
      </c>
      <c r="H40" s="16">
        <f t="shared" si="4"/>
        <v>4.1018611519768022</v>
      </c>
      <c r="I40" s="16">
        <f t="shared" si="4"/>
        <v>4.637274175109356</v>
      </c>
      <c r="J40" s="16">
        <f t="shared" si="4"/>
        <v>5.3091310018105604</v>
      </c>
      <c r="K40" s="16">
        <f t="shared" si="4"/>
        <v>5.7085153929181054</v>
      </c>
      <c r="L40" s="16">
        <f t="shared" si="4"/>
        <v>6.2023914413237353</v>
      </c>
      <c r="M40" s="16">
        <f t="shared" si="4"/>
        <v>5.6036278573374751</v>
      </c>
      <c r="N40" s="5"/>
    </row>
    <row r="41" spans="1:14" ht="7.5" customHeight="1" x14ac:dyDescent="0.25">
      <c r="A41" s="5"/>
      <c r="B41" s="16"/>
      <c r="C41" s="16"/>
      <c r="D41" s="16"/>
      <c r="E41" s="16"/>
      <c r="F41" s="16"/>
      <c r="G41" s="16"/>
      <c r="H41" s="16"/>
      <c r="I41" s="16"/>
      <c r="J41" s="16"/>
      <c r="K41" s="16"/>
      <c r="L41" s="16"/>
      <c r="M41" s="16"/>
      <c r="N41" s="5"/>
    </row>
    <row r="42" spans="1:14" x14ac:dyDescent="0.25">
      <c r="A42" t="s">
        <v>20</v>
      </c>
      <c r="B42" s="16">
        <f>IF(AVERAGE(B4:B12)=0,0,AVERAGE(B4:B12))</f>
        <v>8.6143170752372686</v>
      </c>
      <c r="C42" s="16">
        <f t="shared" ref="C42:M42" si="5">IF(AVERAGE(C4:C12)=0,0,AVERAGE(C4:C12))</f>
        <v>8.730500303912903</v>
      </c>
      <c r="D42" s="16">
        <f t="shared" si="5"/>
        <v>9.2202766178508639</v>
      </c>
      <c r="E42" s="16">
        <f t="shared" si="5"/>
        <v>8.3492684446135588</v>
      </c>
      <c r="F42" s="16">
        <f t="shared" si="5"/>
        <v>7.3423401537760604</v>
      </c>
      <c r="G42" s="16">
        <f t="shared" si="5"/>
        <v>7.2715075588003986</v>
      </c>
      <c r="H42" s="16">
        <f t="shared" si="5"/>
        <v>7.6390708095118214</v>
      </c>
      <c r="I42" s="16">
        <f t="shared" si="5"/>
        <v>8.5939110428581031</v>
      </c>
      <c r="J42" s="16">
        <f t="shared" si="5"/>
        <v>9.766775070907503</v>
      </c>
      <c r="K42" s="16">
        <f t="shared" si="5"/>
        <v>10.309624585594598</v>
      </c>
      <c r="L42" s="16">
        <f t="shared" si="5"/>
        <v>11.075949130883693</v>
      </c>
      <c r="M42" s="16">
        <f t="shared" si="5"/>
        <v>10.439086967615689</v>
      </c>
    </row>
    <row r="43" spans="1:14" ht="6" customHeight="1" x14ac:dyDescent="0.25">
      <c r="B43" s="24"/>
      <c r="C43" s="24"/>
      <c r="D43" s="24"/>
      <c r="E43" s="24"/>
      <c r="F43" s="24"/>
      <c r="G43" s="24"/>
      <c r="H43" s="24"/>
      <c r="I43" s="24"/>
      <c r="J43" s="24"/>
      <c r="K43" s="24"/>
      <c r="L43" s="24"/>
      <c r="M43" s="24"/>
    </row>
    <row r="44" spans="1:14" x14ac:dyDescent="0.25">
      <c r="A44" t="s">
        <v>21</v>
      </c>
      <c r="B44" s="24">
        <f>IF(AVERAGE(B13:B20)=0,0,AVERAGE(B13:B20))</f>
        <v>45.565705070718742</v>
      </c>
      <c r="C44" s="24">
        <f t="shared" ref="C44:M44" si="6">IF(AVERAGE(C13:C20)=0,0,AVERAGE(C13:C20))</f>
        <v>46.577269690505382</v>
      </c>
      <c r="D44" s="24">
        <f t="shared" si="6"/>
        <v>48.158066414192604</v>
      </c>
      <c r="E44" s="24">
        <f t="shared" si="6"/>
        <v>43.785067870907056</v>
      </c>
      <c r="F44" s="24">
        <f t="shared" si="6"/>
        <v>38.882990199679753</v>
      </c>
      <c r="G44" s="24">
        <f t="shared" si="6"/>
        <v>37.377897759824286</v>
      </c>
      <c r="H44" s="24">
        <f t="shared" si="6"/>
        <v>38.412421373635866</v>
      </c>
      <c r="I44" s="24">
        <f t="shared" si="6"/>
        <v>43.027507044101824</v>
      </c>
      <c r="J44" s="24">
        <f t="shared" si="6"/>
        <v>48.793782592597324</v>
      </c>
      <c r="K44" s="24">
        <f t="shared" si="6"/>
        <v>50.264867236464895</v>
      </c>
      <c r="L44" s="24">
        <f t="shared" si="6"/>
        <v>53.120951170229937</v>
      </c>
      <c r="M44" s="24">
        <f t="shared" si="6"/>
        <v>53.958881027337192</v>
      </c>
    </row>
  </sheetData>
  <mergeCells count="1">
    <mergeCell ref="F1:H1"/>
  </mergeCells>
  <conditionalFormatting sqref="B28:M29">
    <cfRule type="containsBlanks" dxfId="191" priority="43">
      <formula>LEN(TRIM(B28))=0</formula>
    </cfRule>
    <cfRule type="cellIs" dxfId="190" priority="44" operator="equal">
      <formula>0</formula>
    </cfRule>
  </conditionalFormatting>
  <conditionalFormatting sqref="B30:M30">
    <cfRule type="cellIs" dxfId="189" priority="45" stopIfTrue="1" operator="equal">
      <formula>MAX($B$27:$M$27)</formula>
    </cfRule>
  </conditionalFormatting>
  <conditionalFormatting sqref="B38:M38">
    <cfRule type="cellIs" dxfId="188" priority="46" stopIfTrue="1" operator="equal">
      <formula>MAX($B$37:$M$37)</formula>
    </cfRule>
  </conditionalFormatting>
  <conditionalFormatting sqref="B36:M36">
    <cfRule type="cellIs" dxfId="187" priority="47" stopIfTrue="1" operator="equal">
      <formula>MAX($B$32:$M$32)</formula>
    </cfRule>
  </conditionalFormatting>
  <conditionalFormatting sqref="B40:M40">
    <cfRule type="cellIs" dxfId="186" priority="48" stopIfTrue="1" operator="equal">
      <formula>MIN($B$39:$M$39)</formula>
    </cfRule>
  </conditionalFormatting>
  <conditionalFormatting sqref="B42:M42">
    <cfRule type="cellIs" dxfId="185" priority="42" stopIfTrue="1" operator="equal">
      <formula>MIN($B$39:$M$39)</formula>
    </cfRule>
  </conditionalFormatting>
  <conditionalFormatting sqref="B33:M33">
    <cfRule type="cellIs" dxfId="184" priority="41" stopIfTrue="1" operator="equal">
      <formula>MAX($B$32:$M$32)</formula>
    </cfRule>
  </conditionalFormatting>
  <conditionalFormatting sqref="B4:M27">
    <cfRule type="cellIs" dxfId="183" priority="1" operator="equal">
      <formula>0</formula>
    </cfRule>
  </conditionalFormatting>
  <conditionalFormatting sqref="B4:M11">
    <cfRule type="cellIs" dxfId="182" priority="2" operator="lessThanOrEqual">
      <formula>MIN($B$4:$B$11,$C$4:$C$11,$D$4:$D$11,$E$4:$E$11,$F$4:$F$11,$G$4:$G$11,$H$4:$H$11,$I$4:$I$11,$J$4:$J$11,$K$4:$K$11,$L$4:$L$11,$M$4:$M$11)</formula>
    </cfRule>
  </conditionalFormatting>
  <conditionalFormatting sqref="H4:H11">
    <cfRule type="cellIs" dxfId="181" priority="3" operator="equal">
      <formula>MIN($H$4:$H$11)</formula>
    </cfRule>
  </conditionalFormatting>
  <conditionalFormatting sqref="B4:B11">
    <cfRule type="cellIs" dxfId="180" priority="4" operator="equal">
      <formula>MIN($B$4:$B$11)</formula>
    </cfRule>
  </conditionalFormatting>
  <conditionalFormatting sqref="K4:K11">
    <cfRule type="cellIs" dxfId="179" priority="5" operator="equal">
      <formula>MIN($K$4:$K$11)</formula>
    </cfRule>
  </conditionalFormatting>
  <conditionalFormatting sqref="E4:E11">
    <cfRule type="cellIs" dxfId="178" priority="6" operator="equal">
      <formula>MIN($E$4:$E$11)</formula>
    </cfRule>
  </conditionalFormatting>
  <conditionalFormatting sqref="D4:D11">
    <cfRule type="cellIs" dxfId="177" priority="7" operator="equal">
      <formula>MIN($D$4:$D$11)</formula>
    </cfRule>
  </conditionalFormatting>
  <conditionalFormatting sqref="C4:C11">
    <cfRule type="cellIs" dxfId="176" priority="8" operator="equal">
      <formula>MIN($C$4:$C$11)</formula>
    </cfRule>
  </conditionalFormatting>
  <conditionalFormatting sqref="I4:I11">
    <cfRule type="cellIs" dxfId="175" priority="9" operator="equal">
      <formula>MIN($I$4:$I$11)</formula>
    </cfRule>
  </conditionalFormatting>
  <conditionalFormatting sqref="F4:F11">
    <cfRule type="cellIs" dxfId="174" priority="10" operator="equal">
      <formula>MIN($F$4:$F$11)</formula>
    </cfRule>
  </conditionalFormatting>
  <conditionalFormatting sqref="L4:L11">
    <cfRule type="cellIs" dxfId="173" priority="11" operator="equal">
      <formula>MIN($L$4:$L$11)</formula>
    </cfRule>
  </conditionalFormatting>
  <conditionalFormatting sqref="G4:G11">
    <cfRule type="cellIs" dxfId="172" priority="12" operator="equal">
      <formula>MIN($G$4:$G$11)</formula>
    </cfRule>
  </conditionalFormatting>
  <conditionalFormatting sqref="M4:M11">
    <cfRule type="cellIs" dxfId="171" priority="13" operator="equal">
      <formula>MIN($M$4:$M$11)</formula>
    </cfRule>
  </conditionalFormatting>
  <conditionalFormatting sqref="B22:M25">
    <cfRule type="cellIs" dxfId="170" priority="14" operator="greaterThanOrEqual">
      <formula>MAX($B$22:$B$25,$C$22:$C$25,$D$22:$D$25,$E$22:$E$25,$F$22:$F$25,$G$22:$G$25,$H$22:$H$25,$I$22:$I$25,$J$22:$J$25,$K$22:$K$25,$L$22:$L$25,$M$22:$M$25)</formula>
    </cfRule>
  </conditionalFormatting>
  <conditionalFormatting sqref="L22:L25">
    <cfRule type="cellIs" dxfId="169" priority="15" operator="equal">
      <formula>MAX($L$22:$L$25)</formula>
    </cfRule>
  </conditionalFormatting>
  <conditionalFormatting sqref="J4:J11">
    <cfRule type="cellIs" dxfId="168" priority="16" operator="equal">
      <formula>MIN($J$4:$J$11)</formula>
    </cfRule>
  </conditionalFormatting>
  <conditionalFormatting sqref="B12:M20">
    <cfRule type="cellIs" dxfId="167" priority="17" operator="greaterThanOrEqual">
      <formula>MAX($B$12:$B$20,$C$12:$C$20,$D$12:$D$20,$E$12:$E$20,$F$12:$F$20,$G$12:$G$20,$H$12:$H$20,$I$12:$I$20,$J$12:$J$20,$K$12:$K$20,$L$12:$L$20,$M$12:$M$20)</formula>
    </cfRule>
  </conditionalFormatting>
  <conditionalFormatting sqref="L12:L20">
    <cfRule type="cellIs" dxfId="166" priority="18" operator="equal">
      <formula>MAX($L$12:$L$20)</formula>
    </cfRule>
  </conditionalFormatting>
  <conditionalFormatting sqref="K12:K20">
    <cfRule type="cellIs" dxfId="165" priority="19" operator="equal">
      <formula>MAX($K$12:$K$20)</formula>
    </cfRule>
  </conditionalFormatting>
  <conditionalFormatting sqref="J12:J20">
    <cfRule type="cellIs" dxfId="164" priority="20" operator="equal">
      <formula>MAX($J$12:$J$20)</formula>
    </cfRule>
  </conditionalFormatting>
  <conditionalFormatting sqref="I12:I20">
    <cfRule type="cellIs" dxfId="163" priority="21" operator="equal">
      <formula>MAX($I$12:$I$20)</formula>
    </cfRule>
  </conditionalFormatting>
  <conditionalFormatting sqref="H12:H20">
    <cfRule type="cellIs" dxfId="162" priority="22" operator="equal">
      <formula>MAX($H$12:$H$20)</formula>
    </cfRule>
  </conditionalFormatting>
  <conditionalFormatting sqref="G12:G20">
    <cfRule type="cellIs" dxfId="161" priority="23" operator="equal">
      <formula>MAX($G$12:$G$20)</formula>
    </cfRule>
  </conditionalFormatting>
  <conditionalFormatting sqref="F12:F20">
    <cfRule type="cellIs" dxfId="160" priority="24" operator="equal">
      <formula>MAX($F$12:$F$20)</formula>
    </cfRule>
  </conditionalFormatting>
  <conditionalFormatting sqref="E12:E20">
    <cfRule type="cellIs" dxfId="159" priority="25" operator="equal">
      <formula>MAX($E$12:$E$20)</formula>
    </cfRule>
  </conditionalFormatting>
  <conditionalFormatting sqref="D12:D20">
    <cfRule type="cellIs" dxfId="158" priority="26" operator="equal">
      <formula>MAX($D$12:$D$20)</formula>
    </cfRule>
  </conditionalFormatting>
  <conditionalFormatting sqref="C12:C20">
    <cfRule type="cellIs" dxfId="157" priority="27" operator="equal">
      <formula>MAX($C$12:$C$20)</formula>
    </cfRule>
  </conditionalFormatting>
  <conditionalFormatting sqref="B12:B20">
    <cfRule type="cellIs" dxfId="156" priority="28" operator="equal">
      <formula>MAX($B$12:$B$20)</formula>
    </cfRule>
  </conditionalFormatting>
  <conditionalFormatting sqref="M22:M25">
    <cfRule type="cellIs" dxfId="155" priority="29" operator="equal">
      <formula>MAX($M$22:$M$25)</formula>
    </cfRule>
  </conditionalFormatting>
  <conditionalFormatting sqref="H22:H25">
    <cfRule type="cellIs" dxfId="154" priority="30" operator="equal">
      <formula>MAX($H$22:$H$25)</formula>
    </cfRule>
  </conditionalFormatting>
  <conditionalFormatting sqref="M12:M20">
    <cfRule type="cellIs" dxfId="153" priority="31" operator="equal">
      <formula>MAX($M$12:$M$20)</formula>
    </cfRule>
  </conditionalFormatting>
  <conditionalFormatting sqref="K22:K25">
    <cfRule type="cellIs" dxfId="152" priority="32" operator="equal">
      <formula>MAX($K$22:$K$25)</formula>
    </cfRule>
  </conditionalFormatting>
  <conditionalFormatting sqref="J22:J25">
    <cfRule type="cellIs" dxfId="151" priority="33" operator="equal">
      <formula>MAX($J$22:$J$25)</formula>
    </cfRule>
  </conditionalFormatting>
  <conditionalFormatting sqref="G22:G25">
    <cfRule type="cellIs" dxfId="150" priority="34" operator="equal">
      <formula>MAX($G$22:$G$25)</formula>
    </cfRule>
  </conditionalFormatting>
  <conditionalFormatting sqref="F22:F25">
    <cfRule type="cellIs" dxfId="149" priority="35" operator="equal">
      <formula>MAX($F$22:$F$25)</formula>
    </cfRule>
  </conditionalFormatting>
  <conditionalFormatting sqref="E22:E25">
    <cfRule type="cellIs" dxfId="148" priority="36" operator="equal">
      <formula>MAX($E$22:$E$25)</formula>
    </cfRule>
  </conditionalFormatting>
  <conditionalFormatting sqref="D22:D25">
    <cfRule type="cellIs" dxfId="147" priority="37" operator="equal">
      <formula>MAX($D$22:$D$25)</formula>
    </cfRule>
  </conditionalFormatting>
  <conditionalFormatting sqref="C22:C25">
    <cfRule type="cellIs" dxfId="146" priority="38" operator="equal">
      <formula>MAX($C$22:$C$25)</formula>
    </cfRule>
  </conditionalFormatting>
  <conditionalFormatting sqref="B22:B25">
    <cfRule type="cellIs" dxfId="145" priority="39" operator="equal">
      <formula>MAX($B$22:$B$25)</formula>
    </cfRule>
  </conditionalFormatting>
  <conditionalFormatting sqref="I22:I25">
    <cfRule type="cellIs" dxfId="144" priority="40" operator="equal">
      <formula>MAX($I$22:$I$25)</formula>
    </cfRule>
  </conditionalFormatting>
  <pageMargins left="0.511811024" right="0.511811024" top="0.78740157499999996" bottom="0.78740157499999996" header="0.31496062000000002" footer="0.31496062000000002"/>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72B5B-C396-4F44-A520-EBBCA0C66B61}">
  <dimension ref="A1:N44"/>
  <sheetViews>
    <sheetView topLeftCell="A20" zoomScale="80" zoomScaleNormal="80" workbookViewId="0">
      <selection activeCell="B1" sqref="B1"/>
    </sheetView>
  </sheetViews>
  <sheetFormatPr defaultRowHeight="15" x14ac:dyDescent="0.25"/>
  <cols>
    <col min="1" max="1" width="28.85546875" customWidth="1"/>
    <col min="2" max="14" width="12.28515625" customWidth="1"/>
  </cols>
  <sheetData>
    <row r="1" spans="1:14" ht="15.75" x14ac:dyDescent="0.25">
      <c r="A1" s="1" t="s">
        <v>4</v>
      </c>
      <c r="B1" s="260" t="str">
        <f>'Curva Tipica'!B1</f>
        <v>XXXXX</v>
      </c>
      <c r="D1" s="1" t="s">
        <v>25</v>
      </c>
      <c r="E1" s="235" t="str">
        <f>'Curva Tipica'!E1</f>
        <v>SE</v>
      </c>
      <c r="F1" s="240"/>
      <c r="G1" s="240"/>
      <c r="H1" s="240"/>
    </row>
    <row r="2" spans="1:14" ht="15.75" thickBot="1" x14ac:dyDescent="0.3">
      <c r="A2" s="3" t="s">
        <v>24</v>
      </c>
      <c r="B2" s="4"/>
      <c r="C2" s="4"/>
      <c r="D2" s="4"/>
      <c r="E2" s="5"/>
      <c r="F2" s="5"/>
      <c r="G2" s="5"/>
      <c r="H2" s="5"/>
      <c r="I2" s="5"/>
      <c r="J2" s="5"/>
      <c r="K2" s="5"/>
      <c r="L2" s="5"/>
      <c r="M2" s="6"/>
      <c r="N2" s="5"/>
    </row>
    <row r="3" spans="1:14" ht="16.5" thickTop="1" thickBot="1" x14ac:dyDescent="0.3">
      <c r="A3" s="7" t="s">
        <v>1</v>
      </c>
      <c r="B3" s="18" t="s">
        <v>5</v>
      </c>
      <c r="C3" s="19" t="s">
        <v>6</v>
      </c>
      <c r="D3" s="19" t="s">
        <v>7</v>
      </c>
      <c r="E3" s="19" t="s">
        <v>8</v>
      </c>
      <c r="F3" s="20" t="s">
        <v>9</v>
      </c>
      <c r="G3" s="20" t="s">
        <v>10</v>
      </c>
      <c r="H3" s="20" t="s">
        <v>11</v>
      </c>
      <c r="I3" s="20" t="s">
        <v>12</v>
      </c>
      <c r="J3" s="21" t="s">
        <v>13</v>
      </c>
      <c r="K3" s="21" t="s">
        <v>14</v>
      </c>
      <c r="L3" s="21" t="s">
        <v>15</v>
      </c>
      <c r="M3" s="22" t="s">
        <v>16</v>
      </c>
      <c r="N3" s="8" t="s">
        <v>1</v>
      </c>
    </row>
    <row r="4" spans="1:14" x14ac:dyDescent="0.25">
      <c r="A4" s="9">
        <v>1</v>
      </c>
      <c r="B4" s="226">
        <f>B$28*SUMIFS(FatorHorario[Fator],FatorHorario[Meses],B$3,FatorHorario[UF],$E$1,FatorHorario[Hora],$A4)</f>
        <v>0</v>
      </c>
      <c r="C4" s="227">
        <f>C$28*SUMIFS(FatorHorario[Fator],FatorHorario[Meses],C$3,FatorHorario[UF],$E$1,FatorHorario[Hora],$A4)</f>
        <v>0</v>
      </c>
      <c r="D4" s="227">
        <f>D$28*SUMIFS(FatorHorario[Fator],FatorHorario[Meses],D$3,FatorHorario[UF],$E$1,FatorHorario[Hora],$A4)</f>
        <v>0</v>
      </c>
      <c r="E4" s="227">
        <f>E$28*SUMIFS(FatorHorario[Fator],FatorHorario[Meses],E$3,FatorHorario[UF],$E$1,FatorHorario[Hora],$A4)</f>
        <v>0</v>
      </c>
      <c r="F4" s="227">
        <f>F$28*SUMIFS(FatorHorario[Fator],FatorHorario[Meses],F$3,FatorHorario[UF],$E$1,FatorHorario[Hora],$A4)</f>
        <v>0</v>
      </c>
      <c r="G4" s="227">
        <f>G$28*SUMIFS(FatorHorario[Fator],FatorHorario[Meses],G$3,FatorHorario[UF],$E$1,FatorHorario[Hora],$A4)</f>
        <v>0</v>
      </c>
      <c r="H4" s="227">
        <f>H$28*SUMIFS(FatorHorario[Fator],FatorHorario[Meses],H$3,FatorHorario[UF],$E$1,FatorHorario[Hora],$A4)</f>
        <v>0</v>
      </c>
      <c r="I4" s="227">
        <f>I$28*SUMIFS(FatorHorario[Fator],FatorHorario[Meses],I$3,FatorHorario[UF],$E$1,FatorHorario[Hora],$A4)</f>
        <v>0</v>
      </c>
      <c r="J4" s="227">
        <f>J$28*SUMIFS(FatorHorario[Fator],FatorHorario[Meses],J$3,FatorHorario[UF],$E$1,FatorHorario[Hora],$A4)</f>
        <v>0</v>
      </c>
      <c r="K4" s="227">
        <f>K$28*SUMIFS(FatorHorario[Fator],FatorHorario[Meses],K$3,FatorHorario[UF],$E$1,FatorHorario[Hora],$A4)</f>
        <v>0</v>
      </c>
      <c r="L4" s="227">
        <f>L$28*SUMIFS(FatorHorario[Fator],FatorHorario[Meses],L$3,FatorHorario[UF],$E$1,FatorHorario[Hora],$A4)</f>
        <v>0</v>
      </c>
      <c r="M4" s="228">
        <f>M$28*SUMIFS(FatorHorario[Fator],FatorHorario[Meses],M$3,FatorHorario[UF],$E$1,FatorHorario[Hora],$A4)</f>
        <v>0</v>
      </c>
      <c r="N4" s="10">
        <v>1</v>
      </c>
    </row>
    <row r="5" spans="1:14" x14ac:dyDescent="0.25">
      <c r="A5" s="11">
        <v>2</v>
      </c>
      <c r="B5" s="229">
        <f>B$28*SUMIFS(FatorHorario[Fator],FatorHorario[Meses],B$3,FatorHorario[UF],$E$1,FatorHorario[Hora],$A5)</f>
        <v>0</v>
      </c>
      <c r="C5" s="230">
        <f>C$28*SUMIFS(FatorHorario[Fator],FatorHorario[Meses],C$3,FatorHorario[UF],$E$1,FatorHorario[Hora],$A5)</f>
        <v>0</v>
      </c>
      <c r="D5" s="230">
        <f>D$28*SUMIFS(FatorHorario[Fator],FatorHorario[Meses],D$3,FatorHorario[UF],$E$1,FatorHorario[Hora],$A5)</f>
        <v>0</v>
      </c>
      <c r="E5" s="230">
        <f>E$28*SUMIFS(FatorHorario[Fator],FatorHorario[Meses],E$3,FatorHorario[UF],$E$1,FatorHorario[Hora],$A5)</f>
        <v>0</v>
      </c>
      <c r="F5" s="230">
        <f>F$28*SUMIFS(FatorHorario[Fator],FatorHorario[Meses],F$3,FatorHorario[UF],$E$1,FatorHorario[Hora],$A5)</f>
        <v>0</v>
      </c>
      <c r="G5" s="230">
        <f>G$28*SUMIFS(FatorHorario[Fator],FatorHorario[Meses],G$3,FatorHorario[UF],$E$1,FatorHorario[Hora],$A5)</f>
        <v>0</v>
      </c>
      <c r="H5" s="230">
        <f>H$28*SUMIFS(FatorHorario[Fator],FatorHorario[Meses],H$3,FatorHorario[UF],$E$1,FatorHorario[Hora],$A5)</f>
        <v>0</v>
      </c>
      <c r="I5" s="230">
        <f>I$28*SUMIFS(FatorHorario[Fator],FatorHorario[Meses],I$3,FatorHorario[UF],$E$1,FatorHorario[Hora],$A5)</f>
        <v>0</v>
      </c>
      <c r="J5" s="230">
        <f>J$28*SUMIFS(FatorHorario[Fator],FatorHorario[Meses],J$3,FatorHorario[UF],$E$1,FatorHorario[Hora],$A5)</f>
        <v>0</v>
      </c>
      <c r="K5" s="230">
        <f>K$28*SUMIFS(FatorHorario[Fator],FatorHorario[Meses],K$3,FatorHorario[UF],$E$1,FatorHorario[Hora],$A5)</f>
        <v>0</v>
      </c>
      <c r="L5" s="230">
        <f>L$28*SUMIFS(FatorHorario[Fator],FatorHorario[Meses],L$3,FatorHorario[UF],$E$1,FatorHorario[Hora],$A5)</f>
        <v>0</v>
      </c>
      <c r="M5" s="231">
        <f>M$28*SUMIFS(FatorHorario[Fator],FatorHorario[Meses],M$3,FatorHorario[UF],$E$1,FatorHorario[Hora],$A5)</f>
        <v>0</v>
      </c>
      <c r="N5" s="12">
        <v>2</v>
      </c>
    </row>
    <row r="6" spans="1:14" x14ac:dyDescent="0.25">
      <c r="A6" s="11">
        <v>3</v>
      </c>
      <c r="B6" s="229">
        <f>B$28*SUMIFS(FatorHorario[Fator],FatorHorario[Meses],B$3,FatorHorario[UF],$E$1,FatorHorario[Hora],$A6)</f>
        <v>0</v>
      </c>
      <c r="C6" s="230">
        <f>C$28*SUMIFS(FatorHorario[Fator],FatorHorario[Meses],C$3,FatorHorario[UF],$E$1,FatorHorario[Hora],$A6)</f>
        <v>0</v>
      </c>
      <c r="D6" s="230">
        <f>D$28*SUMIFS(FatorHorario[Fator],FatorHorario[Meses],D$3,FatorHorario[UF],$E$1,FatorHorario[Hora],$A6)</f>
        <v>0</v>
      </c>
      <c r="E6" s="230">
        <f>E$28*SUMIFS(FatorHorario[Fator],FatorHorario[Meses],E$3,FatorHorario[UF],$E$1,FatorHorario[Hora],$A6)</f>
        <v>0</v>
      </c>
      <c r="F6" s="230">
        <f>F$28*SUMIFS(FatorHorario[Fator],FatorHorario[Meses],F$3,FatorHorario[UF],$E$1,FatorHorario[Hora],$A6)</f>
        <v>0</v>
      </c>
      <c r="G6" s="230">
        <f>G$28*SUMIFS(FatorHorario[Fator],FatorHorario[Meses],G$3,FatorHorario[UF],$E$1,FatorHorario[Hora],$A6)</f>
        <v>0</v>
      </c>
      <c r="H6" s="230">
        <f>H$28*SUMIFS(FatorHorario[Fator],FatorHorario[Meses],H$3,FatorHorario[UF],$E$1,FatorHorario[Hora],$A6)</f>
        <v>0</v>
      </c>
      <c r="I6" s="230">
        <f>I$28*SUMIFS(FatorHorario[Fator],FatorHorario[Meses],I$3,FatorHorario[UF],$E$1,FatorHorario[Hora],$A6)</f>
        <v>0</v>
      </c>
      <c r="J6" s="230">
        <f>J$28*SUMIFS(FatorHorario[Fator],FatorHorario[Meses],J$3,FatorHorario[UF],$E$1,FatorHorario[Hora],$A6)</f>
        <v>0</v>
      </c>
      <c r="K6" s="230">
        <f>K$28*SUMIFS(FatorHorario[Fator],FatorHorario[Meses],K$3,FatorHorario[UF],$E$1,FatorHorario[Hora],$A6)</f>
        <v>0</v>
      </c>
      <c r="L6" s="230">
        <f>L$28*SUMIFS(FatorHorario[Fator],FatorHorario[Meses],L$3,FatorHorario[UF],$E$1,FatorHorario[Hora],$A6)</f>
        <v>0</v>
      </c>
      <c r="M6" s="231">
        <f>M$28*SUMIFS(FatorHorario[Fator],FatorHorario[Meses],M$3,FatorHorario[UF],$E$1,FatorHorario[Hora],$A6)</f>
        <v>0</v>
      </c>
      <c r="N6" s="12">
        <v>3</v>
      </c>
    </row>
    <row r="7" spans="1:14" x14ac:dyDescent="0.25">
      <c r="A7" s="11">
        <v>4</v>
      </c>
      <c r="B7" s="229">
        <f>B$28*SUMIFS(FatorHorario[Fator],FatorHorario[Meses],B$3,FatorHorario[UF],$E$1,FatorHorario[Hora],$A7)</f>
        <v>0</v>
      </c>
      <c r="C7" s="230">
        <f>C$28*SUMIFS(FatorHorario[Fator],FatorHorario[Meses],C$3,FatorHorario[UF],$E$1,FatorHorario[Hora],$A7)</f>
        <v>0</v>
      </c>
      <c r="D7" s="230">
        <f>D$28*SUMIFS(FatorHorario[Fator],FatorHorario[Meses],D$3,FatorHorario[UF],$E$1,FatorHorario[Hora],$A7)</f>
        <v>0</v>
      </c>
      <c r="E7" s="230">
        <f>E$28*SUMIFS(FatorHorario[Fator],FatorHorario[Meses],E$3,FatorHorario[UF],$E$1,FatorHorario[Hora],$A7)</f>
        <v>0</v>
      </c>
      <c r="F7" s="230">
        <f>F$28*SUMIFS(FatorHorario[Fator],FatorHorario[Meses],F$3,FatorHorario[UF],$E$1,FatorHorario[Hora],$A7)</f>
        <v>0</v>
      </c>
      <c r="G7" s="230">
        <f>G$28*SUMIFS(FatorHorario[Fator],FatorHorario[Meses],G$3,FatorHorario[UF],$E$1,FatorHorario[Hora],$A7)</f>
        <v>0</v>
      </c>
      <c r="H7" s="230">
        <f>H$28*SUMIFS(FatorHorario[Fator],FatorHorario[Meses],H$3,FatorHorario[UF],$E$1,FatorHorario[Hora],$A7)</f>
        <v>0</v>
      </c>
      <c r="I7" s="230">
        <f>I$28*SUMIFS(FatorHorario[Fator],FatorHorario[Meses],I$3,FatorHorario[UF],$E$1,FatorHorario[Hora],$A7)</f>
        <v>0</v>
      </c>
      <c r="J7" s="230">
        <f>J$28*SUMIFS(FatorHorario[Fator],FatorHorario[Meses],J$3,FatorHorario[UF],$E$1,FatorHorario[Hora],$A7)</f>
        <v>0</v>
      </c>
      <c r="K7" s="230">
        <f>K$28*SUMIFS(FatorHorario[Fator],FatorHorario[Meses],K$3,FatorHorario[UF],$E$1,FatorHorario[Hora],$A7)</f>
        <v>0</v>
      </c>
      <c r="L7" s="230">
        <f>L$28*SUMIFS(FatorHorario[Fator],FatorHorario[Meses],L$3,FatorHorario[UF],$E$1,FatorHorario[Hora],$A7)</f>
        <v>0</v>
      </c>
      <c r="M7" s="231">
        <f>M$28*SUMIFS(FatorHorario[Fator],FatorHorario[Meses],M$3,FatorHorario[UF],$E$1,FatorHorario[Hora],$A7)</f>
        <v>0</v>
      </c>
      <c r="N7" s="12">
        <v>4</v>
      </c>
    </row>
    <row r="8" spans="1:14" x14ac:dyDescent="0.25">
      <c r="A8" s="11">
        <v>5</v>
      </c>
      <c r="B8" s="229">
        <f>B$28*SUMIFS(FatorHorario[Fator],FatorHorario[Meses],B$3,FatorHorario[UF],$E$1,FatorHorario[Hora],$A8)</f>
        <v>0</v>
      </c>
      <c r="C8" s="230">
        <f>C$28*SUMIFS(FatorHorario[Fator],FatorHorario[Meses],C$3,FatorHorario[UF],$E$1,FatorHorario[Hora],$A8)</f>
        <v>0</v>
      </c>
      <c r="D8" s="230">
        <f>D$28*SUMIFS(FatorHorario[Fator],FatorHorario[Meses],D$3,FatorHorario[UF],$E$1,FatorHorario[Hora],$A8)</f>
        <v>0</v>
      </c>
      <c r="E8" s="230">
        <f>E$28*SUMIFS(FatorHorario[Fator],FatorHorario[Meses],E$3,FatorHorario[UF],$E$1,FatorHorario[Hora],$A8)</f>
        <v>0</v>
      </c>
      <c r="F8" s="230">
        <f>F$28*SUMIFS(FatorHorario[Fator],FatorHorario[Meses],F$3,FatorHorario[UF],$E$1,FatorHorario[Hora],$A8)</f>
        <v>0</v>
      </c>
      <c r="G8" s="230">
        <f>G$28*SUMIFS(FatorHorario[Fator],FatorHorario[Meses],G$3,FatorHorario[UF],$E$1,FatorHorario[Hora],$A8)</f>
        <v>0</v>
      </c>
      <c r="H8" s="230">
        <f>H$28*SUMIFS(FatorHorario[Fator],FatorHorario[Meses],H$3,FatorHorario[UF],$E$1,FatorHorario[Hora],$A8)</f>
        <v>0</v>
      </c>
      <c r="I8" s="230">
        <f>I$28*SUMIFS(FatorHorario[Fator],FatorHorario[Meses],I$3,FatorHorario[UF],$E$1,FatorHorario[Hora],$A8)</f>
        <v>0</v>
      </c>
      <c r="J8" s="230">
        <f>J$28*SUMIFS(FatorHorario[Fator],FatorHorario[Meses],J$3,FatorHorario[UF],$E$1,FatorHorario[Hora],$A8)</f>
        <v>0</v>
      </c>
      <c r="K8" s="230">
        <f>K$28*SUMIFS(FatorHorario[Fator],FatorHorario[Meses],K$3,FatorHorario[UF],$E$1,FatorHorario[Hora],$A8)</f>
        <v>0</v>
      </c>
      <c r="L8" s="230">
        <f>L$28*SUMIFS(FatorHorario[Fator],FatorHorario[Meses],L$3,FatorHorario[UF],$E$1,FatorHorario[Hora],$A8)</f>
        <v>0</v>
      </c>
      <c r="M8" s="231">
        <f>M$28*SUMIFS(FatorHorario[Fator],FatorHorario[Meses],M$3,FatorHorario[UF],$E$1,FatorHorario[Hora],$A8)</f>
        <v>0</v>
      </c>
      <c r="N8" s="12">
        <v>5</v>
      </c>
    </row>
    <row r="9" spans="1:14" x14ac:dyDescent="0.25">
      <c r="A9" s="11">
        <v>6</v>
      </c>
      <c r="B9" s="229">
        <f>B$28*SUMIFS(FatorHorario[Fator],FatorHorario[Meses],B$3,FatorHorario[UF],$E$1,FatorHorario[Hora],$A9)</f>
        <v>1.1938988111419964</v>
      </c>
      <c r="C9" s="230">
        <f>C$28*SUMIFS(FatorHorario[Fator],FatorHorario[Meses],C$3,FatorHorario[UF],$E$1,FatorHorario[Hora],$A9)</f>
        <v>0.88450147392097267</v>
      </c>
      <c r="D9" s="230">
        <f>D$28*SUMIFS(FatorHorario[Fator],FatorHorario[Meses],D$3,FatorHorario[UF],$E$1,FatorHorario[Hora],$A9)</f>
        <v>0.7584911058938314</v>
      </c>
      <c r="E9" s="230">
        <f>E$28*SUMIFS(FatorHorario[Fator],FatorHorario[Meses],E$3,FatorHorario[UF],$E$1,FatorHorario[Hora],$A9)</f>
        <v>0.54253382516213677</v>
      </c>
      <c r="F9" s="230">
        <f>F$28*SUMIFS(FatorHorario[Fator],FatorHorario[Meses],F$3,FatorHorario[UF],$E$1,FatorHorario[Hora],$A9)</f>
        <v>0.33391480382016353</v>
      </c>
      <c r="G9" s="230">
        <f>G$28*SUMIFS(FatorHorario[Fator],FatorHorario[Meses],G$3,FatorHorario[UF],$E$1,FatorHorario[Hora],$A9)</f>
        <v>0.20188643757569341</v>
      </c>
      <c r="H9" s="230">
        <f>H$28*SUMIFS(FatorHorario[Fator],FatorHorario[Meses],H$3,FatorHorario[UF],$E$1,FatorHorario[Hora],$A9)</f>
        <v>0.19060516357475862</v>
      </c>
      <c r="I9" s="230">
        <f>I$28*SUMIFS(FatorHorario[Fator],FatorHorario[Meses],I$3,FatorHorario[UF],$E$1,FatorHorario[Hora],$A9)</f>
        <v>0.36406281876800689</v>
      </c>
      <c r="J9" s="230">
        <f>J$28*SUMIFS(FatorHorario[Fator],FatorHorario[Meses],J$3,FatorHorario[UF],$E$1,FatorHorario[Hora],$A9)</f>
        <v>0.81166395719586071</v>
      </c>
      <c r="K9" s="230">
        <f>K$28*SUMIFS(FatorHorario[Fator],FatorHorario[Meses],K$3,FatorHorario[UF],$E$1,FatorHorario[Hora],$A9)</f>
        <v>1.4060893829215024</v>
      </c>
      <c r="L9" s="230">
        <f>L$28*SUMIFS(FatorHorario[Fator],FatorHorario[Meses],L$3,FatorHorario[UF],$E$1,FatorHorario[Hora],$A9)</f>
        <v>2.1189769940787633</v>
      </c>
      <c r="M9" s="231">
        <f>M$28*SUMIFS(FatorHorario[Fator],FatorHorario[Meses],M$3,FatorHorario[UF],$E$1,FatorHorario[Hora],$A9)</f>
        <v>1.4616854447017837</v>
      </c>
      <c r="N9" s="12">
        <v>6</v>
      </c>
    </row>
    <row r="10" spans="1:14" x14ac:dyDescent="0.25">
      <c r="A10" s="11">
        <v>7</v>
      </c>
      <c r="B10" s="229">
        <f>B$28*SUMIFS(FatorHorario[Fator],FatorHorario[Meses],B$3,FatorHorario[UF],$E$1,FatorHorario[Hora],$A10)</f>
        <v>12.079624398219735</v>
      </c>
      <c r="C10" s="230">
        <f>C$28*SUMIFS(FatorHorario[Fator],FatorHorario[Meses],C$3,FatorHorario[UF],$E$1,FatorHorario[Hora],$A10)</f>
        <v>11.530714112325724</v>
      </c>
      <c r="D10" s="230">
        <f>D$28*SUMIFS(FatorHorario[Fator],FatorHorario[Meses],D$3,FatorHorario[UF],$E$1,FatorHorario[Hora],$A10)</f>
        <v>12.480611970922562</v>
      </c>
      <c r="E10" s="230">
        <f>E$28*SUMIFS(FatorHorario[Fator],FatorHorario[Meses],E$3,FatorHorario[UF],$E$1,FatorHorario[Hora],$A10)</f>
        <v>11.010616220062108</v>
      </c>
      <c r="F10" s="230">
        <f>F$28*SUMIFS(FatorHorario[Fator],FatorHorario[Meses],F$3,FatorHorario[UF],$E$1,FatorHorario[Hora],$A10)</f>
        <v>9.2199652200442337</v>
      </c>
      <c r="G10" s="230">
        <f>G$28*SUMIFS(FatorHorario[Fator],FatorHorario[Meses],G$3,FatorHorario[UF],$E$1,FatorHorario[Hora],$A10)</f>
        <v>9.1572226219806545</v>
      </c>
      <c r="H10" s="230">
        <f>H$28*SUMIFS(FatorHorario[Fator],FatorHorario[Meses],H$3,FatorHorario[UF],$E$1,FatorHorario[Hora],$A10)</f>
        <v>10.13091799489148</v>
      </c>
      <c r="I10" s="230">
        <f>I$28*SUMIFS(FatorHorario[Fator],FatorHorario[Meses],I$3,FatorHorario[UF],$E$1,FatorHorario[Hora],$A10)</f>
        <v>11.351705242117379</v>
      </c>
      <c r="J10" s="230">
        <f>J$28*SUMIFS(FatorHorario[Fator],FatorHorario[Meses],J$3,FatorHorario[UF],$E$1,FatorHorario[Hora],$A10)</f>
        <v>12.942608389326443</v>
      </c>
      <c r="K10" s="230">
        <f>K$28*SUMIFS(FatorHorario[Fator],FatorHorario[Meses],K$3,FatorHorario[UF],$E$1,FatorHorario[Hora],$A10)</f>
        <v>14.292887302006369</v>
      </c>
      <c r="L10" s="230">
        <f>L$28*SUMIFS(FatorHorario[Fator],FatorHorario[Meses],L$3,FatorHorario[UF],$E$1,FatorHorario[Hora],$A10)</f>
        <v>15.605055299889491</v>
      </c>
      <c r="M10" s="231">
        <f>M$28*SUMIFS(FatorHorario[Fator],FatorHorario[Meses],M$3,FatorHorario[UF],$E$1,FatorHorario[Hora],$A10)</f>
        <v>13.161717217987233</v>
      </c>
      <c r="N10" s="12">
        <v>7</v>
      </c>
    </row>
    <row r="11" spans="1:14" x14ac:dyDescent="0.25">
      <c r="A11" s="11">
        <v>8</v>
      </c>
      <c r="B11" s="229">
        <f>B$28*SUMIFS(FatorHorario[Fator],FatorHorario[Meses],B$3,FatorHorario[UF],$E$1,FatorHorario[Hora],$A11)</f>
        <v>30.121396959432303</v>
      </c>
      <c r="C11" s="230">
        <f>C$28*SUMIFS(FatorHorario[Fator],FatorHorario[Meses],C$3,FatorHorario[UF],$E$1,FatorHorario[Hora],$A11)</f>
        <v>30.398016347616984</v>
      </c>
      <c r="D11" s="230">
        <f>D$28*SUMIFS(FatorHorario[Fator],FatorHorario[Meses],D$3,FatorHorario[UF],$E$1,FatorHorario[Hora],$A11)</f>
        <v>32.016078392416219</v>
      </c>
      <c r="E11" s="230">
        <f>E$28*SUMIFS(FatorHorario[Fator],FatorHorario[Meses],E$3,FatorHorario[UF],$E$1,FatorHorario[Hora],$A11)</f>
        <v>28.81839520665276</v>
      </c>
      <c r="F11" s="230">
        <f>F$28*SUMIFS(FatorHorario[Fator],FatorHorario[Meses],F$3,FatorHorario[UF],$E$1,FatorHorario[Hora],$A11)</f>
        <v>25.221822414834918</v>
      </c>
      <c r="G11" s="230">
        <f>G$28*SUMIFS(FatorHorario[Fator],FatorHorario[Meses],G$3,FatorHorario[UF],$E$1,FatorHorario[Hora],$A11)</f>
        <v>24.890293076662928</v>
      </c>
      <c r="H11" s="230">
        <f>H$28*SUMIFS(FatorHorario[Fator],FatorHorario[Meses],H$3,FatorHorario[UF],$E$1,FatorHorario[Hora],$A11)</f>
        <v>25.905667017269586</v>
      </c>
      <c r="I11" s="230">
        <f>I$28*SUMIFS(FatorHorario[Fator],FatorHorario[Meses],I$3,FatorHorario[UF],$E$1,FatorHorario[Hora],$A11)</f>
        <v>28.811241587594402</v>
      </c>
      <c r="J11" s="230">
        <f>J$28*SUMIFS(FatorHorario[Fator],FatorHorario[Meses],J$3,FatorHorario[UF],$E$1,FatorHorario[Hora],$A11)</f>
        <v>32.169474824041373</v>
      </c>
      <c r="K11" s="230">
        <f>K$28*SUMIFS(FatorHorario[Fator],FatorHorario[Meses],K$3,FatorHorario[UF],$E$1,FatorHorario[Hora],$A11)</f>
        <v>33.207172224729923</v>
      </c>
      <c r="L11" s="230">
        <f>L$28*SUMIFS(FatorHorario[Fator],FatorHorario[Meses],L$3,FatorHorario[UF],$E$1,FatorHorario[Hora],$A11)</f>
        <v>34.913537072582521</v>
      </c>
      <c r="M11" s="231">
        <f>M$28*SUMIFS(FatorHorario[Fator],FatorHorario[Meses],M$3,FatorHorario[UF],$E$1,FatorHorario[Hora],$A11)</f>
        <v>32.472278345426133</v>
      </c>
      <c r="N11" s="12">
        <v>8</v>
      </c>
    </row>
    <row r="12" spans="1:14" x14ac:dyDescent="0.25">
      <c r="A12" s="11">
        <v>9</v>
      </c>
      <c r="B12" s="229">
        <f>B$28*SUMIFS(FatorHorario[Fator],FatorHorario[Meses],B$3,FatorHorario[UF],$E$1,FatorHorario[Hora],$A12)</f>
        <v>48.443830604367157</v>
      </c>
      <c r="C12" s="230">
        <f>C$28*SUMIFS(FatorHorario[Fator],FatorHorario[Meses],C$3,FatorHorario[UF],$E$1,FatorHorario[Hora],$A12)</f>
        <v>49.162822908793544</v>
      </c>
      <c r="D12" s="230">
        <f>D$28*SUMIFS(FatorHorario[Fator],FatorHorario[Meses],D$3,FatorHorario[UF],$E$1,FatorHorario[Hora],$A12)</f>
        <v>50.7440327698788</v>
      </c>
      <c r="E12" s="230">
        <f>E$28*SUMIFS(FatorHorario[Fator],FatorHorario[Meses],E$3,FatorHorario[UF],$E$1,FatorHorario[Hora],$A12)</f>
        <v>45.554170659764587</v>
      </c>
      <c r="F12" s="230">
        <f>F$28*SUMIFS(FatorHorario[Fator],FatorHorario[Meses],F$3,FatorHorario[UF],$E$1,FatorHorario[Hora],$A12)</f>
        <v>39.861516307868726</v>
      </c>
      <c r="G12" s="230">
        <f>G$28*SUMIFS(FatorHorario[Fator],FatorHorario[Meses],G$3,FatorHorario[UF],$E$1,FatorHorario[Hora],$A12)</f>
        <v>38.799260392179526</v>
      </c>
      <c r="H12" s="230">
        <f>H$28*SUMIFS(FatorHorario[Fator],FatorHorario[Meses],H$3,FatorHorario[UF],$E$1,FatorHorario[Hora],$A12)</f>
        <v>39.673679775656396</v>
      </c>
      <c r="I12" s="230">
        <f>I$28*SUMIFS(FatorHorario[Fator],FatorHorario[Meses],I$3,FatorHorario[UF],$E$1,FatorHorario[Hora],$A12)</f>
        <v>43.966852570020251</v>
      </c>
      <c r="J12" s="230">
        <f>J$28*SUMIFS(FatorHorario[Fator],FatorHorario[Meses],J$3,FatorHorario[UF],$E$1,FatorHorario[Hora],$A12)</f>
        <v>49.118694329665878</v>
      </c>
      <c r="K12" s="230">
        <f>K$28*SUMIFS(FatorHorario[Fator],FatorHorario[Meses],K$3,FatorHorario[UF],$E$1,FatorHorario[Hora],$A12)</f>
        <v>50.459360428842793</v>
      </c>
      <c r="L12" s="230">
        <f>L$28*SUMIFS(FatorHorario[Fator],FatorHorario[Meses],L$3,FatorHorario[UF],$E$1,FatorHorario[Hora],$A12)</f>
        <v>53.109935763818143</v>
      </c>
      <c r="M12" s="231">
        <f>M$28*SUMIFS(FatorHorario[Fator],FatorHorario[Meses],M$3,FatorHorario[UF],$E$1,FatorHorario[Hora],$A12)</f>
        <v>51.606519183306503</v>
      </c>
      <c r="N12" s="12">
        <v>9</v>
      </c>
    </row>
    <row r="13" spans="1:14" x14ac:dyDescent="0.25">
      <c r="A13" s="11">
        <v>10</v>
      </c>
      <c r="B13" s="229">
        <f>B$28*SUMIFS(FatorHorario[Fator],FatorHorario[Meses],B$3,FatorHorario[UF],$E$1,FatorHorario[Hora],$A13)</f>
        <v>61.934031823949333</v>
      </c>
      <c r="C13" s="230">
        <f>C$28*SUMIFS(FatorHorario[Fator],FatorHorario[Meses],C$3,FatorHorario[UF],$E$1,FatorHorario[Hora],$A13)</f>
        <v>62.777515094448979</v>
      </c>
      <c r="D13" s="230">
        <f>D$28*SUMIFS(FatorHorario[Fator],FatorHorario[Meses],D$3,FatorHorario[UF],$E$1,FatorHorario[Hora],$A13)</f>
        <v>64.305125986665004</v>
      </c>
      <c r="E13" s="230">
        <f>E$28*SUMIFS(FatorHorario[Fator],FatorHorario[Meses],E$3,FatorHorario[UF],$E$1,FatorHorario[Hora],$A13)</f>
        <v>57.705923804630501</v>
      </c>
      <c r="F13" s="230">
        <f>F$28*SUMIFS(FatorHorario[Fator],FatorHorario[Meses],F$3,FatorHorario[UF],$E$1,FatorHorario[Hora],$A13)</f>
        <v>50.443728329236457</v>
      </c>
      <c r="G13" s="230">
        <f>G$28*SUMIFS(FatorHorario[Fator],FatorHorario[Meses],G$3,FatorHorario[UF],$E$1,FatorHorario[Hora],$A13)</f>
        <v>48.366176139794817</v>
      </c>
      <c r="H13" s="230">
        <f>H$28*SUMIFS(FatorHorario[Fator],FatorHorario[Meses],H$3,FatorHorario[UF],$E$1,FatorHorario[Hora],$A13)</f>
        <v>49.226558113560998</v>
      </c>
      <c r="I13" s="230">
        <f>I$28*SUMIFS(FatorHorario[Fator],FatorHorario[Meses],I$3,FatorHorario[UF],$E$1,FatorHorario[Hora],$A13)</f>
        <v>54.196492035775407</v>
      </c>
      <c r="J13" s="230">
        <f>J$28*SUMIFS(FatorHorario[Fator],FatorHorario[Meses],J$3,FatorHorario[UF],$E$1,FatorHorario[Hora],$A13)</f>
        <v>60.715068813983763</v>
      </c>
      <c r="K13" s="230">
        <f>K$28*SUMIFS(FatorHorario[Fator],FatorHorario[Meses],K$3,FatorHorario[UF],$E$1,FatorHorario[Hora],$A13)</f>
        <v>62.579961300470217</v>
      </c>
      <c r="L13" s="230">
        <f>L$28*SUMIFS(FatorHorario[Fator],FatorHorario[Meses],L$3,FatorHorario[UF],$E$1,FatorHorario[Hora],$A13)</f>
        <v>66.379802780220118</v>
      </c>
      <c r="M13" s="231">
        <f>M$28*SUMIFS(FatorHorario[Fator],FatorHorario[Meses],M$3,FatorHorario[UF],$E$1,FatorHorario[Hora],$A13)</f>
        <v>65.671430520554139</v>
      </c>
      <c r="N13" s="12">
        <v>10</v>
      </c>
    </row>
    <row r="14" spans="1:14" x14ac:dyDescent="0.25">
      <c r="A14" s="11">
        <v>11</v>
      </c>
      <c r="B14" s="229">
        <f>B$28*SUMIFS(FatorHorario[Fator],FatorHorario[Meses],B$3,FatorHorario[UF],$E$1,FatorHorario[Hora],$A14)</f>
        <v>69.67421703698605</v>
      </c>
      <c r="C14" s="230">
        <f>C$28*SUMIFS(FatorHorario[Fator],FatorHorario[Meses],C$3,FatorHorario[UF],$E$1,FatorHorario[Hora],$A14)</f>
        <v>70.538951244843986</v>
      </c>
      <c r="D14" s="230">
        <f>D$28*SUMIFS(FatorHorario[Fator],FatorHorario[Meses],D$3,FatorHorario[UF],$E$1,FatorHorario[Hora],$A14)</f>
        <v>72.03052906067623</v>
      </c>
      <c r="E14" s="230">
        <f>E$28*SUMIFS(FatorHorario[Fator],FatorHorario[Meses],E$3,FatorHorario[UF],$E$1,FatorHorario[Hora],$A14)</f>
        <v>64.800236353939297</v>
      </c>
      <c r="F14" s="230">
        <f>F$28*SUMIFS(FatorHorario[Fator],FatorHorario[Meses],F$3,FatorHorario[UF],$E$1,FatorHorario[Hora],$A14)</f>
        <v>56.480940247170167</v>
      </c>
      <c r="G14" s="230">
        <f>G$28*SUMIFS(FatorHorario[Fator],FatorHorario[Meses],G$3,FatorHorario[UF],$E$1,FatorHorario[Hora],$A14)</f>
        <v>53.765813203571284</v>
      </c>
      <c r="H14" s="230">
        <f>H$28*SUMIFS(FatorHorario[Fator],FatorHorario[Meses],H$3,FatorHorario[UF],$E$1,FatorHorario[Hora],$A14)</f>
        <v>54.585840359124539</v>
      </c>
      <c r="I14" s="230">
        <f>I$28*SUMIFS(FatorHorario[Fator],FatorHorario[Meses],I$3,FatorHorario[UF],$E$1,FatorHorario[Hora],$A14)</f>
        <v>59.949089103514297</v>
      </c>
      <c r="J14" s="230">
        <f>J$28*SUMIFS(FatorHorario[Fator],FatorHorario[Meses],J$3,FatorHorario[UF],$E$1,FatorHorario[Hora],$A14)</f>
        <v>67.217864340033174</v>
      </c>
      <c r="K14" s="230">
        <f>K$28*SUMIFS(FatorHorario[Fator],FatorHorario[Meses],K$3,FatorHorario[UF],$E$1,FatorHorario[Hora],$A14)</f>
        <v>69.500161991241953</v>
      </c>
      <c r="L14" s="230">
        <f>L$28*SUMIFS(FatorHorario[Fator],FatorHorario[Meses],L$3,FatorHorario[UF],$E$1,FatorHorario[Hora],$A14)</f>
        <v>74.098641182853598</v>
      </c>
      <c r="M14" s="231">
        <f>M$28*SUMIFS(FatorHorario[Fator],FatorHorario[Meses],M$3,FatorHorario[UF],$E$1,FatorHorario[Hora],$A14)</f>
        <v>73.721026855909543</v>
      </c>
      <c r="N14" s="12">
        <v>11</v>
      </c>
    </row>
    <row r="15" spans="1:14" x14ac:dyDescent="0.25">
      <c r="A15" s="11">
        <v>12</v>
      </c>
      <c r="B15" s="229">
        <f>B$28*SUMIFS(FatorHorario[Fator],FatorHorario[Meses],B$3,FatorHorario[UF],$E$1,FatorHorario[Hora],$A15)</f>
        <v>71.985701679496117</v>
      </c>
      <c r="C15" s="230">
        <f>C$28*SUMIFS(FatorHorario[Fator],FatorHorario[Meses],C$3,FatorHorario[UF],$E$1,FatorHorario[Hora],$A15)</f>
        <v>72.724811961208701</v>
      </c>
      <c r="D15" s="230">
        <f>D$28*SUMIFS(FatorHorario[Fator],FatorHorario[Meses],D$3,FatorHorario[UF],$E$1,FatorHorario[Hora],$A15)</f>
        <v>74.409337785320986</v>
      </c>
      <c r="E15" s="230">
        <f>E$28*SUMIFS(FatorHorario[Fator],FatorHorario[Meses],E$3,FatorHorario[UF],$E$1,FatorHorario[Hora],$A15)</f>
        <v>66.939934233252572</v>
      </c>
      <c r="F15" s="230">
        <f>F$28*SUMIFS(FatorHorario[Fator],FatorHorario[Meses],F$3,FatorHorario[UF],$E$1,FatorHorario[Hora],$A15)</f>
        <v>58.380137327718863</v>
      </c>
      <c r="G15" s="230">
        <f>G$28*SUMIFS(FatorHorario[Fator],FatorHorario[Meses],G$3,FatorHorario[UF],$E$1,FatorHorario[Hora],$A15)</f>
        <v>55.454520794756313</v>
      </c>
      <c r="H15" s="230">
        <f>H$28*SUMIFS(FatorHorario[Fator],FatorHorario[Meses],H$3,FatorHorario[UF],$E$1,FatorHorario[Hora],$A15)</f>
        <v>56.164533300807193</v>
      </c>
      <c r="I15" s="230">
        <f>I$28*SUMIFS(FatorHorario[Fator],FatorHorario[Meses],I$3,FatorHorario[UF],$E$1,FatorHorario[Hora],$A15)</f>
        <v>61.714311248783936</v>
      </c>
      <c r="J15" s="230">
        <f>J$28*SUMIFS(FatorHorario[Fator],FatorHorario[Meses],J$3,FatorHorario[UF],$E$1,FatorHorario[Hora],$A15)</f>
        <v>69.27670747027372</v>
      </c>
      <c r="K15" s="230">
        <f>K$28*SUMIFS(FatorHorario[Fator],FatorHorario[Meses],K$3,FatorHorario[UF],$E$1,FatorHorario[Hora],$A15)</f>
        <v>71.655979174826527</v>
      </c>
      <c r="L15" s="230">
        <f>L$28*SUMIFS(FatorHorario[Fator],FatorHorario[Meses],L$3,FatorHorario[UF],$E$1,FatorHorario[Hora],$A15)</f>
        <v>76.371449864392872</v>
      </c>
      <c r="M15" s="231">
        <f>M$28*SUMIFS(FatorHorario[Fator],FatorHorario[Meses],M$3,FatorHorario[UF],$E$1,FatorHorario[Hora],$A15)</f>
        <v>76.068558254784193</v>
      </c>
      <c r="N15" s="12">
        <v>12</v>
      </c>
    </row>
    <row r="16" spans="1:14" x14ac:dyDescent="0.25">
      <c r="A16" s="11">
        <v>13</v>
      </c>
      <c r="B16" s="229">
        <f>B$28*SUMIFS(FatorHorario[Fator],FatorHorario[Meses],B$3,FatorHorario[UF],$E$1,FatorHorario[Hora],$A16)</f>
        <v>69.326742255574786</v>
      </c>
      <c r="C16" s="230">
        <f>C$28*SUMIFS(FatorHorario[Fator],FatorHorario[Meses],C$3,FatorHorario[UF],$E$1,FatorHorario[Hora],$A16)</f>
        <v>69.948664518121348</v>
      </c>
      <c r="D16" s="230">
        <f>D$28*SUMIFS(FatorHorario[Fator],FatorHorario[Meses],D$3,FatorHorario[UF],$E$1,FatorHorario[Hora],$A16)</f>
        <v>71.649083282868574</v>
      </c>
      <c r="E16" s="230">
        <f>E$28*SUMIFS(FatorHorario[Fator],FatorHorario[Meses],E$3,FatorHorario[UF],$E$1,FatorHorario[Hora],$A16)</f>
        <v>64.49197217195578</v>
      </c>
      <c r="F16" s="230">
        <f>F$28*SUMIFS(FatorHorario[Fator],FatorHorario[Meses],F$3,FatorHorario[UF],$E$1,FatorHorario[Hora],$A16)</f>
        <v>56.430318353670849</v>
      </c>
      <c r="G16" s="230">
        <f>G$28*SUMIFS(FatorHorario[Fator],FatorHorario[Meses],G$3,FatorHorario[UF],$E$1,FatorHorario[Hora],$A16)</f>
        <v>53.531500297639454</v>
      </c>
      <c r="H16" s="230">
        <f>H$28*SUMIFS(FatorHorario[Fator],FatorHorario[Meses],H$3,FatorHorario[UF],$E$1,FatorHorario[Hora],$A16)</f>
        <v>54.330777577137987</v>
      </c>
      <c r="I16" s="230">
        <f>I$28*SUMIFS(FatorHorario[Fator],FatorHorario[Meses],I$3,FatorHorario[UF],$E$1,FatorHorario[Hora],$A16)</f>
        <v>59.768168709399752</v>
      </c>
      <c r="J16" s="230">
        <f>J$28*SUMIFS(FatorHorario[Fator],FatorHorario[Meses],J$3,FatorHorario[UF],$E$1,FatorHorario[Hora],$A16)</f>
        <v>67.146221367916183</v>
      </c>
      <c r="K16" s="230">
        <f>K$28*SUMIFS(FatorHorario[Fator],FatorHorario[Meses],K$3,FatorHorario[UF],$E$1,FatorHorario[Hora],$A16)</f>
        <v>69.354006570569979</v>
      </c>
      <c r="L16" s="230">
        <f>L$28*SUMIFS(FatorHorario[Fator],FatorHorario[Meses],L$3,FatorHorario[UF],$E$1,FatorHorario[Hora],$A16)</f>
        <v>73.428465580820941</v>
      </c>
      <c r="M16" s="231">
        <f>M$28*SUMIFS(FatorHorario[Fator],FatorHorario[Meses],M$3,FatorHorario[UF],$E$1,FatorHorario[Hora],$A16)</f>
        <v>73.106191538299683</v>
      </c>
      <c r="N16" s="12">
        <v>13</v>
      </c>
    </row>
    <row r="17" spans="1:14" x14ac:dyDescent="0.25">
      <c r="A17" s="11">
        <v>14</v>
      </c>
      <c r="B17" s="229">
        <f>B$28*SUMIFS(FatorHorario[Fator],FatorHorario[Meses],B$3,FatorHorario[UF],$E$1,FatorHorario[Hora],$A17)</f>
        <v>61.83897156190335</v>
      </c>
      <c r="C17" s="230">
        <f>C$28*SUMIFS(FatorHorario[Fator],FatorHorario[Meses],C$3,FatorHorario[UF],$E$1,FatorHorario[Hora],$A17)</f>
        <v>62.328227295387251</v>
      </c>
      <c r="D17" s="230">
        <f>D$28*SUMIFS(FatorHorario[Fator],FatorHorario[Meses],D$3,FatorHorario[UF],$E$1,FatorHorario[Hora],$A17)</f>
        <v>63.970170988318699</v>
      </c>
      <c r="E17" s="230">
        <f>E$28*SUMIFS(FatorHorario[Fator],FatorHorario[Meses],E$3,FatorHorario[UF],$E$1,FatorHorario[Hora],$A17)</f>
        <v>57.682657818025447</v>
      </c>
      <c r="F17" s="230">
        <f>F$28*SUMIFS(FatorHorario[Fator],FatorHorario[Meses],F$3,FatorHorario[UF],$E$1,FatorHorario[Hora],$A17)</f>
        <v>50.688435741435363</v>
      </c>
      <c r="G17" s="230">
        <f>G$28*SUMIFS(FatorHorario[Fator],FatorHorario[Meses],G$3,FatorHorario[UF],$E$1,FatorHorario[Hora],$A17)</f>
        <v>48.060061664455056</v>
      </c>
      <c r="H17" s="230">
        <f>H$28*SUMIFS(FatorHorario[Fator],FatorHorario[Meses],H$3,FatorHorario[UF],$E$1,FatorHorario[Hora],$A17)</f>
        <v>48.936808546113241</v>
      </c>
      <c r="I17" s="230">
        <f>I$28*SUMIFS(FatorHorario[Fator],FatorHorario[Meses],I$3,FatorHorario[UF],$E$1,FatorHorario[Hora],$A17)</f>
        <v>54.03321955543484</v>
      </c>
      <c r="J17" s="230">
        <f>J$28*SUMIFS(FatorHorario[Fator],FatorHorario[Meses],J$3,FatorHorario[UF],$E$1,FatorHorario[Hora],$A17)</f>
        <v>60.699442462574851</v>
      </c>
      <c r="K17" s="230">
        <f>K$28*SUMIFS(FatorHorario[Fator],FatorHorario[Meses],K$3,FatorHorario[UF],$E$1,FatorHorario[Hora],$A17)</f>
        <v>62.41694304637322</v>
      </c>
      <c r="L17" s="230">
        <f>L$28*SUMIFS(FatorHorario[Fator],FatorHorario[Meses],L$3,FatorHorario[UF],$E$1,FatorHorario[Hora],$A17)</f>
        <v>65.331267058973694</v>
      </c>
      <c r="M17" s="231">
        <f>M$28*SUMIFS(FatorHorario[Fator],FatorHorario[Meses],M$3,FatorHorario[UF],$E$1,FatorHorario[Hora],$A17)</f>
        <v>64.844325871985859</v>
      </c>
      <c r="N17" s="12">
        <v>14</v>
      </c>
    </row>
    <row r="18" spans="1:14" x14ac:dyDescent="0.25">
      <c r="A18" s="11">
        <v>15</v>
      </c>
      <c r="B18" s="229">
        <f>B$28*SUMIFS(FatorHorario[Fator],FatorHorario[Meses],B$3,FatorHorario[UF],$E$1,FatorHorario[Hora],$A18)</f>
        <v>49.199933957807467</v>
      </c>
      <c r="C18" s="230">
        <f>C$28*SUMIFS(FatorHorario[Fator],FatorHorario[Meses],C$3,FatorHorario[UF],$E$1,FatorHorario[Hora],$A18)</f>
        <v>49.637257059862023</v>
      </c>
      <c r="D18" s="230">
        <f>D$28*SUMIFS(FatorHorario[Fator],FatorHorario[Meses],D$3,FatorHorario[UF],$E$1,FatorHorario[Hora],$A18)</f>
        <v>50.998727662029097</v>
      </c>
      <c r="E18" s="230">
        <f>E$28*SUMIFS(FatorHorario[Fator],FatorHorario[Meses],E$3,FatorHorario[UF],$E$1,FatorHorario[Hora],$A18)</f>
        <v>46.104907620867046</v>
      </c>
      <c r="F18" s="230">
        <f>F$28*SUMIFS(FatorHorario[Fator],FatorHorario[Meses],F$3,FatorHorario[UF],$E$1,FatorHorario[Hora],$A18)</f>
        <v>40.866160734952039</v>
      </c>
      <c r="G18" s="230">
        <f>G$28*SUMIFS(FatorHorario[Fator],FatorHorario[Meses],G$3,FatorHorario[UF],$E$1,FatorHorario[Hora],$A18)</f>
        <v>38.834517853267656</v>
      </c>
      <c r="H18" s="230">
        <f>H$28*SUMIFS(FatorHorario[Fator],FatorHorario[Meses],H$3,FatorHorario[UF],$E$1,FatorHorario[Hora],$A18)</f>
        <v>39.559168131886771</v>
      </c>
      <c r="I18" s="230">
        <f>I$28*SUMIFS(FatorHorario[Fator],FatorHorario[Meses],I$3,FatorHorario[UF],$E$1,FatorHorario[Hora],$A18)</f>
        <v>44.162914226763078</v>
      </c>
      <c r="J18" s="230">
        <f>J$28*SUMIFS(FatorHorario[Fator],FatorHorario[Meses],J$3,FatorHorario[UF],$E$1,FatorHorario[Hora],$A18)</f>
        <v>49.633126358204194</v>
      </c>
      <c r="K18" s="230">
        <f>K$28*SUMIFS(FatorHorario[Fator],FatorHorario[Meses],K$3,FatorHorario[UF],$E$1,FatorHorario[Hora],$A18)</f>
        <v>50.11695045964651</v>
      </c>
      <c r="L18" s="230">
        <f>L$28*SUMIFS(FatorHorario[Fator],FatorHorario[Meses],L$3,FatorHorario[UF],$E$1,FatorHorario[Hora],$A18)</f>
        <v>51.446158073989992</v>
      </c>
      <c r="M18" s="231">
        <f>M$28*SUMIFS(FatorHorario[Fator],FatorHorario[Meses],M$3,FatorHorario[UF],$E$1,FatorHorario[Hora],$A18)</f>
        <v>51.245707621791176</v>
      </c>
      <c r="N18" s="12">
        <v>15</v>
      </c>
    </row>
    <row r="19" spans="1:14" x14ac:dyDescent="0.25">
      <c r="A19" s="11">
        <v>16</v>
      </c>
      <c r="B19" s="229">
        <f>B$28*SUMIFS(FatorHorario[Fator],FatorHorario[Meses],B$3,FatorHorario[UF],$E$1,FatorHorario[Hora],$A19)</f>
        <v>32.547746982351327</v>
      </c>
      <c r="C19" s="230">
        <f>C$28*SUMIFS(FatorHorario[Fator],FatorHorario[Meses],C$3,FatorHorario[UF],$E$1,FatorHorario[Hora],$A19)</f>
        <v>32.936386916175429</v>
      </c>
      <c r="D19" s="230">
        <f>D$28*SUMIFS(FatorHorario[Fator],FatorHorario[Meses],D$3,FatorHorario[UF],$E$1,FatorHorario[Hora],$A19)</f>
        <v>33.642789662215023</v>
      </c>
      <c r="E19" s="230">
        <f>E$28*SUMIFS(FatorHorario[Fator],FatorHorario[Meses],E$3,FatorHorario[UF],$E$1,FatorHorario[Hora],$A19)</f>
        <v>30.270078177927715</v>
      </c>
      <c r="F19" s="230">
        <f>F$28*SUMIFS(FatorHorario[Fator],FatorHorario[Meses],F$3,FatorHorario[UF],$E$1,FatorHorario[Hora],$A19)</f>
        <v>26.987762536515095</v>
      </c>
      <c r="G19" s="230">
        <f>G$28*SUMIFS(FatorHorario[Fator],FatorHorario[Meses],G$3,FatorHorario[UF],$E$1,FatorHorario[Hora],$A19)</f>
        <v>25.640007217407195</v>
      </c>
      <c r="H19" s="230">
        <f>H$28*SUMIFS(FatorHorario[Fator],FatorHorario[Meses],H$3,FatorHorario[UF],$E$1,FatorHorario[Hora],$A19)</f>
        <v>26.128402235972125</v>
      </c>
      <c r="I19" s="230">
        <f>I$28*SUMIFS(FatorHorario[Fator],FatorHorario[Meses],I$3,FatorHorario[UF],$E$1,FatorHorario[Hora],$A19)</f>
        <v>29.800874563870011</v>
      </c>
      <c r="J19" s="230">
        <f>J$28*SUMIFS(FatorHorario[Fator],FatorHorario[Meses],J$3,FatorHorario[UF],$E$1,FatorHorario[Hora],$A19)</f>
        <v>33.310157330820957</v>
      </c>
      <c r="K19" s="230">
        <f>K$28*SUMIFS(FatorHorario[Fator],FatorHorario[Meses],K$3,FatorHorario[UF],$E$1,FatorHorario[Hora],$A19)</f>
        <v>32.326590768685897</v>
      </c>
      <c r="L19" s="230">
        <f>L$28*SUMIFS(FatorHorario[Fator],FatorHorario[Meses],L$3,FatorHorario[UF],$E$1,FatorHorario[Hora],$A19)</f>
        <v>31.874035763264818</v>
      </c>
      <c r="M19" s="231">
        <f>M$28*SUMIFS(FatorHorario[Fator],FatorHorario[Meses],M$3,FatorHorario[UF],$E$1,FatorHorario[Hora],$A19)</f>
        <v>33.308783227073945</v>
      </c>
      <c r="N19" s="12">
        <v>16</v>
      </c>
    </row>
    <row r="20" spans="1:14" x14ac:dyDescent="0.25">
      <c r="A20" s="11">
        <v>17</v>
      </c>
      <c r="B20" s="229">
        <f>B$28*SUMIFS(FatorHorario[Fator],FatorHorario[Meses],B$3,FatorHorario[UF],$E$1,FatorHorario[Hora],$A20)</f>
        <v>15.300657355503036</v>
      </c>
      <c r="C20" s="230">
        <f>C$28*SUMIFS(FatorHorario[Fator],FatorHorario[Meses],C$3,FatorHorario[UF],$E$1,FatorHorario[Hora],$A20)</f>
        <v>15.279550650145673</v>
      </c>
      <c r="D20" s="230">
        <f>D$28*SUMIFS(FatorHorario[Fator],FatorHorario[Meses],D$3,FatorHorario[UF],$E$1,FatorHorario[Hora],$A20)</f>
        <v>14.691785453974438</v>
      </c>
      <c r="E20" s="230">
        <f>E$28*SUMIFS(FatorHorario[Fator],FatorHorario[Meses],E$3,FatorHorario[UF],$E$1,FatorHorario[Hora],$A20)</f>
        <v>12.54645340390527</v>
      </c>
      <c r="F20" s="230">
        <f>F$28*SUMIFS(FatorHorario[Fator],FatorHorario[Meses],F$3,FatorHorario[UF],$E$1,FatorHorario[Hora],$A20)</f>
        <v>11.062907972777053</v>
      </c>
      <c r="G20" s="230">
        <f>G$28*SUMIFS(FatorHorario[Fator],FatorHorario[Meses],G$3,FatorHorario[UF],$E$1,FatorHorario[Hora],$A20)</f>
        <v>10.119600366990616</v>
      </c>
      <c r="H20" s="230">
        <f>H$28*SUMIFS(FatorHorario[Fator],FatorHorario[Meses],H$3,FatorHorario[UF],$E$1,FatorHorario[Hora],$A20)</f>
        <v>10.322226460937657</v>
      </c>
      <c r="I20" s="230">
        <f>I$28*SUMIFS(FatorHorario[Fator],FatorHorario[Meses],I$3,FatorHorario[UF],$E$1,FatorHorario[Hora],$A20)</f>
        <v>12.409671501062235</v>
      </c>
      <c r="J20" s="230">
        <f>J$28*SUMIFS(FatorHorario[Fator],FatorHorario[Meses],J$3,FatorHorario[UF],$E$1,FatorHorario[Hora],$A20)</f>
        <v>14.06546235969696</v>
      </c>
      <c r="K20" s="230">
        <f>K$28*SUMIFS(FatorHorario[Fator],FatorHorario[Meses],K$3,FatorHorario[UF],$E$1,FatorHorario[Hora],$A20)</f>
        <v>12.679949445486768</v>
      </c>
      <c r="L20" s="230">
        <f>L$28*SUMIFS(FatorHorario[Fator],FatorHorario[Meses],L$3,FatorHorario[UF],$E$1,FatorHorario[Hora],$A20)</f>
        <v>11.889477137853962</v>
      </c>
      <c r="M20" s="231">
        <f>M$28*SUMIFS(FatorHorario[Fator],FatorHorario[Meses],M$3,FatorHorario[UF],$E$1,FatorHorario[Hora],$A20)</f>
        <v>15.531301969808919</v>
      </c>
      <c r="N20" s="12">
        <v>17</v>
      </c>
    </row>
    <row r="21" spans="1:14" x14ac:dyDescent="0.25">
      <c r="A21" s="11">
        <v>18</v>
      </c>
      <c r="B21" s="229">
        <f>B$28*SUMIFS(FatorHorario[Fator],FatorHorario[Meses],B$3,FatorHorario[UF],$E$1,FatorHorario[Hora],$A21)</f>
        <v>2.511054711457577</v>
      </c>
      <c r="C21" s="230">
        <f>C$28*SUMIFS(FatorHorario[Fator],FatorHorario[Meses],C$3,FatorHorario[UF],$E$1,FatorHorario[Hora],$A21)</f>
        <v>2.0475588798497899</v>
      </c>
      <c r="D21" s="230">
        <f>D$28*SUMIFS(FatorHorario[Fator],FatorHorario[Meses],D$3,FatorHorario[UF],$E$1,FatorHorario[Hora],$A21)</f>
        <v>1.350814702015088</v>
      </c>
      <c r="E21" s="230">
        <f>E$28*SUMIFS(FatorHorario[Fator],FatorHorario[Meses],E$3,FatorHorario[UF],$E$1,FatorHorario[Hora],$A21)</f>
        <v>0.79856160739782844</v>
      </c>
      <c r="F21" s="230">
        <f>F$28*SUMIFS(FatorHorario[Fator],FatorHorario[Meses],F$3,FatorHorario[UF],$E$1,FatorHorario[Hora],$A21)</f>
        <v>0.52257054920772639</v>
      </c>
      <c r="G21" s="230">
        <f>G$28*SUMIFS(FatorHorario[Fator],FatorHorario[Meses],G$3,FatorHorario[UF],$E$1,FatorHorario[Hora],$A21)</f>
        <v>0.44911117671389389</v>
      </c>
      <c r="H21" s="230">
        <f>H$28*SUMIFS(FatorHorario[Fator],FatorHorario[Meses],H$3,FatorHorario[UF],$E$1,FatorHorario[Hora],$A21)</f>
        <v>0.54773771985905018</v>
      </c>
      <c r="I21" s="230">
        <f>I$28*SUMIFS(FatorHorario[Fator],FatorHorario[Meses],I$3,FatorHorario[UF],$E$1,FatorHorario[Hora],$A21)</f>
        <v>0.79025506973388193</v>
      </c>
      <c r="J21" s="230">
        <f>J$28*SUMIFS(FatorHorario[Fator],FatorHorario[Meses],J$3,FatorHorario[UF],$E$1,FatorHorario[Hora],$A21)</f>
        <v>1.1158716846771781</v>
      </c>
      <c r="K21" s="230">
        <f>K$28*SUMIFS(FatorHorario[Fator],FatorHorario[Meses],K$3,FatorHorario[UF],$E$1,FatorHorario[Hora],$A21)</f>
        <v>1.259154333018994</v>
      </c>
      <c r="L21" s="230">
        <f>L$28*SUMIFS(FatorHorario[Fator],FatorHorario[Meses],L$3,FatorHorario[UF],$E$1,FatorHorario[Hora],$A21)</f>
        <v>1.6026640207643617</v>
      </c>
      <c r="M21" s="231">
        <f>M$28*SUMIFS(FatorHorario[Fator],FatorHorario[Meses],M$3,FatorHorario[UF],$E$1,FatorHorario[Hora],$A21)</f>
        <v>2.4933516645820988</v>
      </c>
      <c r="N21" s="12">
        <v>18</v>
      </c>
    </row>
    <row r="22" spans="1:14" x14ac:dyDescent="0.25">
      <c r="A22" s="11">
        <v>19</v>
      </c>
      <c r="B22" s="229">
        <f>B$28*SUMIFS(FatorHorario[Fator],FatorHorario[Meses],B$3,FatorHorario[UF],$E$1,FatorHorario[Hora],$A22)</f>
        <v>0</v>
      </c>
      <c r="C22" s="230">
        <f>C$28*SUMIFS(FatorHorario[Fator],FatorHorario[Meses],C$3,FatorHorario[UF],$E$1,FatorHorario[Hora],$A22)</f>
        <v>0</v>
      </c>
      <c r="D22" s="230">
        <f>D$28*SUMIFS(FatorHorario[Fator],FatorHorario[Meses],D$3,FatorHorario[UF],$E$1,FatorHorario[Hora],$A22)</f>
        <v>0</v>
      </c>
      <c r="E22" s="230">
        <f>E$28*SUMIFS(FatorHorario[Fator],FatorHorario[Meses],E$3,FatorHorario[UF],$E$1,FatorHorario[Hora],$A22)</f>
        <v>0</v>
      </c>
      <c r="F22" s="230">
        <f>F$28*SUMIFS(FatorHorario[Fator],FatorHorario[Meses],F$3,FatorHorario[UF],$E$1,FatorHorario[Hora],$A22)</f>
        <v>0</v>
      </c>
      <c r="G22" s="230">
        <f>G$28*SUMIFS(FatorHorario[Fator],FatorHorario[Meses],G$3,FatorHorario[UF],$E$1,FatorHorario[Hora],$A22)</f>
        <v>0</v>
      </c>
      <c r="H22" s="230">
        <f>H$28*SUMIFS(FatorHorario[Fator],FatorHorario[Meses],H$3,FatorHorario[UF],$E$1,FatorHorario[Hora],$A22)</f>
        <v>0</v>
      </c>
      <c r="I22" s="230">
        <f>I$28*SUMIFS(FatorHorario[Fator],FatorHorario[Meses],I$3,FatorHorario[UF],$E$1,FatorHorario[Hora],$A22)</f>
        <v>0</v>
      </c>
      <c r="J22" s="230">
        <f>J$28*SUMIFS(FatorHorario[Fator],FatorHorario[Meses],J$3,FatorHorario[UF],$E$1,FatorHorario[Hora],$A22)</f>
        <v>0</v>
      </c>
      <c r="K22" s="230">
        <f>K$28*SUMIFS(FatorHorario[Fator],FatorHorario[Meses],K$3,FatorHorario[UF],$E$1,FatorHorario[Hora],$A22)</f>
        <v>0</v>
      </c>
      <c r="L22" s="230">
        <f>L$28*SUMIFS(FatorHorario[Fator],FatorHorario[Meses],L$3,FatorHorario[UF],$E$1,FatorHorario[Hora],$A22)</f>
        <v>0</v>
      </c>
      <c r="M22" s="231">
        <f>M$28*SUMIFS(FatorHorario[Fator],FatorHorario[Meses],M$3,FatorHorario[UF],$E$1,FatorHorario[Hora],$A22)</f>
        <v>0</v>
      </c>
      <c r="N22" s="12">
        <v>19</v>
      </c>
    </row>
    <row r="23" spans="1:14" x14ac:dyDescent="0.25">
      <c r="A23" s="11">
        <v>20</v>
      </c>
      <c r="B23" s="229">
        <f>B$28*SUMIFS(FatorHorario[Fator],FatorHorario[Meses],B$3,FatorHorario[UF],$E$1,FatorHorario[Hora],$A23)</f>
        <v>0</v>
      </c>
      <c r="C23" s="230">
        <f>C$28*SUMIFS(FatorHorario[Fator],FatorHorario[Meses],C$3,FatorHorario[UF],$E$1,FatorHorario[Hora],$A23)</f>
        <v>0</v>
      </c>
      <c r="D23" s="230">
        <f>D$28*SUMIFS(FatorHorario[Fator],FatorHorario[Meses],D$3,FatorHorario[UF],$E$1,FatorHorario[Hora],$A23)</f>
        <v>0</v>
      </c>
      <c r="E23" s="230">
        <f>E$28*SUMIFS(FatorHorario[Fator],FatorHorario[Meses],E$3,FatorHorario[UF],$E$1,FatorHorario[Hora],$A23)</f>
        <v>0</v>
      </c>
      <c r="F23" s="230">
        <f>F$28*SUMIFS(FatorHorario[Fator],FatorHorario[Meses],F$3,FatorHorario[UF],$E$1,FatorHorario[Hora],$A23)</f>
        <v>0</v>
      </c>
      <c r="G23" s="230">
        <f>G$28*SUMIFS(FatorHorario[Fator],FatorHorario[Meses],G$3,FatorHorario[UF],$E$1,FatorHorario[Hora],$A23)</f>
        <v>0</v>
      </c>
      <c r="H23" s="230">
        <f>H$28*SUMIFS(FatorHorario[Fator],FatorHorario[Meses],H$3,FatorHorario[UF],$E$1,FatorHorario[Hora],$A23)</f>
        <v>0</v>
      </c>
      <c r="I23" s="230">
        <f>I$28*SUMIFS(FatorHorario[Fator],FatorHorario[Meses],I$3,FatorHorario[UF],$E$1,FatorHorario[Hora],$A23)</f>
        <v>0</v>
      </c>
      <c r="J23" s="230">
        <f>J$28*SUMIFS(FatorHorario[Fator],FatorHorario[Meses],J$3,FatorHorario[UF],$E$1,FatorHorario[Hora],$A23)</f>
        <v>0</v>
      </c>
      <c r="K23" s="230">
        <f>K$28*SUMIFS(FatorHorario[Fator],FatorHorario[Meses],K$3,FatorHorario[UF],$E$1,FatorHorario[Hora],$A23)</f>
        <v>0</v>
      </c>
      <c r="L23" s="230">
        <f>L$28*SUMIFS(FatorHorario[Fator],FatorHorario[Meses],L$3,FatorHorario[UF],$E$1,FatorHorario[Hora],$A23)</f>
        <v>0</v>
      </c>
      <c r="M23" s="231">
        <f>M$28*SUMIFS(FatorHorario[Fator],FatorHorario[Meses],M$3,FatorHorario[UF],$E$1,FatorHorario[Hora],$A23)</f>
        <v>0</v>
      </c>
      <c r="N23" s="12">
        <v>20</v>
      </c>
    </row>
    <row r="24" spans="1:14" x14ac:dyDescent="0.25">
      <c r="A24" s="11">
        <v>21</v>
      </c>
      <c r="B24" s="229">
        <f>B$28*SUMIFS(FatorHorario[Fator],FatorHorario[Meses],B$3,FatorHorario[UF],$E$1,FatorHorario[Hora],$A24)</f>
        <v>0</v>
      </c>
      <c r="C24" s="230">
        <f>C$28*SUMIFS(FatorHorario[Fator],FatorHorario[Meses],C$3,FatorHorario[UF],$E$1,FatorHorario[Hora],$A24)</f>
        <v>0</v>
      </c>
      <c r="D24" s="230">
        <f>D$28*SUMIFS(FatorHorario[Fator],FatorHorario[Meses],D$3,FatorHorario[UF],$E$1,FatorHorario[Hora],$A24)</f>
        <v>0</v>
      </c>
      <c r="E24" s="230">
        <f>E$28*SUMIFS(FatorHorario[Fator],FatorHorario[Meses],E$3,FatorHorario[UF],$E$1,FatorHorario[Hora],$A24)</f>
        <v>0</v>
      </c>
      <c r="F24" s="230">
        <f>F$28*SUMIFS(FatorHorario[Fator],FatorHorario[Meses],F$3,FatorHorario[UF],$E$1,FatorHorario[Hora],$A24)</f>
        <v>0</v>
      </c>
      <c r="G24" s="230">
        <f>G$28*SUMIFS(FatorHorario[Fator],FatorHorario[Meses],G$3,FatorHorario[UF],$E$1,FatorHorario[Hora],$A24)</f>
        <v>0</v>
      </c>
      <c r="H24" s="230">
        <f>H$28*SUMIFS(FatorHorario[Fator],FatorHorario[Meses],H$3,FatorHorario[UF],$E$1,FatorHorario[Hora],$A24)</f>
        <v>0</v>
      </c>
      <c r="I24" s="230">
        <f>I$28*SUMIFS(FatorHorario[Fator],FatorHorario[Meses],I$3,FatorHorario[UF],$E$1,FatorHorario[Hora],$A24)</f>
        <v>0</v>
      </c>
      <c r="J24" s="230">
        <f>J$28*SUMIFS(FatorHorario[Fator],FatorHorario[Meses],J$3,FatorHorario[UF],$E$1,FatorHorario[Hora],$A24)</f>
        <v>0</v>
      </c>
      <c r="K24" s="230">
        <f>K$28*SUMIFS(FatorHorario[Fator],FatorHorario[Meses],K$3,FatorHorario[UF],$E$1,FatorHorario[Hora],$A24)</f>
        <v>0</v>
      </c>
      <c r="L24" s="230">
        <f>L$28*SUMIFS(FatorHorario[Fator],FatorHorario[Meses],L$3,FatorHorario[UF],$E$1,FatorHorario[Hora],$A24)</f>
        <v>0</v>
      </c>
      <c r="M24" s="231">
        <f>M$28*SUMIFS(FatorHorario[Fator],FatorHorario[Meses],M$3,FatorHorario[UF],$E$1,FatorHorario[Hora],$A24)</f>
        <v>0</v>
      </c>
      <c r="N24" s="12">
        <v>21</v>
      </c>
    </row>
    <row r="25" spans="1:14" x14ac:dyDescent="0.25">
      <c r="A25" s="11">
        <v>22</v>
      </c>
      <c r="B25" s="229">
        <f>B$28*SUMIFS(FatorHorario[Fator],FatorHorario[Meses],B$3,FatorHorario[UF],$E$1,FatorHorario[Hora],$A25)</f>
        <v>0</v>
      </c>
      <c r="C25" s="230">
        <f>C$28*SUMIFS(FatorHorario[Fator],FatorHorario[Meses],C$3,FatorHorario[UF],$E$1,FatorHorario[Hora],$A25)</f>
        <v>0</v>
      </c>
      <c r="D25" s="230">
        <f>D$28*SUMIFS(FatorHorario[Fator],FatorHorario[Meses],D$3,FatorHorario[UF],$E$1,FatorHorario[Hora],$A25)</f>
        <v>0</v>
      </c>
      <c r="E25" s="230">
        <f>E$28*SUMIFS(FatorHorario[Fator],FatorHorario[Meses],E$3,FatorHorario[UF],$E$1,FatorHorario[Hora],$A25)</f>
        <v>0</v>
      </c>
      <c r="F25" s="230">
        <f>F$28*SUMIFS(FatorHorario[Fator],FatorHorario[Meses],F$3,FatorHorario[UF],$E$1,FatorHorario[Hora],$A25)</f>
        <v>0</v>
      </c>
      <c r="G25" s="230">
        <f>G$28*SUMIFS(FatorHorario[Fator],FatorHorario[Meses],G$3,FatorHorario[UF],$E$1,FatorHorario[Hora],$A25)</f>
        <v>0</v>
      </c>
      <c r="H25" s="230">
        <f>H$28*SUMIFS(FatorHorario[Fator],FatorHorario[Meses],H$3,FatorHorario[UF],$E$1,FatorHorario[Hora],$A25)</f>
        <v>0</v>
      </c>
      <c r="I25" s="230">
        <f>I$28*SUMIFS(FatorHorario[Fator],FatorHorario[Meses],I$3,FatorHorario[UF],$E$1,FatorHorario[Hora],$A25)</f>
        <v>0</v>
      </c>
      <c r="J25" s="230">
        <f>J$28*SUMIFS(FatorHorario[Fator],FatorHorario[Meses],J$3,FatorHorario[UF],$E$1,FatorHorario[Hora],$A25)</f>
        <v>0</v>
      </c>
      <c r="K25" s="230">
        <f>K$28*SUMIFS(FatorHorario[Fator],FatorHorario[Meses],K$3,FatorHorario[UF],$E$1,FatorHorario[Hora],$A25)</f>
        <v>0</v>
      </c>
      <c r="L25" s="230">
        <f>L$28*SUMIFS(FatorHorario[Fator],FatorHorario[Meses],L$3,FatorHorario[UF],$E$1,FatorHorario[Hora],$A25)</f>
        <v>0</v>
      </c>
      <c r="M25" s="231">
        <f>M$28*SUMIFS(FatorHorario[Fator],FatorHorario[Meses],M$3,FatorHorario[UF],$E$1,FatorHorario[Hora],$A25)</f>
        <v>0</v>
      </c>
      <c r="N25" s="12">
        <v>22</v>
      </c>
    </row>
    <row r="26" spans="1:14" x14ac:dyDescent="0.25">
      <c r="A26" s="11">
        <v>23</v>
      </c>
      <c r="B26" s="229">
        <f>B$28*SUMIFS(FatorHorario[Fator],FatorHorario[Meses],B$3,FatorHorario[UF],$E$1,FatorHorario[Hora],$A26)</f>
        <v>0</v>
      </c>
      <c r="C26" s="230">
        <f>C$28*SUMIFS(FatorHorario[Fator],FatorHorario[Meses],C$3,FatorHorario[UF],$E$1,FatorHorario[Hora],$A26)</f>
        <v>0</v>
      </c>
      <c r="D26" s="230">
        <f>D$28*SUMIFS(FatorHorario[Fator],FatorHorario[Meses],D$3,FatorHorario[UF],$E$1,FatorHorario[Hora],$A26)</f>
        <v>0</v>
      </c>
      <c r="E26" s="230">
        <f>E$28*SUMIFS(FatorHorario[Fator],FatorHorario[Meses],E$3,FatorHorario[UF],$E$1,FatorHorario[Hora],$A26)</f>
        <v>0</v>
      </c>
      <c r="F26" s="230">
        <f>F$28*SUMIFS(FatorHorario[Fator],FatorHorario[Meses],F$3,FatorHorario[UF],$E$1,FatorHorario[Hora],$A26)</f>
        <v>0</v>
      </c>
      <c r="G26" s="230">
        <f>G$28*SUMIFS(FatorHorario[Fator],FatorHorario[Meses],G$3,FatorHorario[UF],$E$1,FatorHorario[Hora],$A26)</f>
        <v>0</v>
      </c>
      <c r="H26" s="230">
        <f>H$28*SUMIFS(FatorHorario[Fator],FatorHorario[Meses],H$3,FatorHorario[UF],$E$1,FatorHorario[Hora],$A26)</f>
        <v>0</v>
      </c>
      <c r="I26" s="230">
        <f>I$28*SUMIFS(FatorHorario[Fator],FatorHorario[Meses],I$3,FatorHorario[UF],$E$1,FatorHorario[Hora],$A26)</f>
        <v>0</v>
      </c>
      <c r="J26" s="230">
        <f>J$28*SUMIFS(FatorHorario[Fator],FatorHorario[Meses],J$3,FatorHorario[UF],$E$1,FatorHorario[Hora],$A26)</f>
        <v>0</v>
      </c>
      <c r="K26" s="230">
        <f>K$28*SUMIFS(FatorHorario[Fator],FatorHorario[Meses],K$3,FatorHorario[UF],$E$1,FatorHorario[Hora],$A26)</f>
        <v>0</v>
      </c>
      <c r="L26" s="230">
        <f>L$28*SUMIFS(FatorHorario[Fator],FatorHorario[Meses],L$3,FatorHorario[UF],$E$1,FatorHorario[Hora],$A26)</f>
        <v>0</v>
      </c>
      <c r="M26" s="231">
        <f>M$28*SUMIFS(FatorHorario[Fator],FatorHorario[Meses],M$3,FatorHorario[UF],$E$1,FatorHorario[Hora],$A26)</f>
        <v>0</v>
      </c>
      <c r="N26" s="12">
        <v>23</v>
      </c>
    </row>
    <row r="27" spans="1:14" ht="15.75" thickBot="1" x14ac:dyDescent="0.3">
      <c r="A27" s="13">
        <v>24</v>
      </c>
      <c r="B27" s="232">
        <f>B$28*SUMIFS(FatorHorario[Fator],FatorHorario[Meses],B$3,FatorHorario[UF],$E$1,FatorHorario[Hora],$A27)</f>
        <v>0</v>
      </c>
      <c r="C27" s="233">
        <f>C$28*SUMIFS(FatorHorario[Fator],FatorHorario[Meses],C$3,FatorHorario[UF],$E$1,FatorHorario[Hora],$A27)</f>
        <v>0</v>
      </c>
      <c r="D27" s="233">
        <f>D$28*SUMIFS(FatorHorario[Fator],FatorHorario[Meses],D$3,FatorHorario[UF],$E$1,FatorHorario[Hora],$A27)</f>
        <v>0</v>
      </c>
      <c r="E27" s="233">
        <f>E$28*SUMIFS(FatorHorario[Fator],FatorHorario[Meses],E$3,FatorHorario[UF],$E$1,FatorHorario[Hora],$A27)</f>
        <v>0</v>
      </c>
      <c r="F27" s="233">
        <f>F$28*SUMIFS(FatorHorario[Fator],FatorHorario[Meses],F$3,FatorHorario[UF],$E$1,FatorHorario[Hora],$A27)</f>
        <v>0</v>
      </c>
      <c r="G27" s="233">
        <f>G$28*SUMIFS(FatorHorario[Fator],FatorHorario[Meses],G$3,FatorHorario[UF],$E$1,FatorHorario[Hora],$A27)</f>
        <v>0</v>
      </c>
      <c r="H27" s="233">
        <f>H$28*SUMIFS(FatorHorario[Fator],FatorHorario[Meses],H$3,FatorHorario[UF],$E$1,FatorHorario[Hora],$A27)</f>
        <v>0</v>
      </c>
      <c r="I27" s="233">
        <f>I$28*SUMIFS(FatorHorario[Fator],FatorHorario[Meses],I$3,FatorHorario[UF],$E$1,FatorHorario[Hora],$A27)</f>
        <v>0</v>
      </c>
      <c r="J27" s="233">
        <f>J$28*SUMIFS(FatorHorario[Fator],FatorHorario[Meses],J$3,FatorHorario[UF],$E$1,FatorHorario[Hora],$A27)</f>
        <v>0</v>
      </c>
      <c r="K27" s="233">
        <f>K$28*SUMIFS(FatorHorario[Fator],FatorHorario[Meses],K$3,FatorHorario[UF],$E$1,FatorHorario[Hora],$A27)</f>
        <v>0</v>
      </c>
      <c r="L27" s="233">
        <f>L$28*SUMIFS(FatorHorario[Fator],FatorHorario[Meses],L$3,FatorHorario[UF],$E$1,FatorHorario[Hora],$A27)</f>
        <v>0</v>
      </c>
      <c r="M27" s="234">
        <f>M$28*SUMIFS(FatorHorario[Fator],FatorHorario[Meses],M$3,FatorHorario[UF],$E$1,FatorHorario[Hora],$A27)</f>
        <v>0</v>
      </c>
      <c r="N27" s="14">
        <v>24</v>
      </c>
    </row>
    <row r="28" spans="1:14" ht="17.25" thickTop="1" thickBot="1" x14ac:dyDescent="0.3">
      <c r="A28" s="25" t="s">
        <v>56</v>
      </c>
      <c r="B28" s="236">
        <f>VLOOKUP(DATE(2026,COLUMN(B$3)-1,1),'Previsão Potência Instalada'!$B$4:$C$87,2,FALSE)</f>
        <v>121.54734839164168</v>
      </c>
      <c r="C28" s="236">
        <f>VLOOKUP(DATE(2026,COLUMN(C$3)-1,1),'Previsão Potência Instalada'!$B$4:$C$87,2,FALSE)</f>
        <v>122.05225102732514</v>
      </c>
      <c r="D28" s="236">
        <f>VLOOKUP(DATE(2026,COLUMN(D$3)-1,1),'Previsão Potência Instalada'!$B$4:$C$87,2,FALSE)</f>
        <v>122.56169387159333</v>
      </c>
      <c r="E28" s="236">
        <f>VLOOKUP(DATE(2026,COLUMN(E$3)-1,1),'Previsão Potência Instalada'!$B$4:$C$87,2,FALSE)</f>
        <v>123.07505268963732</v>
      </c>
      <c r="F28" s="236">
        <f>VLOOKUP(DATE(2026,COLUMN(F$3)-1,1),'Previsão Potência Instalada'!$B$4:$C$87,2,FALSE)</f>
        <v>123.6307660869942</v>
      </c>
      <c r="G28" s="236">
        <f>VLOOKUP(DATE(2026,COLUMN(G$3)-1,1),'Previsão Potência Instalada'!$B$4:$C$87,2,FALSE)</f>
        <v>124.17486721578231</v>
      </c>
      <c r="H28" s="236">
        <f>VLOOKUP(DATE(2026,COLUMN(H$3)-1,1),'Previsão Potência Instalada'!$B$4:$C$87,2,FALSE)</f>
        <v>124.69192354665842</v>
      </c>
      <c r="I28" s="236">
        <f>VLOOKUP(DATE(2026,COLUMN(I$3)-1,1),'Previsão Potência Instalada'!$B$4:$C$87,2,FALSE)</f>
        <v>125.19576697464636</v>
      </c>
      <c r="J28" s="236">
        <f>VLOOKUP(DATE(2026,COLUMN(J$3)-1,1),'Previsão Potência Instalada'!$B$4:$C$87,2,FALSE)</f>
        <v>125.69731193233943</v>
      </c>
      <c r="K28" s="236">
        <f>VLOOKUP(DATE(2026,COLUMN(K$3)-1,1),'Previsão Potência Instalada'!$B$4:$C$87,2,FALSE)</f>
        <v>126.17419977931797</v>
      </c>
      <c r="L28" s="236">
        <f>VLOOKUP(DATE(2026,COLUMN(L$3)-1,1),'Previsão Potência Instalada'!$B$4:$C$87,2,FALSE)</f>
        <v>126.65117663462101</v>
      </c>
      <c r="M28" s="236">
        <f>VLOOKUP(DATE(2026,COLUMN(M$3)-1,1),'Previsão Potência Instalada'!$B$4:$C$87,2,FALSE)</f>
        <v>127.1508127753506</v>
      </c>
      <c r="N28" s="25"/>
    </row>
    <row r="29" spans="1:14" ht="9" customHeight="1" x14ac:dyDescent="0.25">
      <c r="A29" s="25"/>
      <c r="B29" s="26"/>
      <c r="C29" s="26"/>
      <c r="D29" s="26"/>
      <c r="E29" s="26"/>
      <c r="F29" s="26"/>
      <c r="G29" s="26"/>
      <c r="H29" s="26"/>
      <c r="I29" s="26"/>
      <c r="J29" s="26"/>
      <c r="K29" s="26"/>
      <c r="L29" s="26"/>
      <c r="M29" s="26"/>
      <c r="N29" s="25"/>
    </row>
    <row r="30" spans="1:14" x14ac:dyDescent="0.25">
      <c r="A30" s="6" t="s">
        <v>2</v>
      </c>
      <c r="B30" s="16">
        <f t="shared" ref="B30:M30" si="0">IF(MAX(B4:B27)=0,"",MAX(B4:B27))</f>
        <v>71.985701679496117</v>
      </c>
      <c r="C30" s="16">
        <f t="shared" si="0"/>
        <v>72.724811961208701</v>
      </c>
      <c r="D30" s="16">
        <f t="shared" si="0"/>
        <v>74.409337785320986</v>
      </c>
      <c r="E30" s="16">
        <f t="shared" si="0"/>
        <v>66.939934233252572</v>
      </c>
      <c r="F30" s="16">
        <f t="shared" si="0"/>
        <v>58.380137327718863</v>
      </c>
      <c r="G30" s="16">
        <f t="shared" si="0"/>
        <v>55.454520794756313</v>
      </c>
      <c r="H30" s="16">
        <f t="shared" si="0"/>
        <v>56.164533300807193</v>
      </c>
      <c r="I30" s="16">
        <f t="shared" si="0"/>
        <v>61.714311248783936</v>
      </c>
      <c r="J30" s="16">
        <f t="shared" si="0"/>
        <v>69.27670747027372</v>
      </c>
      <c r="K30" s="16">
        <f t="shared" si="0"/>
        <v>71.655979174826527</v>
      </c>
      <c r="L30" s="16">
        <f t="shared" si="0"/>
        <v>76.371449864392872</v>
      </c>
      <c r="M30" s="16">
        <f t="shared" si="0"/>
        <v>76.068558254784193</v>
      </c>
      <c r="N30" s="15"/>
    </row>
    <row r="31" spans="1:14" x14ac:dyDescent="0.25">
      <c r="A31" s="5" t="s">
        <v>3</v>
      </c>
      <c r="B31" s="27">
        <f>IF(N(B30)=0,"",VLOOKUP(B30,B4:N27,13,FALSE))</f>
        <v>12</v>
      </c>
      <c r="C31" s="27">
        <f>IF(N(C30)=0,"",VLOOKUP(C30,C4:N27,12,FALSE))</f>
        <v>12</v>
      </c>
      <c r="D31" s="27">
        <f>IF(N(D30)=0,"",VLOOKUP(D30,D4:N27,11,FALSE))</f>
        <v>12</v>
      </c>
      <c r="E31" s="27">
        <f>IF(N(E30)=0,"",VLOOKUP(E30,E4:N27,10,FALSE))</f>
        <v>12</v>
      </c>
      <c r="F31" s="27">
        <f>IF(N(F30)=0,"",VLOOKUP(F30,F4:N27,9,FALSE))</f>
        <v>12</v>
      </c>
      <c r="G31" s="27">
        <f>IF(N(G30)=0,"",VLOOKUP(G30,G4:N27,8,FALSE))</f>
        <v>12</v>
      </c>
      <c r="H31" s="27">
        <f>IF(N(H30)=0,"",VLOOKUP(H30,H4:N27,7,FALSE))</f>
        <v>12</v>
      </c>
      <c r="I31" s="27">
        <f>IF(N(I30)=0,"",VLOOKUP(I30,I4:N27,6,FALSE))</f>
        <v>12</v>
      </c>
      <c r="J31" s="27">
        <f>IF(N(J30)=0,"",VLOOKUP(J30,J4:N27,5,FALSE))</f>
        <v>12</v>
      </c>
      <c r="K31" s="27">
        <f>IF(N(K30)=0,"",VLOOKUP(K30,K4:N27,4,FALSE))</f>
        <v>12</v>
      </c>
      <c r="L31" s="27">
        <f>IF(N(L30)=0,"",VLOOKUP(L30,L4:N27,3,FALSE))</f>
        <v>12</v>
      </c>
      <c r="M31" s="27">
        <f>IF(N(M30)=0,"",VLOOKUP(M30,M4:N27,2,FALSE))</f>
        <v>12</v>
      </c>
      <c r="N31" s="15"/>
    </row>
    <row r="32" spans="1:14" ht="7.5" customHeight="1" x14ac:dyDescent="0.25">
      <c r="A32" s="15"/>
      <c r="B32" s="16"/>
      <c r="C32" s="16"/>
      <c r="D32" s="16"/>
      <c r="E32" s="16"/>
      <c r="F32" s="16"/>
      <c r="G32" s="16"/>
      <c r="H32" s="16"/>
      <c r="I32" s="16"/>
      <c r="J32" s="16"/>
      <c r="K32" s="16"/>
      <c r="L32" s="16"/>
      <c r="M32" s="16"/>
      <c r="N32" s="15"/>
    </row>
    <row r="33" spans="1:14" x14ac:dyDescent="0.25">
      <c r="A33" s="23" t="s">
        <v>23</v>
      </c>
      <c r="B33" s="16">
        <f>IF(AVERAGE(B4:B27)=0,"",AVERAGE(B4:B27))</f>
        <v>21.923242005757928</v>
      </c>
      <c r="C33" s="16">
        <f t="shared" ref="C33:M33" si="1">IF(AVERAGE(C4:C27)=0,"",AVERAGE(C4:C27))</f>
        <v>22.091457435945852</v>
      </c>
      <c r="D33" s="16">
        <f t="shared" si="1"/>
        <v>22.626982450966441</v>
      </c>
      <c r="E33" s="16">
        <f t="shared" si="1"/>
        <v>20.302768379314291</v>
      </c>
      <c r="F33" s="16">
        <f t="shared" si="1"/>
        <v>17.770840855802152</v>
      </c>
      <c r="G33" s="16">
        <f t="shared" si="1"/>
        <v>16.969582135124792</v>
      </c>
      <c r="H33" s="16">
        <f t="shared" si="1"/>
        <v>17.320955099866328</v>
      </c>
      <c r="I33" s="16">
        <f t="shared" si="1"/>
        <v>19.221619093034896</v>
      </c>
      <c r="J33" s="16">
        <f t="shared" si="1"/>
        <v>21.592598487017103</v>
      </c>
      <c r="K33" s="16">
        <f t="shared" si="1"/>
        <v>22.135633601200855</v>
      </c>
      <c r="L33" s="16">
        <f t="shared" si="1"/>
        <v>23.25706110806264</v>
      </c>
      <c r="M33" s="16">
        <f t="shared" si="1"/>
        <v>23.112203238175468</v>
      </c>
      <c r="N33" s="15"/>
    </row>
    <row r="34" spans="1:14" x14ac:dyDescent="0.25">
      <c r="A34" s="15"/>
      <c r="B34" s="16"/>
      <c r="C34" s="16"/>
      <c r="D34" s="16"/>
      <c r="E34" s="16"/>
      <c r="F34" s="16"/>
      <c r="G34" s="16"/>
      <c r="H34" s="16"/>
      <c r="I34" s="16"/>
      <c r="J34" s="16"/>
      <c r="K34" s="16"/>
      <c r="L34" s="16"/>
      <c r="M34" s="16"/>
      <c r="N34" s="15"/>
    </row>
    <row r="35" spans="1:14" x14ac:dyDescent="0.25">
      <c r="A35" s="17" t="s">
        <v>22</v>
      </c>
      <c r="B35" s="16"/>
      <c r="C35" s="16"/>
      <c r="D35" s="16"/>
      <c r="E35" s="16"/>
      <c r="F35" s="16"/>
      <c r="G35" s="16"/>
      <c r="H35" s="16"/>
      <c r="I35" s="16"/>
      <c r="J35" s="16"/>
      <c r="K35" s="16"/>
      <c r="L35" s="16"/>
      <c r="M35" s="16"/>
      <c r="N35" s="15"/>
    </row>
    <row r="36" spans="1:14" x14ac:dyDescent="0.25">
      <c r="A36" s="5" t="s">
        <v>17</v>
      </c>
      <c r="B36" s="16">
        <f>IF(AVERAGE(B22:B25)=0,0,AVERAGE(B22:B25))</f>
        <v>0</v>
      </c>
      <c r="C36" s="16">
        <f t="shared" ref="C36:M36" si="2">IF(AVERAGE(C22:C25)=0,0,AVERAGE(C22:C25))</f>
        <v>0</v>
      </c>
      <c r="D36" s="16">
        <f t="shared" si="2"/>
        <v>0</v>
      </c>
      <c r="E36" s="16">
        <f t="shared" si="2"/>
        <v>0</v>
      </c>
      <c r="F36" s="16">
        <f t="shared" si="2"/>
        <v>0</v>
      </c>
      <c r="G36" s="16">
        <f t="shared" si="2"/>
        <v>0</v>
      </c>
      <c r="H36" s="16">
        <f t="shared" si="2"/>
        <v>0</v>
      </c>
      <c r="I36" s="16">
        <f t="shared" si="2"/>
        <v>0</v>
      </c>
      <c r="J36" s="16">
        <f t="shared" si="2"/>
        <v>0</v>
      </c>
      <c r="K36" s="16">
        <f t="shared" si="2"/>
        <v>0</v>
      </c>
      <c r="L36" s="16">
        <f t="shared" si="2"/>
        <v>0</v>
      </c>
      <c r="M36" s="16">
        <f t="shared" si="2"/>
        <v>0</v>
      </c>
      <c r="N36" s="5"/>
    </row>
    <row r="37" spans="1:14" ht="9.75" customHeight="1" x14ac:dyDescent="0.25">
      <c r="A37" s="5"/>
      <c r="B37" s="16"/>
      <c r="C37" s="16"/>
      <c r="D37" s="16"/>
      <c r="E37" s="16"/>
      <c r="F37" s="16"/>
      <c r="G37" s="16"/>
      <c r="H37" s="16"/>
      <c r="I37" s="16"/>
      <c r="J37" s="16"/>
      <c r="K37" s="16"/>
      <c r="L37" s="16"/>
      <c r="M37" s="16"/>
      <c r="N37" s="5"/>
    </row>
    <row r="38" spans="1:14" x14ac:dyDescent="0.25">
      <c r="A38" s="5" t="s">
        <v>18</v>
      </c>
      <c r="B38" s="16">
        <f>IF(AVERAGE(B12:B20)=0,0,AVERAGE(B12:B20))</f>
        <v>53.361314806437626</v>
      </c>
      <c r="C38" s="16">
        <f t="shared" ref="C38:M38" si="3">IF(AVERAGE(C12:C20)=0,0,AVERAGE(C12:C20))</f>
        <v>53.926020849887429</v>
      </c>
      <c r="D38" s="16">
        <f t="shared" si="3"/>
        <v>55.160175850216312</v>
      </c>
      <c r="E38" s="16">
        <f t="shared" si="3"/>
        <v>49.566259360474241</v>
      </c>
      <c r="F38" s="16">
        <f t="shared" si="3"/>
        <v>43.466878616816061</v>
      </c>
      <c r="G38" s="16">
        <f t="shared" si="3"/>
        <v>41.396828658895771</v>
      </c>
      <c r="H38" s="16">
        <f t="shared" si="3"/>
        <v>42.103110500132992</v>
      </c>
      <c r="I38" s="16">
        <f t="shared" si="3"/>
        <v>46.666843723847087</v>
      </c>
      <c r="J38" s="16">
        <f t="shared" si="3"/>
        <v>52.353638314796626</v>
      </c>
      <c r="K38" s="16">
        <f t="shared" si="3"/>
        <v>53.454433687349315</v>
      </c>
      <c r="L38" s="16">
        <f t="shared" si="3"/>
        <v>55.992137022909795</v>
      </c>
      <c r="M38" s="16">
        <f t="shared" si="3"/>
        <v>56.122649449279329</v>
      </c>
      <c r="N38" s="5"/>
    </row>
    <row r="39" spans="1:14" ht="7.5" customHeight="1" x14ac:dyDescent="0.25">
      <c r="A39" s="5"/>
      <c r="B39" s="16"/>
      <c r="C39" s="16"/>
      <c r="D39" s="16"/>
      <c r="E39" s="16"/>
      <c r="F39" s="16"/>
      <c r="G39" s="16"/>
      <c r="H39" s="16"/>
      <c r="I39" s="16"/>
      <c r="J39" s="16"/>
      <c r="K39" s="16"/>
      <c r="L39" s="16"/>
      <c r="M39" s="16"/>
      <c r="N39" s="5"/>
    </row>
    <row r="40" spans="1:14" x14ac:dyDescent="0.25">
      <c r="A40" s="5" t="s">
        <v>19</v>
      </c>
      <c r="B40" s="16">
        <f>IF(AVERAGE(B4:B11)=0,0,AVERAGE(B4:B11))</f>
        <v>5.4243650210992547</v>
      </c>
      <c r="C40" s="16">
        <f t="shared" ref="C40:M40" si="4">IF(AVERAGE(C4:C11)=0,0,AVERAGE(C4:C11))</f>
        <v>5.3516539917329595</v>
      </c>
      <c r="D40" s="16">
        <f t="shared" si="4"/>
        <v>5.6568976836540763</v>
      </c>
      <c r="E40" s="16">
        <f t="shared" si="4"/>
        <v>5.0464431564846253</v>
      </c>
      <c r="F40" s="16">
        <f t="shared" si="4"/>
        <v>4.346962804837414</v>
      </c>
      <c r="G40" s="16">
        <f t="shared" si="4"/>
        <v>4.2811752670274092</v>
      </c>
      <c r="H40" s="16">
        <f t="shared" si="4"/>
        <v>4.5283987719669785</v>
      </c>
      <c r="I40" s="16">
        <f t="shared" si="4"/>
        <v>5.0658762060599738</v>
      </c>
      <c r="J40" s="16">
        <f t="shared" si="4"/>
        <v>5.7404683963204599</v>
      </c>
      <c r="K40" s="16">
        <f t="shared" si="4"/>
        <v>6.1132686137072243</v>
      </c>
      <c r="L40" s="16">
        <f t="shared" si="4"/>
        <v>6.5796961708188473</v>
      </c>
      <c r="M40" s="16">
        <f t="shared" si="4"/>
        <v>5.8869601260143938</v>
      </c>
      <c r="N40" s="5"/>
    </row>
    <row r="41" spans="1:14" ht="7.5" customHeight="1" x14ac:dyDescent="0.25">
      <c r="A41" s="5"/>
      <c r="B41" s="16"/>
      <c r="C41" s="16"/>
      <c r="D41" s="16"/>
      <c r="E41" s="16"/>
      <c r="F41" s="16"/>
      <c r="G41" s="16"/>
      <c r="H41" s="16"/>
      <c r="I41" s="16"/>
      <c r="J41" s="16"/>
      <c r="K41" s="16"/>
      <c r="L41" s="16"/>
      <c r="M41" s="16"/>
      <c r="N41" s="5"/>
    </row>
    <row r="42" spans="1:14" x14ac:dyDescent="0.25">
      <c r="A42" t="s">
        <v>20</v>
      </c>
      <c r="B42" s="16">
        <f>IF(AVERAGE(B4:B12)=0,0,AVERAGE(B4:B12))</f>
        <v>10.204305641462355</v>
      </c>
      <c r="C42" s="16">
        <f t="shared" ref="C42:M42" si="5">IF(AVERAGE(C4:C12)=0,0,AVERAGE(C4:C12))</f>
        <v>10.219561649184136</v>
      </c>
      <c r="D42" s="16">
        <f t="shared" si="5"/>
        <v>10.666579359901268</v>
      </c>
      <c r="E42" s="16">
        <f t="shared" si="5"/>
        <v>9.5473017679601764</v>
      </c>
      <c r="F42" s="16">
        <f t="shared" si="5"/>
        <v>8.2930243051742263</v>
      </c>
      <c r="G42" s="16">
        <f t="shared" si="5"/>
        <v>8.1165180587109784</v>
      </c>
      <c r="H42" s="16">
        <f t="shared" si="5"/>
        <v>8.4334299945991358</v>
      </c>
      <c r="I42" s="16">
        <f t="shared" si="5"/>
        <v>9.3882069131666714</v>
      </c>
      <c r="J42" s="16">
        <f t="shared" si="5"/>
        <v>10.560271277803285</v>
      </c>
      <c r="K42" s="16">
        <f t="shared" si="5"/>
        <v>11.040612148722287</v>
      </c>
      <c r="L42" s="16">
        <f t="shared" si="5"/>
        <v>11.749722792263213</v>
      </c>
      <c r="M42" s="16">
        <f t="shared" si="5"/>
        <v>10.966911132380183</v>
      </c>
    </row>
    <row r="43" spans="1:14" ht="6" customHeight="1" x14ac:dyDescent="0.25">
      <c r="B43" s="24"/>
      <c r="C43" s="24"/>
      <c r="D43" s="24"/>
      <c r="E43" s="24"/>
      <c r="F43" s="24"/>
      <c r="G43" s="24"/>
      <c r="H43" s="24"/>
      <c r="I43" s="24"/>
      <c r="J43" s="24"/>
      <c r="K43" s="24"/>
      <c r="L43" s="24"/>
      <c r="M43" s="24"/>
    </row>
    <row r="44" spans="1:14" x14ac:dyDescent="0.25">
      <c r="A44" t="s">
        <v>21</v>
      </c>
      <c r="B44" s="24">
        <f>IF(AVERAGE(B13:B20)=0,0,AVERAGE(B13:B20))</f>
        <v>53.976000331696433</v>
      </c>
      <c r="C44" s="24">
        <f t="shared" ref="C44:M44" si="6">IF(AVERAGE(C13:C20)=0,0,AVERAGE(C13:C20))</f>
        <v>54.521420592524173</v>
      </c>
      <c r="D44" s="24">
        <f t="shared" si="6"/>
        <v>55.712193735258502</v>
      </c>
      <c r="E44" s="24">
        <f t="shared" si="6"/>
        <v>50.067770448062952</v>
      </c>
      <c r="F44" s="24">
        <f t="shared" si="6"/>
        <v>43.917548905434487</v>
      </c>
      <c r="G44" s="24">
        <f t="shared" si="6"/>
        <v>41.721524692235292</v>
      </c>
      <c r="H44" s="24">
        <f t="shared" si="6"/>
        <v>42.406789340692569</v>
      </c>
      <c r="I44" s="24">
        <f t="shared" si="6"/>
        <v>47.004342618075441</v>
      </c>
      <c r="J44" s="24">
        <f t="shared" si="6"/>
        <v>52.758006312937979</v>
      </c>
      <c r="K44" s="24">
        <f t="shared" si="6"/>
        <v>53.82881784466263</v>
      </c>
      <c r="L44" s="24">
        <f t="shared" si="6"/>
        <v>56.352412180296255</v>
      </c>
      <c r="M44" s="24">
        <f t="shared" si="6"/>
        <v>56.687165732525926</v>
      </c>
    </row>
  </sheetData>
  <mergeCells count="1">
    <mergeCell ref="F1:H1"/>
  </mergeCells>
  <conditionalFormatting sqref="B28:M29">
    <cfRule type="containsBlanks" dxfId="143" priority="43">
      <formula>LEN(TRIM(B28))=0</formula>
    </cfRule>
    <cfRule type="cellIs" dxfId="142" priority="44" operator="equal">
      <formula>0</formula>
    </cfRule>
  </conditionalFormatting>
  <conditionalFormatting sqref="B30:M30">
    <cfRule type="cellIs" dxfId="141" priority="45" stopIfTrue="1" operator="equal">
      <formula>MAX($B$27:$M$27)</formula>
    </cfRule>
  </conditionalFormatting>
  <conditionalFormatting sqref="B38:M38">
    <cfRule type="cellIs" dxfId="140" priority="46" stopIfTrue="1" operator="equal">
      <formula>MAX($B$37:$M$37)</formula>
    </cfRule>
  </conditionalFormatting>
  <conditionalFormatting sqref="B36:M36">
    <cfRule type="cellIs" dxfId="139" priority="47" stopIfTrue="1" operator="equal">
      <formula>MAX($B$32:$M$32)</formula>
    </cfRule>
  </conditionalFormatting>
  <conditionalFormatting sqref="B40:M40">
    <cfRule type="cellIs" dxfId="138" priority="48" stopIfTrue="1" operator="equal">
      <formula>MIN($B$39:$M$39)</formula>
    </cfRule>
  </conditionalFormatting>
  <conditionalFormatting sqref="B42:M42">
    <cfRule type="cellIs" dxfId="137" priority="42" stopIfTrue="1" operator="equal">
      <formula>MIN($B$39:$M$39)</formula>
    </cfRule>
  </conditionalFormatting>
  <conditionalFormatting sqref="B33:M33">
    <cfRule type="cellIs" dxfId="136" priority="41" stopIfTrue="1" operator="equal">
      <formula>MAX($B$32:$M$32)</formula>
    </cfRule>
  </conditionalFormatting>
  <conditionalFormatting sqref="B4:M27">
    <cfRule type="cellIs" dxfId="135" priority="1" operator="equal">
      <formula>0</formula>
    </cfRule>
  </conditionalFormatting>
  <conditionalFormatting sqref="B4:M11">
    <cfRule type="cellIs" dxfId="134" priority="2" operator="lessThanOrEqual">
      <formula>MIN($B$4:$B$11,$C$4:$C$11,$D$4:$D$11,$E$4:$E$11,$F$4:$F$11,$G$4:$G$11,$H$4:$H$11,$I$4:$I$11,$J$4:$J$11,$K$4:$K$11,$L$4:$L$11,$M$4:$M$11)</formula>
    </cfRule>
  </conditionalFormatting>
  <conditionalFormatting sqref="H4:H11">
    <cfRule type="cellIs" dxfId="133" priority="3" operator="equal">
      <formula>MIN($H$4:$H$11)</formula>
    </cfRule>
  </conditionalFormatting>
  <conditionalFormatting sqref="B4:B11">
    <cfRule type="cellIs" dxfId="132" priority="4" operator="equal">
      <formula>MIN($B$4:$B$11)</formula>
    </cfRule>
  </conditionalFormatting>
  <conditionalFormatting sqref="K4:K11">
    <cfRule type="cellIs" dxfId="131" priority="5" operator="equal">
      <formula>MIN($K$4:$K$11)</formula>
    </cfRule>
  </conditionalFormatting>
  <conditionalFormatting sqref="E4:E11">
    <cfRule type="cellIs" dxfId="130" priority="6" operator="equal">
      <formula>MIN($E$4:$E$11)</formula>
    </cfRule>
  </conditionalFormatting>
  <conditionalFormatting sqref="D4:D11">
    <cfRule type="cellIs" dxfId="129" priority="7" operator="equal">
      <formula>MIN($D$4:$D$11)</formula>
    </cfRule>
  </conditionalFormatting>
  <conditionalFormatting sqref="C4:C11">
    <cfRule type="cellIs" dxfId="128" priority="8" operator="equal">
      <formula>MIN($C$4:$C$11)</formula>
    </cfRule>
  </conditionalFormatting>
  <conditionalFormatting sqref="I4:I11">
    <cfRule type="cellIs" dxfId="127" priority="9" operator="equal">
      <formula>MIN($I$4:$I$11)</formula>
    </cfRule>
  </conditionalFormatting>
  <conditionalFormatting sqref="F4:F11">
    <cfRule type="cellIs" dxfId="126" priority="10" operator="equal">
      <formula>MIN($F$4:$F$11)</formula>
    </cfRule>
  </conditionalFormatting>
  <conditionalFormatting sqref="L4:L11">
    <cfRule type="cellIs" dxfId="125" priority="11" operator="equal">
      <formula>MIN($L$4:$L$11)</formula>
    </cfRule>
  </conditionalFormatting>
  <conditionalFormatting sqref="G4:G11">
    <cfRule type="cellIs" dxfId="124" priority="12" operator="equal">
      <formula>MIN($G$4:$G$11)</formula>
    </cfRule>
  </conditionalFormatting>
  <conditionalFormatting sqref="M4:M11">
    <cfRule type="cellIs" dxfId="123" priority="13" operator="equal">
      <formula>MIN($M$4:$M$11)</formula>
    </cfRule>
  </conditionalFormatting>
  <conditionalFormatting sqref="B22:M25">
    <cfRule type="cellIs" dxfId="122" priority="14" operator="greaterThanOrEqual">
      <formula>MAX($B$22:$B$25,$C$22:$C$25,$D$22:$D$25,$E$22:$E$25,$F$22:$F$25,$G$22:$G$25,$H$22:$H$25,$I$22:$I$25,$J$22:$J$25,$K$22:$K$25,$L$22:$L$25,$M$22:$M$25)</formula>
    </cfRule>
  </conditionalFormatting>
  <conditionalFormatting sqref="L22:L25">
    <cfRule type="cellIs" dxfId="121" priority="15" operator="equal">
      <formula>MAX($L$22:$L$25)</formula>
    </cfRule>
  </conditionalFormatting>
  <conditionalFormatting sqref="J4:J11">
    <cfRule type="cellIs" dxfId="120" priority="16" operator="equal">
      <formula>MIN($J$4:$J$11)</formula>
    </cfRule>
  </conditionalFormatting>
  <conditionalFormatting sqref="B12:M20">
    <cfRule type="cellIs" dxfId="119" priority="17" operator="greaterThanOrEqual">
      <formula>MAX($B$12:$B$20,$C$12:$C$20,$D$12:$D$20,$E$12:$E$20,$F$12:$F$20,$G$12:$G$20,$H$12:$H$20,$I$12:$I$20,$J$12:$J$20,$K$12:$K$20,$L$12:$L$20,$M$12:$M$20)</formula>
    </cfRule>
  </conditionalFormatting>
  <conditionalFormatting sqref="L12:L20">
    <cfRule type="cellIs" dxfId="118" priority="18" operator="equal">
      <formula>MAX($L$12:$L$20)</formula>
    </cfRule>
  </conditionalFormatting>
  <conditionalFormatting sqref="K12:K20">
    <cfRule type="cellIs" dxfId="117" priority="19" operator="equal">
      <formula>MAX($K$12:$K$20)</formula>
    </cfRule>
  </conditionalFormatting>
  <conditionalFormatting sqref="J12:J20">
    <cfRule type="cellIs" dxfId="116" priority="20" operator="equal">
      <formula>MAX($J$12:$J$20)</formula>
    </cfRule>
  </conditionalFormatting>
  <conditionalFormatting sqref="I12:I20">
    <cfRule type="cellIs" dxfId="115" priority="21" operator="equal">
      <formula>MAX($I$12:$I$20)</formula>
    </cfRule>
  </conditionalFormatting>
  <conditionalFormatting sqref="H12:H20">
    <cfRule type="cellIs" dxfId="114" priority="22" operator="equal">
      <formula>MAX($H$12:$H$20)</formula>
    </cfRule>
  </conditionalFormatting>
  <conditionalFormatting sqref="G12:G20">
    <cfRule type="cellIs" dxfId="113" priority="23" operator="equal">
      <formula>MAX($G$12:$G$20)</formula>
    </cfRule>
  </conditionalFormatting>
  <conditionalFormatting sqref="F12:F20">
    <cfRule type="cellIs" dxfId="112" priority="24" operator="equal">
      <formula>MAX($F$12:$F$20)</formula>
    </cfRule>
  </conditionalFormatting>
  <conditionalFormatting sqref="E12:E20">
    <cfRule type="cellIs" dxfId="111" priority="25" operator="equal">
      <formula>MAX($E$12:$E$20)</formula>
    </cfRule>
  </conditionalFormatting>
  <conditionalFormatting sqref="D12:D20">
    <cfRule type="cellIs" dxfId="110" priority="26" operator="equal">
      <formula>MAX($D$12:$D$20)</formula>
    </cfRule>
  </conditionalFormatting>
  <conditionalFormatting sqref="C12:C20">
    <cfRule type="cellIs" dxfId="109" priority="27" operator="equal">
      <formula>MAX($C$12:$C$20)</formula>
    </cfRule>
  </conditionalFormatting>
  <conditionalFormatting sqref="B12:B20">
    <cfRule type="cellIs" dxfId="108" priority="28" operator="equal">
      <formula>MAX($B$12:$B$20)</formula>
    </cfRule>
  </conditionalFormatting>
  <conditionalFormatting sqref="M22:M25">
    <cfRule type="cellIs" dxfId="107" priority="29" operator="equal">
      <formula>MAX($M$22:$M$25)</formula>
    </cfRule>
  </conditionalFormatting>
  <conditionalFormatting sqref="H22:H25">
    <cfRule type="cellIs" dxfId="106" priority="30" operator="equal">
      <formula>MAX($H$22:$H$25)</formula>
    </cfRule>
  </conditionalFormatting>
  <conditionalFormatting sqref="M12:M20">
    <cfRule type="cellIs" dxfId="105" priority="31" operator="equal">
      <formula>MAX($M$12:$M$20)</formula>
    </cfRule>
  </conditionalFormatting>
  <conditionalFormatting sqref="K22:K25">
    <cfRule type="cellIs" dxfId="104" priority="32" operator="equal">
      <formula>MAX($K$22:$K$25)</formula>
    </cfRule>
  </conditionalFormatting>
  <conditionalFormatting sqref="J22:J25">
    <cfRule type="cellIs" dxfId="103" priority="33" operator="equal">
      <formula>MAX($J$22:$J$25)</formula>
    </cfRule>
  </conditionalFormatting>
  <conditionalFormatting sqref="G22:G25">
    <cfRule type="cellIs" dxfId="102" priority="34" operator="equal">
      <formula>MAX($G$22:$G$25)</formula>
    </cfRule>
  </conditionalFormatting>
  <conditionalFormatting sqref="F22:F25">
    <cfRule type="cellIs" dxfId="101" priority="35" operator="equal">
      <formula>MAX($F$22:$F$25)</formula>
    </cfRule>
  </conditionalFormatting>
  <conditionalFormatting sqref="E22:E25">
    <cfRule type="cellIs" dxfId="100" priority="36" operator="equal">
      <formula>MAX($E$22:$E$25)</formula>
    </cfRule>
  </conditionalFormatting>
  <conditionalFormatting sqref="D22:D25">
    <cfRule type="cellIs" dxfId="99" priority="37" operator="equal">
      <formula>MAX($D$22:$D$25)</formula>
    </cfRule>
  </conditionalFormatting>
  <conditionalFormatting sqref="C22:C25">
    <cfRule type="cellIs" dxfId="98" priority="38" operator="equal">
      <formula>MAX($C$22:$C$25)</formula>
    </cfRule>
  </conditionalFormatting>
  <conditionalFormatting sqref="B22:B25">
    <cfRule type="cellIs" dxfId="97" priority="39" operator="equal">
      <formula>MAX($B$22:$B$25)</formula>
    </cfRule>
  </conditionalFormatting>
  <conditionalFormatting sqref="I22:I25">
    <cfRule type="cellIs" dxfId="96" priority="40" operator="equal">
      <formula>MAX($I$22:$I$25)</formula>
    </cfRule>
  </conditionalFormatting>
  <pageMargins left="0.511811024" right="0.511811024" top="0.78740157499999996" bottom="0.78740157499999996" header="0.31496062000000002" footer="0.31496062000000002"/>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EC434-7D9C-4358-B133-30E95F70A808}">
  <dimension ref="A1:N44"/>
  <sheetViews>
    <sheetView topLeftCell="A14" zoomScale="80" zoomScaleNormal="80" workbookViewId="0">
      <selection activeCell="B1" sqref="B1"/>
    </sheetView>
  </sheetViews>
  <sheetFormatPr defaultRowHeight="15" x14ac:dyDescent="0.25"/>
  <cols>
    <col min="1" max="1" width="28.85546875" customWidth="1"/>
    <col min="2" max="14" width="12.28515625" customWidth="1"/>
  </cols>
  <sheetData>
    <row r="1" spans="1:14" ht="15.75" x14ac:dyDescent="0.25">
      <c r="A1" s="1" t="s">
        <v>4</v>
      </c>
      <c r="B1" s="260" t="str">
        <f>'Curva Tipica'!B1</f>
        <v>XXXXX</v>
      </c>
      <c r="D1" s="1" t="s">
        <v>25</v>
      </c>
      <c r="E1" s="235" t="str">
        <f>'Curva Tipica'!E1</f>
        <v>SE</v>
      </c>
      <c r="F1" s="240"/>
      <c r="G1" s="240"/>
      <c r="H1" s="240"/>
    </row>
    <row r="2" spans="1:14" ht="15.75" thickBot="1" x14ac:dyDescent="0.3">
      <c r="A2" s="3" t="s">
        <v>24</v>
      </c>
      <c r="B2" s="4"/>
      <c r="C2" s="4"/>
      <c r="D2" s="4"/>
      <c r="E2" s="5"/>
      <c r="F2" s="5"/>
      <c r="G2" s="5"/>
      <c r="H2" s="5"/>
      <c r="I2" s="5"/>
      <c r="J2" s="5"/>
      <c r="K2" s="5"/>
      <c r="L2" s="5"/>
      <c r="M2" s="6"/>
      <c r="N2" s="5"/>
    </row>
    <row r="3" spans="1:14" ht="16.5" thickTop="1" thickBot="1" x14ac:dyDescent="0.3">
      <c r="A3" s="7" t="s">
        <v>1</v>
      </c>
      <c r="B3" s="18" t="s">
        <v>5</v>
      </c>
      <c r="C3" s="19" t="s">
        <v>6</v>
      </c>
      <c r="D3" s="19" t="s">
        <v>7</v>
      </c>
      <c r="E3" s="19" t="s">
        <v>8</v>
      </c>
      <c r="F3" s="20" t="s">
        <v>9</v>
      </c>
      <c r="G3" s="20" t="s">
        <v>10</v>
      </c>
      <c r="H3" s="20" t="s">
        <v>11</v>
      </c>
      <c r="I3" s="20" t="s">
        <v>12</v>
      </c>
      <c r="J3" s="21" t="s">
        <v>13</v>
      </c>
      <c r="K3" s="21" t="s">
        <v>14</v>
      </c>
      <c r="L3" s="21" t="s">
        <v>15</v>
      </c>
      <c r="M3" s="22" t="s">
        <v>16</v>
      </c>
      <c r="N3" s="8" t="s">
        <v>1</v>
      </c>
    </row>
    <row r="4" spans="1:14" x14ac:dyDescent="0.25">
      <c r="A4" s="9">
        <v>1</v>
      </c>
      <c r="B4" s="226">
        <f>B$28*SUMIFS(FatorHorario[Fator],FatorHorario[Meses],B$3,FatorHorario[UF],$E$1,FatorHorario[Hora],$A4)</f>
        <v>0</v>
      </c>
      <c r="C4" s="227">
        <f>C$28*SUMIFS(FatorHorario[Fator],FatorHorario[Meses],C$3,FatorHorario[UF],$E$1,FatorHorario[Hora],$A4)</f>
        <v>0</v>
      </c>
      <c r="D4" s="227">
        <f>D$28*SUMIFS(FatorHorario[Fator],FatorHorario[Meses],D$3,FatorHorario[UF],$E$1,FatorHorario[Hora],$A4)</f>
        <v>0</v>
      </c>
      <c r="E4" s="227">
        <f>E$28*SUMIFS(FatorHorario[Fator],FatorHorario[Meses],E$3,FatorHorario[UF],$E$1,FatorHorario[Hora],$A4)</f>
        <v>0</v>
      </c>
      <c r="F4" s="227">
        <f>F$28*SUMIFS(FatorHorario[Fator],FatorHorario[Meses],F$3,FatorHorario[UF],$E$1,FatorHorario[Hora],$A4)</f>
        <v>0</v>
      </c>
      <c r="G4" s="227">
        <f>G$28*SUMIFS(FatorHorario[Fator],FatorHorario[Meses],G$3,FatorHorario[UF],$E$1,FatorHorario[Hora],$A4)</f>
        <v>0</v>
      </c>
      <c r="H4" s="227">
        <f>H$28*SUMIFS(FatorHorario[Fator],FatorHorario[Meses],H$3,FatorHorario[UF],$E$1,FatorHorario[Hora],$A4)</f>
        <v>0</v>
      </c>
      <c r="I4" s="227">
        <f>I$28*SUMIFS(FatorHorario[Fator],FatorHorario[Meses],I$3,FatorHorario[UF],$E$1,FatorHorario[Hora],$A4)</f>
        <v>0</v>
      </c>
      <c r="J4" s="227">
        <f>J$28*SUMIFS(FatorHorario[Fator],FatorHorario[Meses],J$3,FatorHorario[UF],$E$1,FatorHorario[Hora],$A4)</f>
        <v>0</v>
      </c>
      <c r="K4" s="227">
        <f>K$28*SUMIFS(FatorHorario[Fator],FatorHorario[Meses],K$3,FatorHorario[UF],$E$1,FatorHorario[Hora],$A4)</f>
        <v>0</v>
      </c>
      <c r="L4" s="227">
        <f>L$28*SUMIFS(FatorHorario[Fator],FatorHorario[Meses],L$3,FatorHorario[UF],$E$1,FatorHorario[Hora],$A4)</f>
        <v>0</v>
      </c>
      <c r="M4" s="228">
        <f>M$28*SUMIFS(FatorHorario[Fator],FatorHorario[Meses],M$3,FatorHorario[UF],$E$1,FatorHorario[Hora],$A4)</f>
        <v>0</v>
      </c>
      <c r="N4" s="10">
        <v>1</v>
      </c>
    </row>
    <row r="5" spans="1:14" x14ac:dyDescent="0.25">
      <c r="A5" s="11">
        <v>2</v>
      </c>
      <c r="B5" s="229">
        <f>B$28*SUMIFS(FatorHorario[Fator],FatorHorario[Meses],B$3,FatorHorario[UF],$E$1,FatorHorario[Hora],$A5)</f>
        <v>0</v>
      </c>
      <c r="C5" s="230">
        <f>C$28*SUMIFS(FatorHorario[Fator],FatorHorario[Meses],C$3,FatorHorario[UF],$E$1,FatorHorario[Hora],$A5)</f>
        <v>0</v>
      </c>
      <c r="D5" s="230">
        <f>D$28*SUMIFS(FatorHorario[Fator],FatorHorario[Meses],D$3,FatorHorario[UF],$E$1,FatorHorario[Hora],$A5)</f>
        <v>0</v>
      </c>
      <c r="E5" s="230">
        <f>E$28*SUMIFS(FatorHorario[Fator],FatorHorario[Meses],E$3,FatorHorario[UF],$E$1,FatorHorario[Hora],$A5)</f>
        <v>0</v>
      </c>
      <c r="F5" s="230">
        <f>F$28*SUMIFS(FatorHorario[Fator],FatorHorario[Meses],F$3,FatorHorario[UF],$E$1,FatorHorario[Hora],$A5)</f>
        <v>0</v>
      </c>
      <c r="G5" s="230">
        <f>G$28*SUMIFS(FatorHorario[Fator],FatorHorario[Meses],G$3,FatorHorario[UF],$E$1,FatorHorario[Hora],$A5)</f>
        <v>0</v>
      </c>
      <c r="H5" s="230">
        <f>H$28*SUMIFS(FatorHorario[Fator],FatorHorario[Meses],H$3,FatorHorario[UF],$E$1,FatorHorario[Hora],$A5)</f>
        <v>0</v>
      </c>
      <c r="I5" s="230">
        <f>I$28*SUMIFS(FatorHorario[Fator],FatorHorario[Meses],I$3,FatorHorario[UF],$E$1,FatorHorario[Hora],$A5)</f>
        <v>0</v>
      </c>
      <c r="J5" s="230">
        <f>J$28*SUMIFS(FatorHorario[Fator],FatorHorario[Meses],J$3,FatorHorario[UF],$E$1,FatorHorario[Hora],$A5)</f>
        <v>0</v>
      </c>
      <c r="K5" s="230">
        <f>K$28*SUMIFS(FatorHorario[Fator],FatorHorario[Meses],K$3,FatorHorario[UF],$E$1,FatorHorario[Hora],$A5)</f>
        <v>0</v>
      </c>
      <c r="L5" s="230">
        <f>L$28*SUMIFS(FatorHorario[Fator],FatorHorario[Meses],L$3,FatorHorario[UF],$E$1,FatorHorario[Hora],$A5)</f>
        <v>0</v>
      </c>
      <c r="M5" s="231">
        <f>M$28*SUMIFS(FatorHorario[Fator],FatorHorario[Meses],M$3,FatorHorario[UF],$E$1,FatorHorario[Hora],$A5)</f>
        <v>0</v>
      </c>
      <c r="N5" s="12">
        <v>2</v>
      </c>
    </row>
    <row r="6" spans="1:14" x14ac:dyDescent="0.25">
      <c r="A6" s="11">
        <v>3</v>
      </c>
      <c r="B6" s="229">
        <f>B$28*SUMIFS(FatorHorario[Fator],FatorHorario[Meses],B$3,FatorHorario[UF],$E$1,FatorHorario[Hora],$A6)</f>
        <v>0</v>
      </c>
      <c r="C6" s="230">
        <f>C$28*SUMIFS(FatorHorario[Fator],FatorHorario[Meses],C$3,FatorHorario[UF],$E$1,FatorHorario[Hora],$A6)</f>
        <v>0</v>
      </c>
      <c r="D6" s="230">
        <f>D$28*SUMIFS(FatorHorario[Fator],FatorHorario[Meses],D$3,FatorHorario[UF],$E$1,FatorHorario[Hora],$A6)</f>
        <v>0</v>
      </c>
      <c r="E6" s="230">
        <f>E$28*SUMIFS(FatorHorario[Fator],FatorHorario[Meses],E$3,FatorHorario[UF],$E$1,FatorHorario[Hora],$A6)</f>
        <v>0</v>
      </c>
      <c r="F6" s="230">
        <f>F$28*SUMIFS(FatorHorario[Fator],FatorHorario[Meses],F$3,FatorHorario[UF],$E$1,FatorHorario[Hora],$A6)</f>
        <v>0</v>
      </c>
      <c r="G6" s="230">
        <f>G$28*SUMIFS(FatorHorario[Fator],FatorHorario[Meses],G$3,FatorHorario[UF],$E$1,FatorHorario[Hora],$A6)</f>
        <v>0</v>
      </c>
      <c r="H6" s="230">
        <f>H$28*SUMIFS(FatorHorario[Fator],FatorHorario[Meses],H$3,FatorHorario[UF],$E$1,FatorHorario[Hora],$A6)</f>
        <v>0</v>
      </c>
      <c r="I6" s="230">
        <f>I$28*SUMIFS(FatorHorario[Fator],FatorHorario[Meses],I$3,FatorHorario[UF],$E$1,FatorHorario[Hora],$A6)</f>
        <v>0</v>
      </c>
      <c r="J6" s="230">
        <f>J$28*SUMIFS(FatorHorario[Fator],FatorHorario[Meses],J$3,FatorHorario[UF],$E$1,FatorHorario[Hora],$A6)</f>
        <v>0</v>
      </c>
      <c r="K6" s="230">
        <f>K$28*SUMIFS(FatorHorario[Fator],FatorHorario[Meses],K$3,FatorHorario[UF],$E$1,FatorHorario[Hora],$A6)</f>
        <v>0</v>
      </c>
      <c r="L6" s="230">
        <f>L$28*SUMIFS(FatorHorario[Fator],FatorHorario[Meses],L$3,FatorHorario[UF],$E$1,FatorHorario[Hora],$A6)</f>
        <v>0</v>
      </c>
      <c r="M6" s="231">
        <f>M$28*SUMIFS(FatorHorario[Fator],FatorHorario[Meses],M$3,FatorHorario[UF],$E$1,FatorHorario[Hora],$A6)</f>
        <v>0</v>
      </c>
      <c r="N6" s="12">
        <v>3</v>
      </c>
    </row>
    <row r="7" spans="1:14" x14ac:dyDescent="0.25">
      <c r="A7" s="11">
        <v>4</v>
      </c>
      <c r="B7" s="229">
        <f>B$28*SUMIFS(FatorHorario[Fator],FatorHorario[Meses],B$3,FatorHorario[UF],$E$1,FatorHorario[Hora],$A7)</f>
        <v>0</v>
      </c>
      <c r="C7" s="230">
        <f>C$28*SUMIFS(FatorHorario[Fator],FatorHorario[Meses],C$3,FatorHorario[UF],$E$1,FatorHorario[Hora],$A7)</f>
        <v>0</v>
      </c>
      <c r="D7" s="230">
        <f>D$28*SUMIFS(FatorHorario[Fator],FatorHorario[Meses],D$3,FatorHorario[UF],$E$1,FatorHorario[Hora],$A7)</f>
        <v>0</v>
      </c>
      <c r="E7" s="230">
        <f>E$28*SUMIFS(FatorHorario[Fator],FatorHorario[Meses],E$3,FatorHorario[UF],$E$1,FatorHorario[Hora],$A7)</f>
        <v>0</v>
      </c>
      <c r="F7" s="230">
        <f>F$28*SUMIFS(FatorHorario[Fator],FatorHorario[Meses],F$3,FatorHorario[UF],$E$1,FatorHorario[Hora],$A7)</f>
        <v>0</v>
      </c>
      <c r="G7" s="230">
        <f>G$28*SUMIFS(FatorHorario[Fator],FatorHorario[Meses],G$3,FatorHorario[UF],$E$1,FatorHorario[Hora],$A7)</f>
        <v>0</v>
      </c>
      <c r="H7" s="230">
        <f>H$28*SUMIFS(FatorHorario[Fator],FatorHorario[Meses],H$3,FatorHorario[UF],$E$1,FatorHorario[Hora],$A7)</f>
        <v>0</v>
      </c>
      <c r="I7" s="230">
        <f>I$28*SUMIFS(FatorHorario[Fator],FatorHorario[Meses],I$3,FatorHorario[UF],$E$1,FatorHorario[Hora],$A7)</f>
        <v>0</v>
      </c>
      <c r="J7" s="230">
        <f>J$28*SUMIFS(FatorHorario[Fator],FatorHorario[Meses],J$3,FatorHorario[UF],$E$1,FatorHorario[Hora],$A7)</f>
        <v>0</v>
      </c>
      <c r="K7" s="230">
        <f>K$28*SUMIFS(FatorHorario[Fator],FatorHorario[Meses],K$3,FatorHorario[UF],$E$1,FatorHorario[Hora],$A7)</f>
        <v>0</v>
      </c>
      <c r="L7" s="230">
        <f>L$28*SUMIFS(FatorHorario[Fator],FatorHorario[Meses],L$3,FatorHorario[UF],$E$1,FatorHorario[Hora],$A7)</f>
        <v>0</v>
      </c>
      <c r="M7" s="231">
        <f>M$28*SUMIFS(FatorHorario[Fator],FatorHorario[Meses],M$3,FatorHorario[UF],$E$1,FatorHorario[Hora],$A7)</f>
        <v>0</v>
      </c>
      <c r="N7" s="12">
        <v>4</v>
      </c>
    </row>
    <row r="8" spans="1:14" x14ac:dyDescent="0.25">
      <c r="A8" s="11">
        <v>5</v>
      </c>
      <c r="B8" s="229">
        <f>B$28*SUMIFS(FatorHorario[Fator],FatorHorario[Meses],B$3,FatorHorario[UF],$E$1,FatorHorario[Hora],$A8)</f>
        <v>0</v>
      </c>
      <c r="C8" s="230">
        <f>C$28*SUMIFS(FatorHorario[Fator],FatorHorario[Meses],C$3,FatorHorario[UF],$E$1,FatorHorario[Hora],$A8)</f>
        <v>0</v>
      </c>
      <c r="D8" s="230">
        <f>D$28*SUMIFS(FatorHorario[Fator],FatorHorario[Meses],D$3,FatorHorario[UF],$E$1,FatorHorario[Hora],$A8)</f>
        <v>0</v>
      </c>
      <c r="E8" s="230">
        <f>E$28*SUMIFS(FatorHorario[Fator],FatorHorario[Meses],E$3,FatorHorario[UF],$E$1,FatorHorario[Hora],$A8)</f>
        <v>0</v>
      </c>
      <c r="F8" s="230">
        <f>F$28*SUMIFS(FatorHorario[Fator],FatorHorario[Meses],F$3,FatorHorario[UF],$E$1,FatorHorario[Hora],$A8)</f>
        <v>0</v>
      </c>
      <c r="G8" s="230">
        <f>G$28*SUMIFS(FatorHorario[Fator],FatorHorario[Meses],G$3,FatorHorario[UF],$E$1,FatorHorario[Hora],$A8)</f>
        <v>0</v>
      </c>
      <c r="H8" s="230">
        <f>H$28*SUMIFS(FatorHorario[Fator],FatorHorario[Meses],H$3,FatorHorario[UF],$E$1,FatorHorario[Hora],$A8)</f>
        <v>0</v>
      </c>
      <c r="I8" s="230">
        <f>I$28*SUMIFS(FatorHorario[Fator],FatorHorario[Meses],I$3,FatorHorario[UF],$E$1,FatorHorario[Hora],$A8)</f>
        <v>0</v>
      </c>
      <c r="J8" s="230">
        <f>J$28*SUMIFS(FatorHorario[Fator],FatorHorario[Meses],J$3,FatorHorario[UF],$E$1,FatorHorario[Hora],$A8)</f>
        <v>0</v>
      </c>
      <c r="K8" s="230">
        <f>K$28*SUMIFS(FatorHorario[Fator],FatorHorario[Meses],K$3,FatorHorario[UF],$E$1,FatorHorario[Hora],$A8)</f>
        <v>0</v>
      </c>
      <c r="L8" s="230">
        <f>L$28*SUMIFS(FatorHorario[Fator],FatorHorario[Meses],L$3,FatorHorario[UF],$E$1,FatorHorario[Hora],$A8)</f>
        <v>0</v>
      </c>
      <c r="M8" s="231">
        <f>M$28*SUMIFS(FatorHorario[Fator],FatorHorario[Meses],M$3,FatorHorario[UF],$E$1,FatorHorario[Hora],$A8)</f>
        <v>0</v>
      </c>
      <c r="N8" s="12">
        <v>5</v>
      </c>
    </row>
    <row r="9" spans="1:14" x14ac:dyDescent="0.25">
      <c r="A9" s="11">
        <v>6</v>
      </c>
      <c r="B9" s="229">
        <f>B$28*SUMIFS(FatorHorario[Fator],FatorHorario[Meses],B$3,FatorHorario[UF],$E$1,FatorHorario[Hora],$A9)</f>
        <v>1.254756563695131</v>
      </c>
      <c r="C9" s="230">
        <f>C$28*SUMIFS(FatorHorario[Fator],FatorHorario[Meses],C$3,FatorHorario[UF],$E$1,FatorHorario[Hora],$A9)</f>
        <v>0.92994122634560494</v>
      </c>
      <c r="D9" s="230">
        <f>D$28*SUMIFS(FatorHorario[Fator],FatorHorario[Meses],D$3,FatorHorario[UF],$E$1,FatorHorario[Hora],$A9)</f>
        <v>0.79776037347927187</v>
      </c>
      <c r="E9" s="230">
        <f>E$28*SUMIFS(FatorHorario[Fator],FatorHorario[Meses],E$3,FatorHorario[UF],$E$1,FatorHorario[Hora],$A9)</f>
        <v>0.57083900276323329</v>
      </c>
      <c r="F9" s="230">
        <f>F$28*SUMIFS(FatorHorario[Fator],FatorHorario[Meses],F$3,FatorHorario[UF],$E$1,FatorHorario[Hora],$A9)</f>
        <v>0.35147895904102516</v>
      </c>
      <c r="G9" s="230">
        <f>G$28*SUMIFS(FatorHorario[Fator],FatorHorario[Meses],G$3,FatorHorario[UF],$E$1,FatorHorario[Hora],$A9)</f>
        <v>0.21258976133719468</v>
      </c>
      <c r="H9" s="230">
        <f>H$28*SUMIFS(FatorHorario[Fator],FatorHorario[Meses],H$3,FatorHorario[UF],$E$1,FatorHorario[Hora],$A9)</f>
        <v>0.20078507505457066</v>
      </c>
      <c r="I9" s="230">
        <f>I$28*SUMIFS(FatorHorario[Fator],FatorHorario[Meses],I$3,FatorHorario[UF],$E$1,FatorHorario[Hora],$A9)</f>
        <v>0.38364468796686801</v>
      </c>
      <c r="J9" s="230">
        <f>J$28*SUMIFS(FatorHorario[Fator],FatorHorario[Meses],J$3,FatorHorario[UF],$E$1,FatorHorario[Hora],$A9)</f>
        <v>0.85562449545095109</v>
      </c>
      <c r="K9" s="230">
        <f>K$28*SUMIFS(FatorHorario[Fator],FatorHorario[Meses],K$3,FatorHorario[UF],$E$1,FatorHorario[Hora],$A9)</f>
        <v>1.4827406775282335</v>
      </c>
      <c r="L9" s="230">
        <f>L$28*SUMIFS(FatorHorario[Fator],FatorHorario[Meses],L$3,FatorHorario[UF],$E$1,FatorHorario[Hora],$A9)</f>
        <v>2.2352326057756668</v>
      </c>
      <c r="M9" s="231">
        <f>M$28*SUMIFS(FatorHorario[Fator],FatorHorario[Meses],M$3,FatorHorario[UF],$E$1,FatorHorario[Hora],$A9)</f>
        <v>1.5424114969672886</v>
      </c>
      <c r="N9" s="12">
        <v>6</v>
      </c>
    </row>
    <row r="10" spans="1:14" x14ac:dyDescent="0.25">
      <c r="A10" s="11">
        <v>7</v>
      </c>
      <c r="B10" s="229">
        <f>B$28*SUMIFS(FatorHorario[Fator],FatorHorario[Meses],B$3,FatorHorario[UF],$E$1,FatorHorario[Hora],$A10)</f>
        <v>12.695370712481061</v>
      </c>
      <c r="C10" s="230">
        <f>C$28*SUMIFS(FatorHorario[Fator],FatorHorario[Meses],C$3,FatorHorario[UF],$E$1,FatorHorario[Hora],$A10)</f>
        <v>12.123084854480201</v>
      </c>
      <c r="D10" s="230">
        <f>D$28*SUMIFS(FatorHorario[Fator],FatorHorario[Meses],D$3,FatorHorario[UF],$E$1,FatorHorario[Hora],$A10)</f>
        <v>13.126769173436696</v>
      </c>
      <c r="E10" s="230">
        <f>E$28*SUMIFS(FatorHorario[Fator],FatorHorario[Meses],E$3,FatorHorario[UF],$E$1,FatorHorario[Hora],$A10)</f>
        <v>11.585064177317552</v>
      </c>
      <c r="F10" s="230">
        <f>F$28*SUMIFS(FatorHorario[Fator],FatorHorario[Meses],F$3,FatorHorario[UF],$E$1,FatorHorario[Hora],$A10)</f>
        <v>9.7049419218948607</v>
      </c>
      <c r="G10" s="230">
        <f>G$28*SUMIFS(FatorHorario[Fator],FatorHorario[Meses],G$3,FatorHorario[UF],$E$1,FatorHorario[Hora],$A10)</f>
        <v>9.6427070341886534</v>
      </c>
      <c r="H10" s="230">
        <f>H$28*SUMIFS(FatorHorario[Fator],FatorHorario[Meses],H$3,FatorHorario[UF],$E$1,FatorHorario[Hora],$A10)</f>
        <v>10.671993831783906</v>
      </c>
      <c r="I10" s="230">
        <f>I$28*SUMIFS(FatorHorario[Fator],FatorHorario[Meses],I$3,FatorHorario[UF],$E$1,FatorHorario[Hora],$A10)</f>
        <v>11.962280109354282</v>
      </c>
      <c r="J10" s="230">
        <f>J$28*SUMIFS(FatorHorario[Fator],FatorHorario[Meses],J$3,FatorHorario[UF],$E$1,FatorHorario[Hora],$A10)</f>
        <v>13.643593108649569</v>
      </c>
      <c r="K10" s="230">
        <f>K$28*SUMIFS(FatorHorario[Fator],FatorHorario[Meses],K$3,FatorHorario[UF],$E$1,FatorHorario[Hora],$A10)</f>
        <v>15.072047097019242</v>
      </c>
      <c r="L10" s="230">
        <f>L$28*SUMIFS(FatorHorario[Fator],FatorHorario[Meses],L$3,FatorHorario[UF],$E$1,FatorHorario[Hora],$A10)</f>
        <v>16.461211480217152</v>
      </c>
      <c r="M10" s="231">
        <f>M$28*SUMIFS(FatorHorario[Fator],FatorHorario[Meses],M$3,FatorHorario[UF],$E$1,FatorHorario[Hora],$A10)</f>
        <v>13.888613333628449</v>
      </c>
      <c r="N10" s="12">
        <v>7</v>
      </c>
    </row>
    <row r="11" spans="1:14" x14ac:dyDescent="0.25">
      <c r="A11" s="11">
        <v>8</v>
      </c>
      <c r="B11" s="229">
        <f>B$28*SUMIFS(FatorHorario[Fator],FatorHorario[Meses],B$3,FatorHorario[UF],$E$1,FatorHorario[Hora],$A11)</f>
        <v>31.656803901464887</v>
      </c>
      <c r="C11" s="230">
        <f>C$28*SUMIFS(FatorHorario[Fator],FatorHorario[Meses],C$3,FatorHorario[UF],$E$1,FatorHorario[Hora],$A11)</f>
        <v>31.959662515273969</v>
      </c>
      <c r="D11" s="230">
        <f>D$28*SUMIFS(FatorHorario[Fator],FatorHorario[Meses],D$3,FatorHorario[UF],$E$1,FatorHorario[Hora],$A11)</f>
        <v>33.673642917113774</v>
      </c>
      <c r="E11" s="230">
        <f>E$28*SUMIFS(FatorHorario[Fator],FatorHorario[Meses],E$3,FatorHorario[UF],$E$1,FatorHorario[Hora],$A11)</f>
        <v>30.321913985890383</v>
      </c>
      <c r="F11" s="230">
        <f>F$28*SUMIFS(FatorHorario[Fator],FatorHorario[Meses],F$3,FatorHorario[UF],$E$1,FatorHorario[Hora],$A11)</f>
        <v>26.548508140591942</v>
      </c>
      <c r="G11" s="230">
        <f>G$28*SUMIFS(FatorHorario[Fator],FatorHorario[Meses],G$3,FatorHorario[UF],$E$1,FatorHorario[Hora],$A11)</f>
        <v>26.209890710447969</v>
      </c>
      <c r="H11" s="230">
        <f>H$28*SUMIFS(FatorHorario[Fator],FatorHorario[Meses],H$3,FatorHorario[UF],$E$1,FatorHorario[Hora],$A11)</f>
        <v>27.28924651803089</v>
      </c>
      <c r="I11" s="230">
        <f>I$28*SUMIFS(FatorHorario[Fator],FatorHorario[Meses],I$3,FatorHorario[UF],$E$1,FatorHorario[Hora],$A11)</f>
        <v>30.360913608852293</v>
      </c>
      <c r="J11" s="230">
        <f>J$28*SUMIFS(FatorHorario[Fator],FatorHorario[Meses],J$3,FatorHorario[UF],$E$1,FatorHorario[Hora],$A11)</f>
        <v>33.911806014321364</v>
      </c>
      <c r="K11" s="230">
        <f>K$28*SUMIFS(FatorHorario[Fator],FatorHorario[Meses],K$3,FatorHorario[UF],$E$1,FatorHorario[Hora],$A11)</f>
        <v>35.01742182348984</v>
      </c>
      <c r="L11" s="230">
        <f>L$28*SUMIFS(FatorHorario[Fator],FatorHorario[Meses],L$3,FatorHorario[UF],$E$1,FatorHorario[Hora],$A11)</f>
        <v>36.829034324425145</v>
      </c>
      <c r="M11" s="231">
        <f>M$28*SUMIFS(FatorHorario[Fator],FatorHorario[Meses],M$3,FatorHorario[UF],$E$1,FatorHorario[Hora],$A11)</f>
        <v>34.265659300538339</v>
      </c>
      <c r="N11" s="12">
        <v>8</v>
      </c>
    </row>
    <row r="12" spans="1:14" x14ac:dyDescent="0.25">
      <c r="A12" s="11">
        <v>9</v>
      </c>
      <c r="B12" s="229">
        <f>B$28*SUMIFS(FatorHorario[Fator],FatorHorario[Meses],B$3,FatorHorario[UF],$E$1,FatorHorario[Hora],$A12)</f>
        <v>50.913204581569232</v>
      </c>
      <c r="C12" s="230">
        <f>C$28*SUMIFS(FatorHorario[Fator],FatorHorario[Meses],C$3,FatorHorario[UF],$E$1,FatorHorario[Hora],$A12)</f>
        <v>51.688478961766066</v>
      </c>
      <c r="D12" s="230">
        <f>D$28*SUMIFS(FatorHorario[Fator],FatorHorario[Meses],D$3,FatorHorario[UF],$E$1,FatorHorario[Hora],$A12)</f>
        <v>53.371197394118511</v>
      </c>
      <c r="E12" s="230">
        <f>E$28*SUMIFS(FatorHorario[Fator],FatorHorario[Meses],E$3,FatorHorario[UF],$E$1,FatorHorario[Hora],$A12)</f>
        <v>47.930831489363463</v>
      </c>
      <c r="F12" s="230">
        <f>F$28*SUMIFS(FatorHorario[Fator],FatorHorario[Meses],F$3,FatorHorario[UF],$E$1,FatorHorario[Hora],$A12)</f>
        <v>41.95826030292497</v>
      </c>
      <c r="G12" s="230">
        <f>G$28*SUMIFS(FatorHorario[Fator],FatorHorario[Meses],G$3,FatorHorario[UF],$E$1,FatorHorario[Hora],$A12)</f>
        <v>40.856263580066219</v>
      </c>
      <c r="H12" s="230">
        <f>H$28*SUMIFS(FatorHorario[Fator],FatorHorario[Meses],H$3,FatorHorario[UF],$E$1,FatorHorario[Hora],$A12)</f>
        <v>41.792586423409332</v>
      </c>
      <c r="I12" s="230">
        <f>I$28*SUMIFS(FatorHorario[Fator],FatorHorario[Meses],I$3,FatorHorario[UF],$E$1,FatorHorario[Hora],$A12)</f>
        <v>46.331700370257643</v>
      </c>
      <c r="J12" s="230">
        <f>J$28*SUMIFS(FatorHorario[Fator],FatorHorario[Meses],J$3,FatorHorario[UF],$E$1,FatorHorario[Hora],$A12)</f>
        <v>51.779012336860958</v>
      </c>
      <c r="K12" s="230">
        <f>K$28*SUMIFS(FatorHorario[Fator],FatorHorario[Meses],K$3,FatorHorario[UF],$E$1,FatorHorario[Hora],$A12)</f>
        <v>53.21009260055024</v>
      </c>
      <c r="L12" s="230">
        <f>L$28*SUMIFS(FatorHorario[Fator],FatorHorario[Meses],L$3,FatorHorario[UF],$E$1,FatorHorario[Hora],$A12)</f>
        <v>56.023760730610796</v>
      </c>
      <c r="M12" s="231">
        <f>M$28*SUMIFS(FatorHorario[Fator],FatorHorario[Meses],M$3,FatorHorario[UF],$E$1,FatorHorario[Hora],$A12)</f>
        <v>54.456647150259286</v>
      </c>
      <c r="N12" s="12">
        <v>9</v>
      </c>
    </row>
    <row r="13" spans="1:14" x14ac:dyDescent="0.25">
      <c r="A13" s="11">
        <v>10</v>
      </c>
      <c r="B13" s="229">
        <f>B$28*SUMIFS(FatorHorario[Fator],FatorHorario[Meses],B$3,FatorHorario[UF],$E$1,FatorHorario[Hora],$A13)</f>
        <v>65.091054804610948</v>
      </c>
      <c r="C13" s="230">
        <f>C$28*SUMIFS(FatorHorario[Fator],FatorHorario[Meses],C$3,FatorHorario[UF],$E$1,FatorHorario[Hora],$A13)</f>
        <v>66.002602703494901</v>
      </c>
      <c r="D13" s="230">
        <f>D$28*SUMIFS(FatorHorario[Fator],FatorHorario[Meses],D$3,FatorHorario[UF],$E$1,FatorHorario[Hora],$A13)</f>
        <v>67.63438743727886</v>
      </c>
      <c r="E13" s="230">
        <f>E$28*SUMIFS(FatorHorario[Fator],FatorHorario[Meses],E$3,FatorHorario[UF],$E$1,FatorHorario[Hora],$A13)</f>
        <v>60.716568203506959</v>
      </c>
      <c r="F13" s="230">
        <f>F$28*SUMIFS(FatorHorario[Fator],FatorHorario[Meses],F$3,FatorHorario[UF],$E$1,FatorHorario[Hora],$A13)</f>
        <v>53.097104172886851</v>
      </c>
      <c r="G13" s="230">
        <f>G$28*SUMIFS(FatorHorario[Fator],FatorHorario[Meses],G$3,FatorHorario[UF],$E$1,FatorHorario[Hora],$A13)</f>
        <v>50.930384258707839</v>
      </c>
      <c r="H13" s="230">
        <f>H$28*SUMIFS(FatorHorario[Fator],FatorHorario[Meses],H$3,FatorHorario[UF],$E$1,FatorHorario[Hora],$A13)</f>
        <v>51.85566844117983</v>
      </c>
      <c r="I13" s="230">
        <f>I$28*SUMIFS(FatorHorario[Fator],FatorHorario[Meses],I$3,FatorHorario[UF],$E$1,FatorHorario[Hora],$A13)</f>
        <v>57.11156208240368</v>
      </c>
      <c r="J13" s="230">
        <f>J$28*SUMIFS(FatorHorario[Fator],FatorHorario[Meses],J$3,FatorHorario[UF],$E$1,FatorHorario[Hora],$A13)</f>
        <v>64.003458154910859</v>
      </c>
      <c r="K13" s="230">
        <f>K$28*SUMIFS(FatorHorario[Fator],FatorHorario[Meses],K$3,FatorHorario[UF],$E$1,FatorHorario[Hora],$A13)</f>
        <v>65.991433649513596</v>
      </c>
      <c r="L13" s="230">
        <f>L$28*SUMIFS(FatorHorario[Fator],FatorHorario[Meses],L$3,FatorHorario[UF],$E$1,FatorHorario[Hora],$A13)</f>
        <v>70.021666093554174</v>
      </c>
      <c r="M13" s="231">
        <f>M$28*SUMIFS(FatorHorario[Fator],FatorHorario[Meses],M$3,FatorHorario[UF],$E$1,FatorHorario[Hora],$A13)</f>
        <v>69.298336262667704</v>
      </c>
      <c r="N13" s="12">
        <v>10</v>
      </c>
    </row>
    <row r="14" spans="1:14" x14ac:dyDescent="0.25">
      <c r="A14" s="11">
        <v>11</v>
      </c>
      <c r="B14" s="229">
        <f>B$28*SUMIFS(FatorHorario[Fator],FatorHorario[Meses],B$3,FatorHorario[UF],$E$1,FatorHorario[Hora],$A14)</f>
        <v>73.225787924065159</v>
      </c>
      <c r="C14" s="230">
        <f>C$28*SUMIFS(FatorHorario[Fator],FatorHorario[Meses],C$3,FatorHorario[UF],$E$1,FatorHorario[Hora],$A14)</f>
        <v>74.162769378973294</v>
      </c>
      <c r="D14" s="230">
        <f>D$28*SUMIFS(FatorHorario[Fator],FatorHorario[Meses],D$3,FatorHorario[UF],$E$1,FatorHorario[Hora],$A14)</f>
        <v>75.759756863118611</v>
      </c>
      <c r="E14" s="230">
        <f>E$28*SUMIFS(FatorHorario[Fator],FatorHorario[Meses],E$3,FatorHorario[UF],$E$1,FatorHorario[Hora],$A14)</f>
        <v>68.181006572354946</v>
      </c>
      <c r="F14" s="230">
        <f>F$28*SUMIFS(FatorHorario[Fator],FatorHorario[Meses],F$3,FatorHorario[UF],$E$1,FatorHorario[Hora],$A14)</f>
        <v>59.451877714368507</v>
      </c>
      <c r="G14" s="230">
        <f>G$28*SUMIFS(FatorHorario[Fator],FatorHorario[Meses],G$3,FatorHorario[UF],$E$1,FatorHorario[Hora],$A14)</f>
        <v>56.616291486950075</v>
      </c>
      <c r="H14" s="230">
        <f>H$28*SUMIFS(FatorHorario[Fator],FatorHorario[Meses],H$3,FatorHorario[UF],$E$1,FatorHorario[Hora],$A14)</f>
        <v>57.501181226524984</v>
      </c>
      <c r="I14" s="230">
        <f>I$28*SUMIFS(FatorHorario[Fator],FatorHorario[Meses],I$3,FatorHorario[UF],$E$1,FatorHorario[Hora],$A14)</f>
        <v>63.173574442029313</v>
      </c>
      <c r="J14" s="230">
        <f>J$28*SUMIFS(FatorHorario[Fator],FatorHorario[Meses],J$3,FatorHorario[UF],$E$1,FatorHorario[Hora],$A14)</f>
        <v>70.858451642879814</v>
      </c>
      <c r="K14" s="230">
        <f>K$28*SUMIFS(FatorHorario[Fator],FatorHorario[Meses],K$3,FatorHorario[UF],$E$1,FatorHorario[Hora],$A14)</f>
        <v>73.288880871216335</v>
      </c>
      <c r="L14" s="230">
        <f>L$28*SUMIFS(FatorHorario[Fator],FatorHorario[Meses],L$3,FatorHorario[UF],$E$1,FatorHorario[Hora],$A14)</f>
        <v>78.163991057200491</v>
      </c>
      <c r="M14" s="231">
        <f>M$28*SUMIFS(FatorHorario[Fator],FatorHorario[Meses],M$3,FatorHorario[UF],$E$1,FatorHorario[Hora],$A14)</f>
        <v>77.792496191947848</v>
      </c>
      <c r="N14" s="12">
        <v>11</v>
      </c>
    </row>
    <row r="15" spans="1:14" x14ac:dyDescent="0.25">
      <c r="A15" s="11">
        <v>12</v>
      </c>
      <c r="B15" s="229">
        <f>B$28*SUMIFS(FatorHorario[Fator],FatorHorario[Meses],B$3,FatorHorario[UF],$E$1,FatorHorario[Hora],$A15)</f>
        <v>75.655098096755367</v>
      </c>
      <c r="C15" s="230">
        <f>C$28*SUMIFS(FatorHorario[Fator],FatorHorario[Meses],C$3,FatorHorario[UF],$E$1,FatorHorario[Hora],$A15)</f>
        <v>76.460924956019284</v>
      </c>
      <c r="D15" s="230">
        <f>D$28*SUMIFS(FatorHorario[Fator],FatorHorario[Meses],D$3,FatorHorario[UF],$E$1,FatorHorario[Hora],$A15)</f>
        <v>78.261723361950544</v>
      </c>
      <c r="E15" s="230">
        <f>E$28*SUMIFS(FatorHorario[Fator],FatorHorario[Meses],E$3,FatorHorario[UF],$E$1,FatorHorario[Hora],$A15)</f>
        <v>70.432337175155212</v>
      </c>
      <c r="F15" s="230">
        <f>F$28*SUMIFS(FatorHorario[Fator],FatorHorario[Meses],F$3,FatorHorario[UF],$E$1,FatorHorario[Hora],$A15)</f>
        <v>61.450973906714985</v>
      </c>
      <c r="G15" s="230">
        <f>G$28*SUMIFS(FatorHorario[Fator],FatorHorario[Meses],G$3,FatorHorario[UF],$E$1,FatorHorario[Hora],$A15)</f>
        <v>58.394528539866187</v>
      </c>
      <c r="H15" s="230">
        <f>H$28*SUMIFS(FatorHorario[Fator],FatorHorario[Meses],H$3,FatorHorario[UF],$E$1,FatorHorario[Hora],$A15)</f>
        <v>59.164189588098289</v>
      </c>
      <c r="I15" s="230">
        <f>I$28*SUMIFS(FatorHorario[Fator],FatorHorario[Meses],I$3,FatorHorario[UF],$E$1,FatorHorario[Hora],$A15)</f>
        <v>65.033742699270988</v>
      </c>
      <c r="J15" s="230">
        <f>J$28*SUMIFS(FatorHorario[Fator],FatorHorario[Meses],J$3,FatorHorario[UF],$E$1,FatorHorario[Hora],$A15)</f>
        <v>73.028803792814728</v>
      </c>
      <c r="K15" s="230">
        <f>K$28*SUMIFS(FatorHorario[Fator],FatorHorario[Meses],K$3,FatorHorario[UF],$E$1,FatorHorario[Hora],$A15)</f>
        <v>75.562219871027025</v>
      </c>
      <c r="L15" s="230">
        <f>L$28*SUMIFS(FatorHorario[Fator],FatorHorario[Meses],L$3,FatorHorario[UF],$E$1,FatorHorario[Hora],$A15)</f>
        <v>80.561495176340415</v>
      </c>
      <c r="M15" s="231">
        <f>M$28*SUMIFS(FatorHorario[Fator],FatorHorario[Meses],M$3,FatorHorario[UF],$E$1,FatorHorario[Hora],$A15)</f>
        <v>80.269677197095447</v>
      </c>
      <c r="N15" s="12">
        <v>12</v>
      </c>
    </row>
    <row r="16" spans="1:14" x14ac:dyDescent="0.25">
      <c r="A16" s="11">
        <v>13</v>
      </c>
      <c r="B16" s="229">
        <f>B$28*SUMIFS(FatorHorario[Fator],FatorHorario[Meses],B$3,FatorHorario[UF],$E$1,FatorHorario[Hora],$A16)</f>
        <v>72.86060097637295</v>
      </c>
      <c r="C16" s="230">
        <f>C$28*SUMIFS(FatorHorario[Fator],FatorHorario[Meses],C$3,FatorHorario[UF],$E$1,FatorHorario[Hora],$A16)</f>
        <v>73.542157679921417</v>
      </c>
      <c r="D16" s="230">
        <f>D$28*SUMIFS(FatorHorario[Fator],FatorHorario[Meses],D$3,FatorHorario[UF],$E$1,FatorHorario[Hora],$A16)</f>
        <v>75.358562539544664</v>
      </c>
      <c r="E16" s="230">
        <f>E$28*SUMIFS(FatorHorario[Fator],FatorHorario[Meses],E$3,FatorHorario[UF],$E$1,FatorHorario[Hora],$A16)</f>
        <v>67.856659573016245</v>
      </c>
      <c r="F16" s="230">
        <f>F$28*SUMIFS(FatorHorario[Fator],FatorHorario[Meses],F$3,FatorHorario[UF],$E$1,FatorHorario[Hora],$A16)</f>
        <v>59.398593073411384</v>
      </c>
      <c r="G16" s="230">
        <f>G$28*SUMIFS(FatorHorario[Fator],FatorHorario[Meses],G$3,FatorHorario[UF],$E$1,FatorHorario[Hora],$A16)</f>
        <v>56.369556117559071</v>
      </c>
      <c r="H16" s="230">
        <f>H$28*SUMIFS(FatorHorario[Fator],FatorHorario[Meses],H$3,FatorHorario[UF],$E$1,FatorHorario[Hora],$A16)</f>
        <v>57.23249595659675</v>
      </c>
      <c r="I16" s="230">
        <f>I$28*SUMIFS(FatorHorario[Fator],FatorHorario[Meses],I$3,FatorHorario[UF],$E$1,FatorHorario[Hora],$A16)</f>
        <v>62.98292287156189</v>
      </c>
      <c r="J16" s="230">
        <f>J$28*SUMIFS(FatorHorario[Fator],FatorHorario[Meses],J$3,FatorHorario[UF],$E$1,FatorHorario[Hora],$A16)</f>
        <v>70.782928415161294</v>
      </c>
      <c r="K16" s="230">
        <f>K$28*SUMIFS(FatorHorario[Fator],FatorHorario[Meses],K$3,FatorHorario[UF],$E$1,FatorHorario[Hora],$A16)</f>
        <v>73.134757961176774</v>
      </c>
      <c r="L16" s="230">
        <f>L$28*SUMIFS(FatorHorario[Fator],FatorHorario[Meses],L$3,FatorHorario[UF],$E$1,FatorHorario[Hora],$A16)</f>
        <v>77.457046922627654</v>
      </c>
      <c r="M16" s="231">
        <f>M$28*SUMIFS(FatorHorario[Fator],FatorHorario[Meses],M$3,FatorHorario[UF],$E$1,FatorHorario[Hora],$A16)</f>
        <v>77.143704712180153</v>
      </c>
      <c r="N16" s="12">
        <v>13</v>
      </c>
    </row>
    <row r="17" spans="1:14" x14ac:dyDescent="0.25">
      <c r="A17" s="11">
        <v>14</v>
      </c>
      <c r="B17" s="229">
        <f>B$28*SUMIFS(FatorHorario[Fator],FatorHorario[Meses],B$3,FatorHorario[UF],$E$1,FatorHorario[Hora],$A17)</f>
        <v>64.991148944385927</v>
      </c>
      <c r="C17" s="230">
        <f>C$28*SUMIFS(FatorHorario[Fator],FatorHorario[Meses],C$3,FatorHorario[UF],$E$1,FatorHorario[Hora],$A17)</f>
        <v>65.530233511175254</v>
      </c>
      <c r="D17" s="230">
        <f>D$28*SUMIFS(FatorHorario[Fator],FatorHorario[Meses],D$3,FatorHorario[UF],$E$1,FatorHorario[Hora],$A17)</f>
        <v>67.282090854625338</v>
      </c>
      <c r="E17" s="230">
        <f>E$28*SUMIFS(FatorHorario[Fator],FatorHorario[Meses],E$3,FatorHorario[UF],$E$1,FatorHorario[Hora],$A17)</f>
        <v>60.692088379437081</v>
      </c>
      <c r="F17" s="230">
        <f>F$28*SUMIFS(FatorHorario[Fator],FatorHorario[Meses],F$3,FatorHorario[UF],$E$1,FatorHorario[Hora],$A17)</f>
        <v>53.354683368314255</v>
      </c>
      <c r="G17" s="230">
        <f>G$28*SUMIFS(FatorHorario[Fator],FatorHorario[Meses],G$3,FatorHorario[UF],$E$1,FatorHorario[Hora],$A17)</f>
        <v>50.608040647934381</v>
      </c>
      <c r="H17" s="230">
        <f>H$28*SUMIFS(FatorHorario[Fator],FatorHorario[Meses],H$3,FatorHorario[UF],$E$1,FatorHorario[Hora],$A17)</f>
        <v>51.550443821049278</v>
      </c>
      <c r="I17" s="230">
        <f>I$28*SUMIFS(FatorHorario[Fator],FatorHorario[Meses],I$3,FatorHorario[UF],$E$1,FatorHorario[Hora],$A17)</f>
        <v>56.939507655132573</v>
      </c>
      <c r="J17" s="230">
        <f>J$28*SUMIFS(FatorHorario[Fator],FatorHorario[Meses],J$3,FatorHorario[UF],$E$1,FatorHorario[Hora],$A17)</f>
        <v>63.986985464554891</v>
      </c>
      <c r="K17" s="230">
        <f>K$28*SUMIFS(FatorHorario[Fator],FatorHorario[Meses],K$3,FatorHorario[UF],$E$1,FatorHorario[Hora],$A17)</f>
        <v>65.819528648689939</v>
      </c>
      <c r="L17" s="230">
        <f>L$28*SUMIFS(FatorHorario[Fator],FatorHorario[Meses],L$3,FatorHorario[UF],$E$1,FatorHorario[Hora],$A17)</f>
        <v>68.915603479849651</v>
      </c>
      <c r="M17" s="231">
        <f>M$28*SUMIFS(FatorHorario[Fator],FatorHorario[Meses],M$3,FatorHorario[UF],$E$1,FatorHorario[Hora],$A17)</f>
        <v>68.425552228475539</v>
      </c>
      <c r="N17" s="12">
        <v>14</v>
      </c>
    </row>
    <row r="18" spans="1:14" x14ac:dyDescent="0.25">
      <c r="A18" s="11">
        <v>15</v>
      </c>
      <c r="B18" s="229">
        <f>B$28*SUMIFS(FatorHorario[Fator],FatorHorario[Meses],B$3,FatorHorario[UF],$E$1,FatorHorario[Hora],$A18)</f>
        <v>51.707849518566569</v>
      </c>
      <c r="C18" s="230">
        <f>C$28*SUMIFS(FatorHorario[Fator],FatorHorario[Meses],C$3,FatorHorario[UF],$E$1,FatorHorario[Hora],$A18)</f>
        <v>52.187286356974859</v>
      </c>
      <c r="D18" s="230">
        <f>D$28*SUMIFS(FatorHorario[Fator],FatorHorario[Meses],D$3,FatorHorario[UF],$E$1,FatorHorario[Hora],$A18)</f>
        <v>53.639078573879537</v>
      </c>
      <c r="E18" s="230">
        <f>E$28*SUMIFS(FatorHorario[Fator],FatorHorario[Meses],E$3,FatorHorario[UF],$E$1,FatorHorario[Hora],$A18)</f>
        <v>48.510301603630772</v>
      </c>
      <c r="F18" s="230">
        <f>F$28*SUMIFS(FatorHorario[Fator],FatorHorario[Meses],F$3,FatorHorario[UF],$E$1,FatorHorario[Hora],$A18)</f>
        <v>43.015749738546958</v>
      </c>
      <c r="G18" s="230">
        <f>G$28*SUMIFS(FatorHorario[Fator],FatorHorario[Meses],G$3,FatorHorario[UF],$E$1,FatorHorario[Hora],$A18)</f>
        <v>40.893390270338664</v>
      </c>
      <c r="H18" s="230">
        <f>H$28*SUMIFS(FatorHorario[Fator],FatorHorario[Meses],H$3,FatorHorario[UF],$E$1,FatorHorario[Hora],$A18)</f>
        <v>41.671958899171827</v>
      </c>
      <c r="I18" s="230">
        <f>I$28*SUMIFS(FatorHorario[Fator],FatorHorario[Meses],I$3,FatorHorario[UF],$E$1,FatorHorario[Hora],$A18)</f>
        <v>46.538307607376524</v>
      </c>
      <c r="J18" s="230">
        <f>J$28*SUMIFS(FatorHorario[Fator],FatorHorario[Meses],J$3,FatorHorario[UF],$E$1,FatorHorario[Hora],$A18)</f>
        <v>52.321306522724001</v>
      </c>
      <c r="K18" s="230">
        <f>K$28*SUMIFS(FatorHorario[Fator],FatorHorario[Meses],K$3,FatorHorario[UF],$E$1,FatorHorario[Hora],$A18)</f>
        <v>52.84901655809864</v>
      </c>
      <c r="L18" s="230">
        <f>L$28*SUMIFS(FatorHorario[Fator],FatorHorario[Meses],L$3,FatorHorario[UF],$E$1,FatorHorario[Hora],$A18)</f>
        <v>54.268701496150904</v>
      </c>
      <c r="M18" s="231">
        <f>M$28*SUMIFS(FatorHorario[Fator],FatorHorario[Meses],M$3,FatorHorario[UF],$E$1,FatorHorario[Hora],$A18)</f>
        <v>54.075908665972406</v>
      </c>
      <c r="N18" s="12">
        <v>15</v>
      </c>
    </row>
    <row r="19" spans="1:14" x14ac:dyDescent="0.25">
      <c r="A19" s="11">
        <v>16</v>
      </c>
      <c r="B19" s="229">
        <f>B$28*SUMIFS(FatorHorario[Fator],FatorHorario[Meses],B$3,FatorHorario[UF],$E$1,FatorHorario[Hora],$A19)</f>
        <v>34.206834598092641</v>
      </c>
      <c r="C19" s="230">
        <f>C$28*SUMIFS(FatorHorario[Fator],FatorHorario[Meses],C$3,FatorHorario[UF],$E$1,FatorHorario[Hora],$A19)</f>
        <v>34.628437536055607</v>
      </c>
      <c r="D19" s="230">
        <f>D$28*SUMIFS(FatorHorario[Fator],FatorHorario[Meses],D$3,FatorHorario[UF],$E$1,FatorHorario[Hora],$A19)</f>
        <v>35.3845737112308</v>
      </c>
      <c r="E19" s="230">
        <f>E$28*SUMIFS(FatorHorario[Fator],FatorHorario[Meses],E$3,FatorHorario[UF],$E$1,FatorHorario[Hora],$A19)</f>
        <v>31.849334436409414</v>
      </c>
      <c r="F19" s="230">
        <f>F$28*SUMIFS(FatorHorario[Fator],FatorHorario[Meses],F$3,FatorHorario[UF],$E$1,FatorHorario[Hora],$A19)</f>
        <v>28.407337963636309</v>
      </c>
      <c r="G19" s="230">
        <f>G$28*SUMIFS(FatorHorario[Fator],FatorHorario[Meses],G$3,FatorHorario[UF],$E$1,FatorHorario[Hora],$A19)</f>
        <v>26.999352113431947</v>
      </c>
      <c r="H19" s="230">
        <f>H$28*SUMIFS(FatorHorario[Fator],FatorHorario[Meses],H$3,FatorHorario[UF],$E$1,FatorHorario[Hora],$A19)</f>
        <v>27.52387766214963</v>
      </c>
      <c r="I19" s="230">
        <f>I$28*SUMIFS(FatorHorario[Fator],FatorHorario[Meses],I$3,FatorHorario[UF],$E$1,FatorHorario[Hora],$A19)</f>
        <v>31.403776034819813</v>
      </c>
      <c r="J19" s="230">
        <f>J$28*SUMIFS(FatorHorario[Fator],FatorHorario[Meses],J$3,FatorHorario[UF],$E$1,FatorHorario[Hora],$A19)</f>
        <v>35.114269035723574</v>
      </c>
      <c r="K19" s="230">
        <f>K$28*SUMIFS(FatorHorario[Fator],FatorHorario[Meses],K$3,FatorHorario[UF],$E$1,FatorHorario[Hora],$A19)</f>
        <v>34.088836514040551</v>
      </c>
      <c r="L19" s="230">
        <f>L$28*SUMIFS(FatorHorario[Fator],FatorHorario[Meses],L$3,FatorHorario[UF],$E$1,FatorHorario[Hora],$A19)</f>
        <v>33.622773732229106</v>
      </c>
      <c r="M19" s="231">
        <f>M$28*SUMIFS(FatorHorario[Fator],FatorHorario[Meses],M$3,FatorHorario[UF],$E$1,FatorHorario[Hora],$A19)</f>
        <v>35.148362724451879</v>
      </c>
      <c r="N19" s="12">
        <v>16</v>
      </c>
    </row>
    <row r="20" spans="1:14" x14ac:dyDescent="0.25">
      <c r="A20" s="11">
        <v>17</v>
      </c>
      <c r="B20" s="229">
        <f>B$28*SUMIFS(FatorHorario[Fator],FatorHorario[Meses],B$3,FatorHorario[UF],$E$1,FatorHorario[Hora],$A20)</f>
        <v>16.080592481119602</v>
      </c>
      <c r="C20" s="230">
        <f>C$28*SUMIFS(FatorHorario[Fator],FatorHorario[Meses],C$3,FatorHorario[UF],$E$1,FatorHorario[Hora],$A20)</f>
        <v>16.064511466123108</v>
      </c>
      <c r="D20" s="230">
        <f>D$28*SUMIFS(FatorHorario[Fator],FatorHorario[Meses],D$3,FatorHorario[UF],$E$1,FatorHorario[Hora],$A20)</f>
        <v>15.452421471743063</v>
      </c>
      <c r="E20" s="230">
        <f>E$28*SUMIFS(FatorHorario[Fator],FatorHorario[Meses],E$3,FatorHorario[UF],$E$1,FatorHorario[Hora],$A20)</f>
        <v>13.201029349940136</v>
      </c>
      <c r="F20" s="230">
        <f>F$28*SUMIFS(FatorHorario[Fator],FatorHorario[Meses],F$3,FatorHorario[UF],$E$1,FatorHorario[Hora],$A20)</f>
        <v>11.644824768932679</v>
      </c>
      <c r="G20" s="230">
        <f>G$28*SUMIFS(FatorHorario[Fator],FatorHorario[Meses],G$3,FatorHorario[UF],$E$1,FatorHorario[Hora],$A20)</f>
        <v>10.656106733468539</v>
      </c>
      <c r="H20" s="230">
        <f>H$28*SUMIFS(FatorHorario[Fator],FatorHorario[Meses],H$3,FatorHorario[UF],$E$1,FatorHorario[Hora],$A20)</f>
        <v>10.87351977154991</v>
      </c>
      <c r="I20" s="230">
        <f>I$28*SUMIFS(FatorHorario[Fator],FatorHorario[Meses],I$3,FatorHorario[UF],$E$1,FatorHorario[Hora],$A20)</f>
        <v>13.077151264463962</v>
      </c>
      <c r="J20" s="230">
        <f>J$28*SUMIFS(FatorHorario[Fator],FatorHorario[Meses],J$3,FatorHorario[UF],$E$1,FatorHorario[Hora],$A20)</f>
        <v>14.827261982135763</v>
      </c>
      <c r="K20" s="230">
        <f>K$28*SUMIFS(FatorHorario[Fator],FatorHorario[Meses],K$3,FatorHorario[UF],$E$1,FatorHorario[Hora],$A20)</f>
        <v>13.371181846747792</v>
      </c>
      <c r="L20" s="230">
        <f>L$28*SUMIFS(FatorHorario[Fator],FatorHorario[Meses],L$3,FatorHorario[UF],$E$1,FatorHorario[Hora],$A20)</f>
        <v>12.541781736384298</v>
      </c>
      <c r="M20" s="231">
        <f>M$28*SUMIFS(FatorHorario[Fator],FatorHorario[Meses],M$3,FatorHorario[UF],$E$1,FatorHorario[Hora],$A20)</f>
        <v>16.389065655635271</v>
      </c>
      <c r="N20" s="12">
        <v>17</v>
      </c>
    </row>
    <row r="21" spans="1:14" x14ac:dyDescent="0.25">
      <c r="A21" s="11">
        <v>18</v>
      </c>
      <c r="B21" s="229">
        <f>B$28*SUMIFS(FatorHorario[Fator],FatorHorario[Meses],B$3,FatorHorario[UF],$E$1,FatorHorario[Hora],$A21)</f>
        <v>2.6390531187355721</v>
      </c>
      <c r="C21" s="230">
        <f>C$28*SUMIFS(FatorHorario[Fator],FatorHorario[Meses],C$3,FatorHorario[UF],$E$1,FatorHorario[Hora],$A21)</f>
        <v>2.1527487199105257</v>
      </c>
      <c r="D21" s="230">
        <f>D$28*SUMIFS(FatorHorario[Fator],FatorHorario[Meses],D$3,FatorHorario[UF],$E$1,FatorHorario[Hora],$A21)</f>
        <v>1.4207502669539371</v>
      </c>
      <c r="E21" s="230">
        <f>E$28*SUMIFS(FatorHorario[Fator],FatorHorario[Meses],E$3,FatorHorario[UF],$E$1,FatorHorario[Hora],$A21)</f>
        <v>0.84022431500146511</v>
      </c>
      <c r="F21" s="230">
        <f>F$28*SUMIFS(FatorHorario[Fator],FatorHorario[Meses],F$3,FatorHorario[UF],$E$1,FatorHorario[Hora],$A21)</f>
        <v>0.5500581302766947</v>
      </c>
      <c r="G21" s="230">
        <f>G$28*SUMIFS(FatorHorario[Fator],FatorHorario[Meses],G$3,FatorHorario[UF],$E$1,FatorHorario[Hora],$A21)</f>
        <v>0.47292150487164997</v>
      </c>
      <c r="H21" s="230">
        <f>H$28*SUMIFS(FatorHorario[Fator],FatorHorario[Meses],H$3,FatorHorario[UF],$E$1,FatorHorario[Hora],$A21)</f>
        <v>0.57699149975537622</v>
      </c>
      <c r="I21" s="230">
        <f>I$28*SUMIFS(FatorHorario[Fator],FatorHorario[Meses],I$3,FatorHorario[UF],$E$1,FatorHorario[Hora],$A21)</f>
        <v>0.83276056771808205</v>
      </c>
      <c r="J21" s="230">
        <f>J$28*SUMIFS(FatorHorario[Fator],FatorHorario[Meses],J$3,FatorHorario[UF],$E$1,FatorHorario[Hora],$A21)</f>
        <v>1.1763084201600449</v>
      </c>
      <c r="K21" s="230">
        <f>K$28*SUMIFS(FatorHorario[Fator],FatorHorario[Meses],K$3,FatorHorario[UF],$E$1,FatorHorario[Hora],$A21)</f>
        <v>1.3277956376955466</v>
      </c>
      <c r="L21" s="230">
        <f>L$28*SUMIFS(FatorHorario[Fator],FatorHorario[Meses],L$3,FatorHorario[UF],$E$1,FatorHorario[Hora],$A21)</f>
        <v>1.690592623386866</v>
      </c>
      <c r="M21" s="231">
        <f>M$28*SUMIFS(FatorHorario[Fator],FatorHorario[Meses],M$3,FatorHorario[UF],$E$1,FatorHorario[Hora],$A21)</f>
        <v>2.631054641320985</v>
      </c>
      <c r="N21" s="12">
        <v>18</v>
      </c>
    </row>
    <row r="22" spans="1:14" x14ac:dyDescent="0.25">
      <c r="A22" s="11">
        <v>19</v>
      </c>
      <c r="B22" s="229">
        <f>B$28*SUMIFS(FatorHorario[Fator],FatorHorario[Meses],B$3,FatorHorario[UF],$E$1,FatorHorario[Hora],$A22)</f>
        <v>0</v>
      </c>
      <c r="C22" s="230">
        <f>C$28*SUMIFS(FatorHorario[Fator],FatorHorario[Meses],C$3,FatorHorario[UF],$E$1,FatorHorario[Hora],$A22)</f>
        <v>0</v>
      </c>
      <c r="D22" s="230">
        <f>D$28*SUMIFS(FatorHorario[Fator],FatorHorario[Meses],D$3,FatorHorario[UF],$E$1,FatorHorario[Hora],$A22)</f>
        <v>0</v>
      </c>
      <c r="E22" s="230">
        <f>E$28*SUMIFS(FatorHorario[Fator],FatorHorario[Meses],E$3,FatorHorario[UF],$E$1,FatorHorario[Hora],$A22)</f>
        <v>0</v>
      </c>
      <c r="F22" s="230">
        <f>F$28*SUMIFS(FatorHorario[Fator],FatorHorario[Meses],F$3,FatorHorario[UF],$E$1,FatorHorario[Hora],$A22)</f>
        <v>0</v>
      </c>
      <c r="G22" s="230">
        <f>G$28*SUMIFS(FatorHorario[Fator],FatorHorario[Meses],G$3,FatorHorario[UF],$E$1,FatorHorario[Hora],$A22)</f>
        <v>0</v>
      </c>
      <c r="H22" s="230">
        <f>H$28*SUMIFS(FatorHorario[Fator],FatorHorario[Meses],H$3,FatorHorario[UF],$E$1,FatorHorario[Hora],$A22)</f>
        <v>0</v>
      </c>
      <c r="I22" s="230">
        <f>I$28*SUMIFS(FatorHorario[Fator],FatorHorario[Meses],I$3,FatorHorario[UF],$E$1,FatorHorario[Hora],$A22)</f>
        <v>0</v>
      </c>
      <c r="J22" s="230">
        <f>J$28*SUMIFS(FatorHorario[Fator],FatorHorario[Meses],J$3,FatorHorario[UF],$E$1,FatorHorario[Hora],$A22)</f>
        <v>0</v>
      </c>
      <c r="K22" s="230">
        <f>K$28*SUMIFS(FatorHorario[Fator],FatorHorario[Meses],K$3,FatorHorario[UF],$E$1,FatorHorario[Hora],$A22)</f>
        <v>0</v>
      </c>
      <c r="L22" s="230">
        <f>L$28*SUMIFS(FatorHorario[Fator],FatorHorario[Meses],L$3,FatorHorario[UF],$E$1,FatorHorario[Hora],$A22)</f>
        <v>0</v>
      </c>
      <c r="M22" s="231">
        <f>M$28*SUMIFS(FatorHorario[Fator],FatorHorario[Meses],M$3,FatorHorario[UF],$E$1,FatorHorario[Hora],$A22)</f>
        <v>0</v>
      </c>
      <c r="N22" s="12">
        <v>19</v>
      </c>
    </row>
    <row r="23" spans="1:14" x14ac:dyDescent="0.25">
      <c r="A23" s="11">
        <v>20</v>
      </c>
      <c r="B23" s="229">
        <f>B$28*SUMIFS(FatorHorario[Fator],FatorHorario[Meses],B$3,FatorHorario[UF],$E$1,FatorHorario[Hora],$A23)</f>
        <v>0</v>
      </c>
      <c r="C23" s="230">
        <f>C$28*SUMIFS(FatorHorario[Fator],FatorHorario[Meses],C$3,FatorHorario[UF],$E$1,FatorHorario[Hora],$A23)</f>
        <v>0</v>
      </c>
      <c r="D23" s="230">
        <f>D$28*SUMIFS(FatorHorario[Fator],FatorHorario[Meses],D$3,FatorHorario[UF],$E$1,FatorHorario[Hora],$A23)</f>
        <v>0</v>
      </c>
      <c r="E23" s="230">
        <f>E$28*SUMIFS(FatorHorario[Fator],FatorHorario[Meses],E$3,FatorHorario[UF],$E$1,FatorHorario[Hora],$A23)</f>
        <v>0</v>
      </c>
      <c r="F23" s="230">
        <f>F$28*SUMIFS(FatorHorario[Fator],FatorHorario[Meses],F$3,FatorHorario[UF],$E$1,FatorHorario[Hora],$A23)</f>
        <v>0</v>
      </c>
      <c r="G23" s="230">
        <f>G$28*SUMIFS(FatorHorario[Fator],FatorHorario[Meses],G$3,FatorHorario[UF],$E$1,FatorHorario[Hora],$A23)</f>
        <v>0</v>
      </c>
      <c r="H23" s="230">
        <f>H$28*SUMIFS(FatorHorario[Fator],FatorHorario[Meses],H$3,FatorHorario[UF],$E$1,FatorHorario[Hora],$A23)</f>
        <v>0</v>
      </c>
      <c r="I23" s="230">
        <f>I$28*SUMIFS(FatorHorario[Fator],FatorHorario[Meses],I$3,FatorHorario[UF],$E$1,FatorHorario[Hora],$A23)</f>
        <v>0</v>
      </c>
      <c r="J23" s="230">
        <f>J$28*SUMIFS(FatorHorario[Fator],FatorHorario[Meses],J$3,FatorHorario[UF],$E$1,FatorHorario[Hora],$A23)</f>
        <v>0</v>
      </c>
      <c r="K23" s="230">
        <f>K$28*SUMIFS(FatorHorario[Fator],FatorHorario[Meses],K$3,FatorHorario[UF],$E$1,FatorHorario[Hora],$A23)</f>
        <v>0</v>
      </c>
      <c r="L23" s="230">
        <f>L$28*SUMIFS(FatorHorario[Fator],FatorHorario[Meses],L$3,FatorHorario[UF],$E$1,FatorHorario[Hora],$A23)</f>
        <v>0</v>
      </c>
      <c r="M23" s="231">
        <f>M$28*SUMIFS(FatorHorario[Fator],FatorHorario[Meses],M$3,FatorHorario[UF],$E$1,FatorHorario[Hora],$A23)</f>
        <v>0</v>
      </c>
      <c r="N23" s="12">
        <v>20</v>
      </c>
    </row>
    <row r="24" spans="1:14" x14ac:dyDescent="0.25">
      <c r="A24" s="11">
        <v>21</v>
      </c>
      <c r="B24" s="229">
        <f>B$28*SUMIFS(FatorHorario[Fator],FatorHorario[Meses],B$3,FatorHorario[UF],$E$1,FatorHorario[Hora],$A24)</f>
        <v>0</v>
      </c>
      <c r="C24" s="230">
        <f>C$28*SUMIFS(FatorHorario[Fator],FatorHorario[Meses],C$3,FatorHorario[UF],$E$1,FatorHorario[Hora],$A24)</f>
        <v>0</v>
      </c>
      <c r="D24" s="230">
        <f>D$28*SUMIFS(FatorHorario[Fator],FatorHorario[Meses],D$3,FatorHorario[UF],$E$1,FatorHorario[Hora],$A24)</f>
        <v>0</v>
      </c>
      <c r="E24" s="230">
        <f>E$28*SUMIFS(FatorHorario[Fator],FatorHorario[Meses],E$3,FatorHorario[UF],$E$1,FatorHorario[Hora],$A24)</f>
        <v>0</v>
      </c>
      <c r="F24" s="230">
        <f>F$28*SUMIFS(FatorHorario[Fator],FatorHorario[Meses],F$3,FatorHorario[UF],$E$1,FatorHorario[Hora],$A24)</f>
        <v>0</v>
      </c>
      <c r="G24" s="230">
        <f>G$28*SUMIFS(FatorHorario[Fator],FatorHorario[Meses],G$3,FatorHorario[UF],$E$1,FatorHorario[Hora],$A24)</f>
        <v>0</v>
      </c>
      <c r="H24" s="230">
        <f>H$28*SUMIFS(FatorHorario[Fator],FatorHorario[Meses],H$3,FatorHorario[UF],$E$1,FatorHorario[Hora],$A24)</f>
        <v>0</v>
      </c>
      <c r="I24" s="230">
        <f>I$28*SUMIFS(FatorHorario[Fator],FatorHorario[Meses],I$3,FatorHorario[UF],$E$1,FatorHorario[Hora],$A24)</f>
        <v>0</v>
      </c>
      <c r="J24" s="230">
        <f>J$28*SUMIFS(FatorHorario[Fator],FatorHorario[Meses],J$3,FatorHorario[UF],$E$1,FatorHorario[Hora],$A24)</f>
        <v>0</v>
      </c>
      <c r="K24" s="230">
        <f>K$28*SUMIFS(FatorHorario[Fator],FatorHorario[Meses],K$3,FatorHorario[UF],$E$1,FatorHorario[Hora],$A24)</f>
        <v>0</v>
      </c>
      <c r="L24" s="230">
        <f>L$28*SUMIFS(FatorHorario[Fator],FatorHorario[Meses],L$3,FatorHorario[UF],$E$1,FatorHorario[Hora],$A24)</f>
        <v>0</v>
      </c>
      <c r="M24" s="231">
        <f>M$28*SUMIFS(FatorHorario[Fator],FatorHorario[Meses],M$3,FatorHorario[UF],$E$1,FatorHorario[Hora],$A24)</f>
        <v>0</v>
      </c>
      <c r="N24" s="12">
        <v>21</v>
      </c>
    </row>
    <row r="25" spans="1:14" x14ac:dyDescent="0.25">
      <c r="A25" s="11">
        <v>22</v>
      </c>
      <c r="B25" s="229">
        <f>B$28*SUMIFS(FatorHorario[Fator],FatorHorario[Meses],B$3,FatorHorario[UF],$E$1,FatorHorario[Hora],$A25)</f>
        <v>0</v>
      </c>
      <c r="C25" s="230">
        <f>C$28*SUMIFS(FatorHorario[Fator],FatorHorario[Meses],C$3,FatorHorario[UF],$E$1,FatorHorario[Hora],$A25)</f>
        <v>0</v>
      </c>
      <c r="D25" s="230">
        <f>D$28*SUMIFS(FatorHorario[Fator],FatorHorario[Meses],D$3,FatorHorario[UF],$E$1,FatorHorario[Hora],$A25)</f>
        <v>0</v>
      </c>
      <c r="E25" s="230">
        <f>E$28*SUMIFS(FatorHorario[Fator],FatorHorario[Meses],E$3,FatorHorario[UF],$E$1,FatorHorario[Hora],$A25)</f>
        <v>0</v>
      </c>
      <c r="F25" s="230">
        <f>F$28*SUMIFS(FatorHorario[Fator],FatorHorario[Meses],F$3,FatorHorario[UF],$E$1,FatorHorario[Hora],$A25)</f>
        <v>0</v>
      </c>
      <c r="G25" s="230">
        <f>G$28*SUMIFS(FatorHorario[Fator],FatorHorario[Meses],G$3,FatorHorario[UF],$E$1,FatorHorario[Hora],$A25)</f>
        <v>0</v>
      </c>
      <c r="H25" s="230">
        <f>H$28*SUMIFS(FatorHorario[Fator],FatorHorario[Meses],H$3,FatorHorario[UF],$E$1,FatorHorario[Hora],$A25)</f>
        <v>0</v>
      </c>
      <c r="I25" s="230">
        <f>I$28*SUMIFS(FatorHorario[Fator],FatorHorario[Meses],I$3,FatorHorario[UF],$E$1,FatorHorario[Hora],$A25)</f>
        <v>0</v>
      </c>
      <c r="J25" s="230">
        <f>J$28*SUMIFS(FatorHorario[Fator],FatorHorario[Meses],J$3,FatorHorario[UF],$E$1,FatorHorario[Hora],$A25)</f>
        <v>0</v>
      </c>
      <c r="K25" s="230">
        <f>K$28*SUMIFS(FatorHorario[Fator],FatorHorario[Meses],K$3,FatorHorario[UF],$E$1,FatorHorario[Hora],$A25)</f>
        <v>0</v>
      </c>
      <c r="L25" s="230">
        <f>L$28*SUMIFS(FatorHorario[Fator],FatorHorario[Meses],L$3,FatorHorario[UF],$E$1,FatorHorario[Hora],$A25)</f>
        <v>0</v>
      </c>
      <c r="M25" s="231">
        <f>M$28*SUMIFS(FatorHorario[Fator],FatorHorario[Meses],M$3,FatorHorario[UF],$E$1,FatorHorario[Hora],$A25)</f>
        <v>0</v>
      </c>
      <c r="N25" s="12">
        <v>22</v>
      </c>
    </row>
    <row r="26" spans="1:14" x14ac:dyDescent="0.25">
      <c r="A26" s="11">
        <v>23</v>
      </c>
      <c r="B26" s="229">
        <f>B$28*SUMIFS(FatorHorario[Fator],FatorHorario[Meses],B$3,FatorHorario[UF],$E$1,FatorHorario[Hora],$A26)</f>
        <v>0</v>
      </c>
      <c r="C26" s="230">
        <f>C$28*SUMIFS(FatorHorario[Fator],FatorHorario[Meses],C$3,FatorHorario[UF],$E$1,FatorHorario[Hora],$A26)</f>
        <v>0</v>
      </c>
      <c r="D26" s="230">
        <f>D$28*SUMIFS(FatorHorario[Fator],FatorHorario[Meses],D$3,FatorHorario[UF],$E$1,FatorHorario[Hora],$A26)</f>
        <v>0</v>
      </c>
      <c r="E26" s="230">
        <f>E$28*SUMIFS(FatorHorario[Fator],FatorHorario[Meses],E$3,FatorHorario[UF],$E$1,FatorHorario[Hora],$A26)</f>
        <v>0</v>
      </c>
      <c r="F26" s="230">
        <f>F$28*SUMIFS(FatorHorario[Fator],FatorHorario[Meses],F$3,FatorHorario[UF],$E$1,FatorHorario[Hora],$A26)</f>
        <v>0</v>
      </c>
      <c r="G26" s="230">
        <f>G$28*SUMIFS(FatorHorario[Fator],FatorHorario[Meses],G$3,FatorHorario[UF],$E$1,FatorHorario[Hora],$A26)</f>
        <v>0</v>
      </c>
      <c r="H26" s="230">
        <f>H$28*SUMIFS(FatorHorario[Fator],FatorHorario[Meses],H$3,FatorHorario[UF],$E$1,FatorHorario[Hora],$A26)</f>
        <v>0</v>
      </c>
      <c r="I26" s="230">
        <f>I$28*SUMIFS(FatorHorario[Fator],FatorHorario[Meses],I$3,FatorHorario[UF],$E$1,FatorHorario[Hora],$A26)</f>
        <v>0</v>
      </c>
      <c r="J26" s="230">
        <f>J$28*SUMIFS(FatorHorario[Fator],FatorHorario[Meses],J$3,FatorHorario[UF],$E$1,FatorHorario[Hora],$A26)</f>
        <v>0</v>
      </c>
      <c r="K26" s="230">
        <f>K$28*SUMIFS(FatorHorario[Fator],FatorHorario[Meses],K$3,FatorHorario[UF],$E$1,FatorHorario[Hora],$A26)</f>
        <v>0</v>
      </c>
      <c r="L26" s="230">
        <f>L$28*SUMIFS(FatorHorario[Fator],FatorHorario[Meses],L$3,FatorHorario[UF],$E$1,FatorHorario[Hora],$A26)</f>
        <v>0</v>
      </c>
      <c r="M26" s="231">
        <f>M$28*SUMIFS(FatorHorario[Fator],FatorHorario[Meses],M$3,FatorHorario[UF],$E$1,FatorHorario[Hora],$A26)</f>
        <v>0</v>
      </c>
      <c r="N26" s="12">
        <v>23</v>
      </c>
    </row>
    <row r="27" spans="1:14" ht="15.75" thickBot="1" x14ac:dyDescent="0.3">
      <c r="A27" s="13">
        <v>24</v>
      </c>
      <c r="B27" s="232">
        <f>B$28*SUMIFS(FatorHorario[Fator],FatorHorario[Meses],B$3,FatorHorario[UF],$E$1,FatorHorario[Hora],$A27)</f>
        <v>0</v>
      </c>
      <c r="C27" s="233">
        <f>C$28*SUMIFS(FatorHorario[Fator],FatorHorario[Meses],C$3,FatorHorario[UF],$E$1,FatorHorario[Hora],$A27)</f>
        <v>0</v>
      </c>
      <c r="D27" s="233">
        <f>D$28*SUMIFS(FatorHorario[Fator],FatorHorario[Meses],D$3,FatorHorario[UF],$E$1,FatorHorario[Hora],$A27)</f>
        <v>0</v>
      </c>
      <c r="E27" s="233">
        <f>E$28*SUMIFS(FatorHorario[Fator],FatorHorario[Meses],E$3,FatorHorario[UF],$E$1,FatorHorario[Hora],$A27)</f>
        <v>0</v>
      </c>
      <c r="F27" s="233">
        <f>F$28*SUMIFS(FatorHorario[Fator],FatorHorario[Meses],F$3,FatorHorario[UF],$E$1,FatorHorario[Hora],$A27)</f>
        <v>0</v>
      </c>
      <c r="G27" s="233">
        <f>G$28*SUMIFS(FatorHorario[Fator],FatorHorario[Meses],G$3,FatorHorario[UF],$E$1,FatorHorario[Hora],$A27)</f>
        <v>0</v>
      </c>
      <c r="H27" s="233">
        <f>H$28*SUMIFS(FatorHorario[Fator],FatorHorario[Meses],H$3,FatorHorario[UF],$E$1,FatorHorario[Hora],$A27)</f>
        <v>0</v>
      </c>
      <c r="I27" s="233">
        <f>I$28*SUMIFS(FatorHorario[Fator],FatorHorario[Meses],I$3,FatorHorario[UF],$E$1,FatorHorario[Hora],$A27)</f>
        <v>0</v>
      </c>
      <c r="J27" s="233">
        <f>J$28*SUMIFS(FatorHorario[Fator],FatorHorario[Meses],J$3,FatorHorario[UF],$E$1,FatorHorario[Hora],$A27)</f>
        <v>0</v>
      </c>
      <c r="K27" s="233">
        <f>K$28*SUMIFS(FatorHorario[Fator],FatorHorario[Meses],K$3,FatorHorario[UF],$E$1,FatorHorario[Hora],$A27)</f>
        <v>0</v>
      </c>
      <c r="L27" s="233">
        <f>L$28*SUMIFS(FatorHorario[Fator],FatorHorario[Meses],L$3,FatorHorario[UF],$E$1,FatorHorario[Hora],$A27)</f>
        <v>0</v>
      </c>
      <c r="M27" s="234">
        <f>M$28*SUMIFS(FatorHorario[Fator],FatorHorario[Meses],M$3,FatorHorario[UF],$E$1,FatorHorario[Hora],$A27)</f>
        <v>0</v>
      </c>
      <c r="N27" s="14">
        <v>24</v>
      </c>
    </row>
    <row r="28" spans="1:14" ht="17.25" thickTop="1" thickBot="1" x14ac:dyDescent="0.3">
      <c r="A28" s="25" t="s">
        <v>56</v>
      </c>
      <c r="B28" s="236">
        <f>VLOOKUP(DATE(2027,COLUMN(B$3)-1,1),'Previsão Potência Instalada'!$B$4:$C$87,2,FALSE)</f>
        <v>127.743098301831</v>
      </c>
      <c r="C28" s="236">
        <f>VLOOKUP(DATE(2027,COLUMN(C$3)-1,1),'Previsão Potência Instalada'!$B$4:$C$87,2,FALSE)</f>
        <v>128.32247694901338</v>
      </c>
      <c r="D28" s="236">
        <f>VLOOKUP(DATE(2027,COLUMN(D$3)-1,1),'Previsão Potência Instalada'!$B$4:$C$87,2,FALSE)</f>
        <v>128.90706551137907</v>
      </c>
      <c r="E28" s="236">
        <f>VLOOKUP(DATE(2027,COLUMN(E$3)-1,1),'Previsão Potência Instalada'!$B$4:$C$87,2,FALSE)</f>
        <v>129.49614767593314</v>
      </c>
      <c r="F28" s="236">
        <f>VLOOKUP(DATE(2027,COLUMN(F$3)-1,1),'Previsão Potência Instalada'!$B$4:$C$87,2,FALSE)</f>
        <v>130.13383196123286</v>
      </c>
      <c r="G28" s="236">
        <f>VLOOKUP(DATE(2027,COLUMN(G$3)-1,1),'Previsão Potência Instalada'!$B$4:$C$87,2,FALSE)</f>
        <v>130.7581911022798</v>
      </c>
      <c r="H28" s="236">
        <f>VLOOKUP(DATE(2027,COLUMN(H$3)-1,1),'Previsão Potência Instalada'!$B$4:$C$87,2,FALSE)</f>
        <v>131.3515161838464</v>
      </c>
      <c r="I28" s="236">
        <f>VLOOKUP(DATE(2027,COLUMN(I$3)-1,1),'Previsão Potência Instalada'!$B$4:$C$87,2,FALSE)</f>
        <v>131.92967938417161</v>
      </c>
      <c r="J28" s="236">
        <f>VLOOKUP(DATE(2027,COLUMN(J$3)-1,1),'Previsão Potência Instalada'!$B$4:$C$87,2,FALSE)</f>
        <v>132.50520507675589</v>
      </c>
      <c r="K28" s="236">
        <f>VLOOKUP(DATE(2027,COLUMN(K$3)-1,1),'Previsão Potência Instalada'!$B$4:$C$87,2,FALSE)</f>
        <v>133.05243659450412</v>
      </c>
      <c r="L28" s="236">
        <f>VLOOKUP(DATE(2027,COLUMN(L$3)-1,1),'Previsão Potência Instalada'!$B$4:$C$87,2,FALSE)</f>
        <v>133.59977024981114</v>
      </c>
      <c r="M28" s="236">
        <f>VLOOKUP(DATE(2027,COLUMN(M$3)-1,1),'Previsão Potência Instalada'!$B$4:$C$87,2,FALSE)</f>
        <v>134.17310556406926</v>
      </c>
      <c r="N28" s="25"/>
    </row>
    <row r="29" spans="1:14" ht="9" customHeight="1" x14ac:dyDescent="0.25">
      <c r="A29" s="25"/>
      <c r="B29" s="26"/>
      <c r="C29" s="26"/>
      <c r="D29" s="26"/>
      <c r="E29" s="26"/>
      <c r="F29" s="26"/>
      <c r="G29" s="26"/>
      <c r="H29" s="26"/>
      <c r="I29" s="26"/>
      <c r="J29" s="26"/>
      <c r="K29" s="26"/>
      <c r="L29" s="26"/>
      <c r="M29" s="26"/>
      <c r="N29" s="25"/>
    </row>
    <row r="30" spans="1:14" x14ac:dyDescent="0.25">
      <c r="A30" s="6" t="s">
        <v>2</v>
      </c>
      <c r="B30" s="16">
        <f t="shared" ref="B30:M30" si="0">IF(MAX(B4:B27)=0,"",MAX(B4:B27))</f>
        <v>75.655098096755367</v>
      </c>
      <c r="C30" s="16">
        <f t="shared" si="0"/>
        <v>76.460924956019284</v>
      </c>
      <c r="D30" s="16">
        <f t="shared" si="0"/>
        <v>78.261723361950544</v>
      </c>
      <c r="E30" s="16">
        <f t="shared" si="0"/>
        <v>70.432337175155212</v>
      </c>
      <c r="F30" s="16">
        <f t="shared" si="0"/>
        <v>61.450973906714985</v>
      </c>
      <c r="G30" s="16">
        <f t="shared" si="0"/>
        <v>58.394528539866187</v>
      </c>
      <c r="H30" s="16">
        <f t="shared" si="0"/>
        <v>59.164189588098289</v>
      </c>
      <c r="I30" s="16">
        <f t="shared" si="0"/>
        <v>65.033742699270988</v>
      </c>
      <c r="J30" s="16">
        <f t="shared" si="0"/>
        <v>73.028803792814728</v>
      </c>
      <c r="K30" s="16">
        <f t="shared" si="0"/>
        <v>75.562219871027025</v>
      </c>
      <c r="L30" s="16">
        <f t="shared" si="0"/>
        <v>80.561495176340415</v>
      </c>
      <c r="M30" s="16">
        <f t="shared" si="0"/>
        <v>80.269677197095447</v>
      </c>
      <c r="N30" s="15"/>
    </row>
    <row r="31" spans="1:14" x14ac:dyDescent="0.25">
      <c r="A31" s="5" t="s">
        <v>3</v>
      </c>
      <c r="B31" s="27">
        <f>IF(N(B30)=0,"",VLOOKUP(B30,B4:N27,13,FALSE))</f>
        <v>12</v>
      </c>
      <c r="C31" s="27">
        <f>IF(N(C30)=0,"",VLOOKUP(C30,C4:N27,12,FALSE))</f>
        <v>12</v>
      </c>
      <c r="D31" s="27">
        <f>IF(N(D30)=0,"",VLOOKUP(D30,D4:N27,11,FALSE))</f>
        <v>12</v>
      </c>
      <c r="E31" s="27">
        <f>IF(N(E30)=0,"",VLOOKUP(E30,E4:N27,10,FALSE))</f>
        <v>12</v>
      </c>
      <c r="F31" s="27">
        <f>IF(N(F30)=0,"",VLOOKUP(F30,F4:N27,9,FALSE))</f>
        <v>12</v>
      </c>
      <c r="G31" s="27">
        <f>IF(N(G30)=0,"",VLOOKUP(G30,G4:N27,8,FALSE))</f>
        <v>12</v>
      </c>
      <c r="H31" s="27">
        <f>IF(N(H30)=0,"",VLOOKUP(H30,H4:N27,7,FALSE))</f>
        <v>12</v>
      </c>
      <c r="I31" s="27">
        <f>IF(N(I30)=0,"",VLOOKUP(I30,I4:N27,6,FALSE))</f>
        <v>12</v>
      </c>
      <c r="J31" s="27">
        <f>IF(N(J30)=0,"",VLOOKUP(J30,J4:N27,5,FALSE))</f>
        <v>12</v>
      </c>
      <c r="K31" s="27">
        <f>IF(N(K30)=0,"",VLOOKUP(K30,K4:N27,4,FALSE))</f>
        <v>12</v>
      </c>
      <c r="L31" s="27">
        <f>IF(N(L30)=0,"",VLOOKUP(L30,L4:N27,3,FALSE))</f>
        <v>12</v>
      </c>
      <c r="M31" s="27">
        <f>IF(N(M30)=0,"",VLOOKUP(M30,M4:N27,2,FALSE))</f>
        <v>12</v>
      </c>
      <c r="N31" s="15"/>
    </row>
    <row r="32" spans="1:14" ht="7.5" customHeight="1" x14ac:dyDescent="0.25">
      <c r="A32" s="15"/>
      <c r="B32" s="16"/>
      <c r="C32" s="16"/>
      <c r="D32" s="16"/>
      <c r="E32" s="16"/>
      <c r="F32" s="16"/>
      <c r="G32" s="16"/>
      <c r="H32" s="16"/>
      <c r="I32" s="16"/>
      <c r="J32" s="16"/>
      <c r="K32" s="16"/>
      <c r="L32" s="16"/>
      <c r="M32" s="16"/>
      <c r="N32" s="15"/>
    </row>
    <row r="33" spans="1:14" x14ac:dyDescent="0.25">
      <c r="A33" s="23" t="s">
        <v>23</v>
      </c>
      <c r="B33" s="16">
        <f>IF(AVERAGE(B4:B27)=0,"",AVERAGE(B4:B27))</f>
        <v>23.04075650924646</v>
      </c>
      <c r="C33" s="16">
        <f t="shared" ref="C33:M33" si="1">IF(AVERAGE(C4:C27)=0,"",AVERAGE(C4:C27))</f>
        <v>23.226368327771421</v>
      </c>
      <c r="D33" s="16">
        <f t="shared" si="1"/>
        <v>23.798446455769735</v>
      </c>
      <c r="E33" s="16">
        <f t="shared" si="1"/>
        <v>21.362008260991118</v>
      </c>
      <c r="F33" s="16">
        <f t="shared" si="1"/>
        <v>18.705599673397558</v>
      </c>
      <c r="G33" s="16">
        <f t="shared" si="1"/>
        <v>17.869250948298681</v>
      </c>
      <c r="H33" s="16">
        <f t="shared" si="1"/>
        <v>18.24603911309811</v>
      </c>
      <c r="I33" s="16">
        <f t="shared" si="1"/>
        <v>20.255493500050331</v>
      </c>
      <c r="J33" s="16">
        <f t="shared" si="1"/>
        <v>22.762075391097824</v>
      </c>
      <c r="K33" s="16">
        <f t="shared" si="1"/>
        <v>23.342331406533074</v>
      </c>
      <c r="L33" s="16">
        <f t="shared" si="1"/>
        <v>24.533037144114687</v>
      </c>
      <c r="M33" s="16">
        <f t="shared" si="1"/>
        <v>24.388645398380859</v>
      </c>
      <c r="N33" s="15"/>
    </row>
    <row r="34" spans="1:14" x14ac:dyDescent="0.25">
      <c r="A34" s="15"/>
      <c r="B34" s="16"/>
      <c r="C34" s="16"/>
      <c r="D34" s="16"/>
      <c r="E34" s="16"/>
      <c r="F34" s="16"/>
      <c r="G34" s="16"/>
      <c r="H34" s="16"/>
      <c r="I34" s="16"/>
      <c r="J34" s="16"/>
      <c r="K34" s="16"/>
      <c r="L34" s="16"/>
      <c r="M34" s="16"/>
      <c r="N34" s="15"/>
    </row>
    <row r="35" spans="1:14" x14ac:dyDescent="0.25">
      <c r="A35" s="17" t="s">
        <v>22</v>
      </c>
      <c r="B35" s="16"/>
      <c r="C35" s="16"/>
      <c r="D35" s="16"/>
      <c r="E35" s="16"/>
      <c r="F35" s="16"/>
      <c r="G35" s="16"/>
      <c r="H35" s="16"/>
      <c r="I35" s="16"/>
      <c r="J35" s="16"/>
      <c r="K35" s="16"/>
      <c r="L35" s="16"/>
      <c r="M35" s="16"/>
      <c r="N35" s="15"/>
    </row>
    <row r="36" spans="1:14" x14ac:dyDescent="0.25">
      <c r="A36" s="5" t="s">
        <v>17</v>
      </c>
      <c r="B36" s="16">
        <f>IF(AVERAGE(B22:B25)=0,0,AVERAGE(B22:B25))</f>
        <v>0</v>
      </c>
      <c r="C36" s="16">
        <f t="shared" ref="C36:M36" si="2">IF(AVERAGE(C22:C25)=0,0,AVERAGE(C22:C25))</f>
        <v>0</v>
      </c>
      <c r="D36" s="16">
        <f t="shared" si="2"/>
        <v>0</v>
      </c>
      <c r="E36" s="16">
        <f t="shared" si="2"/>
        <v>0</v>
      </c>
      <c r="F36" s="16">
        <f t="shared" si="2"/>
        <v>0</v>
      </c>
      <c r="G36" s="16">
        <f t="shared" si="2"/>
        <v>0</v>
      </c>
      <c r="H36" s="16">
        <f t="shared" si="2"/>
        <v>0</v>
      </c>
      <c r="I36" s="16">
        <f t="shared" si="2"/>
        <v>0</v>
      </c>
      <c r="J36" s="16">
        <f t="shared" si="2"/>
        <v>0</v>
      </c>
      <c r="K36" s="16">
        <f t="shared" si="2"/>
        <v>0</v>
      </c>
      <c r="L36" s="16">
        <f t="shared" si="2"/>
        <v>0</v>
      </c>
      <c r="M36" s="16">
        <f t="shared" si="2"/>
        <v>0</v>
      </c>
      <c r="N36" s="5"/>
    </row>
    <row r="37" spans="1:14" ht="9.75" customHeight="1" x14ac:dyDescent="0.25">
      <c r="A37" s="5"/>
      <c r="B37" s="16"/>
      <c r="C37" s="16"/>
      <c r="D37" s="16"/>
      <c r="E37" s="16"/>
      <c r="F37" s="16"/>
      <c r="G37" s="16"/>
      <c r="H37" s="16"/>
      <c r="I37" s="16"/>
      <c r="J37" s="16"/>
      <c r="K37" s="16"/>
      <c r="L37" s="16"/>
      <c r="M37" s="16"/>
      <c r="N37" s="5"/>
    </row>
    <row r="38" spans="1:14" x14ac:dyDescent="0.25">
      <c r="A38" s="5" t="s">
        <v>18</v>
      </c>
      <c r="B38" s="16">
        <f>IF(AVERAGE(B12:B20)=0,0,AVERAGE(B12:B20))</f>
        <v>56.081352436170931</v>
      </c>
      <c r="C38" s="16">
        <f t="shared" ref="C38:M38" si="3">IF(AVERAGE(C12:C20)=0,0,AVERAGE(C12:C20))</f>
        <v>56.696378061167096</v>
      </c>
      <c r="D38" s="16">
        <f t="shared" si="3"/>
        <v>58.015976911943326</v>
      </c>
      <c r="E38" s="16">
        <f t="shared" si="3"/>
        <v>52.152239642534916</v>
      </c>
      <c r="F38" s="16">
        <f t="shared" si="3"/>
        <v>45.7532672233041</v>
      </c>
      <c r="G38" s="16">
        <f t="shared" si="3"/>
        <v>43.591545972035881</v>
      </c>
      <c r="H38" s="16">
        <f t="shared" si="3"/>
        <v>44.351769087747762</v>
      </c>
      <c r="I38" s="16">
        <f t="shared" si="3"/>
        <v>49.176916114146266</v>
      </c>
      <c r="J38" s="16">
        <f t="shared" si="3"/>
        <v>55.189164149751768</v>
      </c>
      <c r="K38" s="16">
        <f t="shared" si="3"/>
        <v>56.368438724562317</v>
      </c>
      <c r="L38" s="16">
        <f t="shared" si="3"/>
        <v>59.0640911583275</v>
      </c>
      <c r="M38" s="16">
        <f t="shared" si="3"/>
        <v>59.222194532076173</v>
      </c>
      <c r="N38" s="5"/>
    </row>
    <row r="39" spans="1:14" ht="7.5" customHeight="1" x14ac:dyDescent="0.25">
      <c r="A39" s="5"/>
      <c r="B39" s="16"/>
      <c r="C39" s="16"/>
      <c r="D39" s="16"/>
      <c r="E39" s="16"/>
      <c r="F39" s="16"/>
      <c r="G39" s="16"/>
      <c r="H39" s="16"/>
      <c r="I39" s="16"/>
      <c r="J39" s="16"/>
      <c r="K39" s="16"/>
      <c r="L39" s="16"/>
      <c r="M39" s="16"/>
      <c r="N39" s="5"/>
    </row>
    <row r="40" spans="1:14" x14ac:dyDescent="0.25">
      <c r="A40" s="5" t="s">
        <v>19</v>
      </c>
      <c r="B40" s="16">
        <f>IF(AVERAGE(B4:B11)=0,0,AVERAGE(B4:B11))</f>
        <v>5.700866397205135</v>
      </c>
      <c r="C40" s="16">
        <f t="shared" ref="C40:M40" si="4">IF(AVERAGE(C4:C11)=0,0,AVERAGE(C4:C11))</f>
        <v>5.6265860745124723</v>
      </c>
      <c r="D40" s="16">
        <f t="shared" si="4"/>
        <v>5.949771558003718</v>
      </c>
      <c r="E40" s="16">
        <f t="shared" si="4"/>
        <v>5.3097271457463959</v>
      </c>
      <c r="F40" s="16">
        <f t="shared" si="4"/>
        <v>4.5756161276909779</v>
      </c>
      <c r="G40" s="16">
        <f t="shared" si="4"/>
        <v>4.5081484382467272</v>
      </c>
      <c r="H40" s="16">
        <f t="shared" si="4"/>
        <v>4.7702531781086712</v>
      </c>
      <c r="I40" s="16">
        <f t="shared" si="4"/>
        <v>5.3383548007716808</v>
      </c>
      <c r="J40" s="16">
        <f t="shared" si="4"/>
        <v>6.0513779523027349</v>
      </c>
      <c r="K40" s="16">
        <f t="shared" si="4"/>
        <v>6.4465261997546648</v>
      </c>
      <c r="L40" s="16">
        <f t="shared" si="4"/>
        <v>6.9406848013022451</v>
      </c>
      <c r="M40" s="16">
        <f t="shared" si="4"/>
        <v>6.2120855163917597</v>
      </c>
      <c r="N40" s="5"/>
    </row>
    <row r="41" spans="1:14" ht="7.5" customHeight="1" x14ac:dyDescent="0.25">
      <c r="A41" s="5"/>
      <c r="B41" s="16"/>
      <c r="C41" s="16"/>
      <c r="D41" s="16"/>
      <c r="E41" s="16"/>
      <c r="F41" s="16"/>
      <c r="G41" s="16"/>
      <c r="H41" s="16"/>
      <c r="I41" s="16"/>
      <c r="J41" s="16"/>
      <c r="K41" s="16"/>
      <c r="L41" s="16"/>
      <c r="M41" s="16"/>
      <c r="N41" s="5"/>
    </row>
    <row r="42" spans="1:14" x14ac:dyDescent="0.25">
      <c r="A42" t="s">
        <v>20</v>
      </c>
      <c r="B42" s="16">
        <f>IF(AVERAGE(B4:B12)=0,0,AVERAGE(B4:B12))</f>
        <v>10.724459528801146</v>
      </c>
      <c r="C42" s="16">
        <f t="shared" ref="C42:M42" si="5">IF(AVERAGE(C4:C12)=0,0,AVERAGE(C4:C12))</f>
        <v>10.744574173096204</v>
      </c>
      <c r="D42" s="16">
        <f t="shared" si="5"/>
        <v>11.218818873127583</v>
      </c>
      <c r="E42" s="16">
        <f t="shared" si="5"/>
        <v>10.045405406148292</v>
      </c>
      <c r="F42" s="16">
        <f t="shared" si="5"/>
        <v>8.7292432582725326</v>
      </c>
      <c r="G42" s="16">
        <f t="shared" si="5"/>
        <v>8.5468278984488926</v>
      </c>
      <c r="H42" s="16">
        <f t="shared" si="5"/>
        <v>8.883845760919856</v>
      </c>
      <c r="I42" s="16">
        <f t="shared" si="5"/>
        <v>9.8931709751590109</v>
      </c>
      <c r="J42" s="16">
        <f t="shared" si="5"/>
        <v>11.132226217253649</v>
      </c>
      <c r="K42" s="16">
        <f t="shared" si="5"/>
        <v>11.642478022065283</v>
      </c>
      <c r="L42" s="16">
        <f t="shared" si="5"/>
        <v>12.394359904558749</v>
      </c>
      <c r="M42" s="16">
        <f t="shared" si="5"/>
        <v>11.572592364599263</v>
      </c>
    </row>
    <row r="43" spans="1:14" ht="6" customHeight="1" x14ac:dyDescent="0.25">
      <c r="B43" s="24"/>
      <c r="C43" s="24"/>
      <c r="D43" s="24"/>
      <c r="E43" s="24"/>
      <c r="F43" s="24"/>
      <c r="G43" s="24"/>
      <c r="H43" s="24"/>
      <c r="I43" s="24"/>
      <c r="J43" s="24"/>
      <c r="K43" s="24"/>
      <c r="L43" s="24"/>
      <c r="M43" s="24"/>
    </row>
    <row r="44" spans="1:14" x14ac:dyDescent="0.25">
      <c r="A44" t="s">
        <v>21</v>
      </c>
      <c r="B44" s="24">
        <f>IF(AVERAGE(B13:B20)=0,0,AVERAGE(B13:B20))</f>
        <v>56.727370917996147</v>
      </c>
      <c r="C44" s="24">
        <f t="shared" ref="C44:M44" si="6">IF(AVERAGE(C13:C20)=0,0,AVERAGE(C13:C20))</f>
        <v>57.322365448592222</v>
      </c>
      <c r="D44" s="24">
        <f t="shared" si="6"/>
        <v>58.596574351671421</v>
      </c>
      <c r="E44" s="24">
        <f t="shared" si="6"/>
        <v>52.679915661681342</v>
      </c>
      <c r="F44" s="24">
        <f t="shared" si="6"/>
        <v>46.227643088351492</v>
      </c>
      <c r="G44" s="24">
        <f t="shared" si="6"/>
        <v>43.933456271032092</v>
      </c>
      <c r="H44" s="24">
        <f t="shared" si="6"/>
        <v>44.671666920790067</v>
      </c>
      <c r="I44" s="24">
        <f t="shared" si="6"/>
        <v>49.532568082132343</v>
      </c>
      <c r="J44" s="24">
        <f t="shared" si="6"/>
        <v>55.615433126363115</v>
      </c>
      <c r="K44" s="24">
        <f t="shared" si="6"/>
        <v>56.763231990063829</v>
      </c>
      <c r="L44" s="24">
        <f t="shared" si="6"/>
        <v>59.444132461792087</v>
      </c>
      <c r="M44" s="24">
        <f t="shared" si="6"/>
        <v>59.817887954803282</v>
      </c>
    </row>
  </sheetData>
  <mergeCells count="1">
    <mergeCell ref="F1:H1"/>
  </mergeCells>
  <conditionalFormatting sqref="B28:M29">
    <cfRule type="containsBlanks" dxfId="95" priority="43">
      <formula>LEN(TRIM(B28))=0</formula>
    </cfRule>
    <cfRule type="cellIs" dxfId="94" priority="44" operator="equal">
      <formula>0</formula>
    </cfRule>
  </conditionalFormatting>
  <conditionalFormatting sqref="B30:M30">
    <cfRule type="cellIs" dxfId="93" priority="45" stopIfTrue="1" operator="equal">
      <formula>MAX($B$27:$M$27)</formula>
    </cfRule>
  </conditionalFormatting>
  <conditionalFormatting sqref="B38:M38">
    <cfRule type="cellIs" dxfId="92" priority="46" stopIfTrue="1" operator="equal">
      <formula>MAX($B$37:$M$37)</formula>
    </cfRule>
  </conditionalFormatting>
  <conditionalFormatting sqref="B36:M36">
    <cfRule type="cellIs" dxfId="91" priority="47" stopIfTrue="1" operator="equal">
      <formula>MAX($B$32:$M$32)</formula>
    </cfRule>
  </conditionalFormatting>
  <conditionalFormatting sqref="B40:M40">
    <cfRule type="cellIs" dxfId="90" priority="48" stopIfTrue="1" operator="equal">
      <formula>MIN($B$39:$M$39)</formula>
    </cfRule>
  </conditionalFormatting>
  <conditionalFormatting sqref="B42:M42">
    <cfRule type="cellIs" dxfId="89" priority="42" stopIfTrue="1" operator="equal">
      <formula>MIN($B$39:$M$39)</formula>
    </cfRule>
  </conditionalFormatting>
  <conditionalFormatting sqref="B33:M33">
    <cfRule type="cellIs" dxfId="88" priority="41" stopIfTrue="1" operator="equal">
      <formula>MAX($B$32:$M$32)</formula>
    </cfRule>
  </conditionalFormatting>
  <conditionalFormatting sqref="B4:M27">
    <cfRule type="cellIs" dxfId="87" priority="1" operator="equal">
      <formula>0</formula>
    </cfRule>
  </conditionalFormatting>
  <conditionalFormatting sqref="B4:M11">
    <cfRule type="cellIs" dxfId="86" priority="2" operator="lessThanOrEqual">
      <formula>MIN($B$4:$B$11,$C$4:$C$11,$D$4:$D$11,$E$4:$E$11,$F$4:$F$11,$G$4:$G$11,$H$4:$H$11,$I$4:$I$11,$J$4:$J$11,$K$4:$K$11,$L$4:$L$11,$M$4:$M$11)</formula>
    </cfRule>
  </conditionalFormatting>
  <conditionalFormatting sqref="H4:H11">
    <cfRule type="cellIs" dxfId="85" priority="3" operator="equal">
      <formula>MIN($H$4:$H$11)</formula>
    </cfRule>
  </conditionalFormatting>
  <conditionalFormatting sqref="B4:B11">
    <cfRule type="cellIs" dxfId="84" priority="4" operator="equal">
      <formula>MIN($B$4:$B$11)</formula>
    </cfRule>
  </conditionalFormatting>
  <conditionalFormatting sqref="K4:K11">
    <cfRule type="cellIs" dxfId="83" priority="5" operator="equal">
      <formula>MIN($K$4:$K$11)</formula>
    </cfRule>
  </conditionalFormatting>
  <conditionalFormatting sqref="E4:E11">
    <cfRule type="cellIs" dxfId="82" priority="6" operator="equal">
      <formula>MIN($E$4:$E$11)</formula>
    </cfRule>
  </conditionalFormatting>
  <conditionalFormatting sqref="D4:D11">
    <cfRule type="cellIs" dxfId="81" priority="7" operator="equal">
      <formula>MIN($D$4:$D$11)</formula>
    </cfRule>
  </conditionalFormatting>
  <conditionalFormatting sqref="C4:C11">
    <cfRule type="cellIs" dxfId="80" priority="8" operator="equal">
      <formula>MIN($C$4:$C$11)</formula>
    </cfRule>
  </conditionalFormatting>
  <conditionalFormatting sqref="I4:I11">
    <cfRule type="cellIs" dxfId="79" priority="9" operator="equal">
      <formula>MIN($I$4:$I$11)</formula>
    </cfRule>
  </conditionalFormatting>
  <conditionalFormatting sqref="F4:F11">
    <cfRule type="cellIs" dxfId="78" priority="10" operator="equal">
      <formula>MIN($F$4:$F$11)</formula>
    </cfRule>
  </conditionalFormatting>
  <conditionalFormatting sqref="L4:L11">
    <cfRule type="cellIs" dxfId="77" priority="11" operator="equal">
      <formula>MIN($L$4:$L$11)</formula>
    </cfRule>
  </conditionalFormatting>
  <conditionalFormatting sqref="G4:G11">
    <cfRule type="cellIs" dxfId="76" priority="12" operator="equal">
      <formula>MIN($G$4:$G$11)</formula>
    </cfRule>
  </conditionalFormatting>
  <conditionalFormatting sqref="M4:M11">
    <cfRule type="cellIs" dxfId="75" priority="13" operator="equal">
      <formula>MIN($M$4:$M$11)</formula>
    </cfRule>
  </conditionalFormatting>
  <conditionalFormatting sqref="B22:M25">
    <cfRule type="cellIs" dxfId="74" priority="14" operator="greaterThanOrEqual">
      <formula>MAX($B$22:$B$25,$C$22:$C$25,$D$22:$D$25,$E$22:$E$25,$F$22:$F$25,$G$22:$G$25,$H$22:$H$25,$I$22:$I$25,$J$22:$J$25,$K$22:$K$25,$L$22:$L$25,$M$22:$M$25)</formula>
    </cfRule>
  </conditionalFormatting>
  <conditionalFormatting sqref="L22:L25">
    <cfRule type="cellIs" dxfId="73" priority="15" operator="equal">
      <formula>MAX($L$22:$L$25)</formula>
    </cfRule>
  </conditionalFormatting>
  <conditionalFormatting sqref="J4:J11">
    <cfRule type="cellIs" dxfId="72" priority="16" operator="equal">
      <formula>MIN($J$4:$J$11)</formula>
    </cfRule>
  </conditionalFormatting>
  <conditionalFormatting sqref="B12:M20">
    <cfRule type="cellIs" dxfId="71" priority="17" operator="greaterThanOrEqual">
      <formula>MAX($B$12:$B$20,$C$12:$C$20,$D$12:$D$20,$E$12:$E$20,$F$12:$F$20,$G$12:$G$20,$H$12:$H$20,$I$12:$I$20,$J$12:$J$20,$K$12:$K$20,$L$12:$L$20,$M$12:$M$20)</formula>
    </cfRule>
  </conditionalFormatting>
  <conditionalFormatting sqref="L12:L20">
    <cfRule type="cellIs" dxfId="70" priority="18" operator="equal">
      <formula>MAX($L$12:$L$20)</formula>
    </cfRule>
  </conditionalFormatting>
  <conditionalFormatting sqref="K12:K20">
    <cfRule type="cellIs" dxfId="69" priority="19" operator="equal">
      <formula>MAX($K$12:$K$20)</formula>
    </cfRule>
  </conditionalFormatting>
  <conditionalFormatting sqref="J12:J20">
    <cfRule type="cellIs" dxfId="68" priority="20" operator="equal">
      <formula>MAX($J$12:$J$20)</formula>
    </cfRule>
  </conditionalFormatting>
  <conditionalFormatting sqref="I12:I20">
    <cfRule type="cellIs" dxfId="67" priority="21" operator="equal">
      <formula>MAX($I$12:$I$20)</formula>
    </cfRule>
  </conditionalFormatting>
  <conditionalFormatting sqref="H12:H20">
    <cfRule type="cellIs" dxfId="66" priority="22" operator="equal">
      <formula>MAX($H$12:$H$20)</formula>
    </cfRule>
  </conditionalFormatting>
  <conditionalFormatting sqref="G12:G20">
    <cfRule type="cellIs" dxfId="65" priority="23" operator="equal">
      <formula>MAX($G$12:$G$20)</formula>
    </cfRule>
  </conditionalFormatting>
  <conditionalFormatting sqref="F12:F20">
    <cfRule type="cellIs" dxfId="64" priority="24" operator="equal">
      <formula>MAX($F$12:$F$20)</formula>
    </cfRule>
  </conditionalFormatting>
  <conditionalFormatting sqref="E12:E20">
    <cfRule type="cellIs" dxfId="63" priority="25" operator="equal">
      <formula>MAX($E$12:$E$20)</formula>
    </cfRule>
  </conditionalFormatting>
  <conditionalFormatting sqref="D12:D20">
    <cfRule type="cellIs" dxfId="62" priority="26" operator="equal">
      <formula>MAX($D$12:$D$20)</formula>
    </cfRule>
  </conditionalFormatting>
  <conditionalFormatting sqref="C12:C20">
    <cfRule type="cellIs" dxfId="61" priority="27" operator="equal">
      <formula>MAX($C$12:$C$20)</formula>
    </cfRule>
  </conditionalFormatting>
  <conditionalFormatting sqref="B12:B20">
    <cfRule type="cellIs" dxfId="60" priority="28" operator="equal">
      <formula>MAX($B$12:$B$20)</formula>
    </cfRule>
  </conditionalFormatting>
  <conditionalFormatting sqref="M22:M25">
    <cfRule type="cellIs" dxfId="59" priority="29" operator="equal">
      <formula>MAX($M$22:$M$25)</formula>
    </cfRule>
  </conditionalFormatting>
  <conditionalFormatting sqref="H22:H25">
    <cfRule type="cellIs" dxfId="58" priority="30" operator="equal">
      <formula>MAX($H$22:$H$25)</formula>
    </cfRule>
  </conditionalFormatting>
  <conditionalFormatting sqref="M12:M20">
    <cfRule type="cellIs" dxfId="57" priority="31" operator="equal">
      <formula>MAX($M$12:$M$20)</formula>
    </cfRule>
  </conditionalFormatting>
  <conditionalFormatting sqref="K22:K25">
    <cfRule type="cellIs" dxfId="56" priority="32" operator="equal">
      <formula>MAX($K$22:$K$25)</formula>
    </cfRule>
  </conditionalFormatting>
  <conditionalFormatting sqref="J22:J25">
    <cfRule type="cellIs" dxfId="55" priority="33" operator="equal">
      <formula>MAX($J$22:$J$25)</formula>
    </cfRule>
  </conditionalFormatting>
  <conditionalFormatting sqref="G22:G25">
    <cfRule type="cellIs" dxfId="54" priority="34" operator="equal">
      <formula>MAX($G$22:$G$25)</formula>
    </cfRule>
  </conditionalFormatting>
  <conditionalFormatting sqref="F22:F25">
    <cfRule type="cellIs" dxfId="53" priority="35" operator="equal">
      <formula>MAX($F$22:$F$25)</formula>
    </cfRule>
  </conditionalFormatting>
  <conditionalFormatting sqref="E22:E25">
    <cfRule type="cellIs" dxfId="52" priority="36" operator="equal">
      <formula>MAX($E$22:$E$25)</formula>
    </cfRule>
  </conditionalFormatting>
  <conditionalFormatting sqref="D22:D25">
    <cfRule type="cellIs" dxfId="51" priority="37" operator="equal">
      <formula>MAX($D$22:$D$25)</formula>
    </cfRule>
  </conditionalFormatting>
  <conditionalFormatting sqref="C22:C25">
    <cfRule type="cellIs" dxfId="50" priority="38" operator="equal">
      <formula>MAX($C$22:$C$25)</formula>
    </cfRule>
  </conditionalFormatting>
  <conditionalFormatting sqref="B22:B25">
    <cfRule type="cellIs" dxfId="49" priority="39" operator="equal">
      <formula>MAX($B$22:$B$25)</formula>
    </cfRule>
  </conditionalFormatting>
  <conditionalFormatting sqref="I22:I25">
    <cfRule type="cellIs" dxfId="48" priority="40" operator="equal">
      <formula>MAX($I$22:$I$25)</formula>
    </cfRule>
  </conditionalFormatting>
  <pageMargins left="0.511811024" right="0.511811024" top="0.78740157499999996" bottom="0.78740157499999996" header="0.31496062000000002" footer="0.31496062000000002"/>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B17BC-2A00-489D-91A9-16C7208B9729}">
  <dimension ref="A1:N44"/>
  <sheetViews>
    <sheetView zoomScale="80" zoomScaleNormal="80" workbookViewId="0">
      <selection activeCell="B28" sqref="B28"/>
    </sheetView>
  </sheetViews>
  <sheetFormatPr defaultRowHeight="15" x14ac:dyDescent="0.25"/>
  <cols>
    <col min="1" max="1" width="28.85546875" customWidth="1"/>
    <col min="2" max="14" width="12.28515625" customWidth="1"/>
  </cols>
  <sheetData>
    <row r="1" spans="1:14" ht="15.75" x14ac:dyDescent="0.25">
      <c r="A1" s="1" t="s">
        <v>4</v>
      </c>
      <c r="B1" s="260" t="str">
        <f>'Curva Tipica'!B1</f>
        <v>XXXXX</v>
      </c>
      <c r="D1" s="1" t="s">
        <v>25</v>
      </c>
      <c r="E1" s="235" t="str">
        <f>'Curva Tipica'!E1</f>
        <v>SE</v>
      </c>
      <c r="F1" s="240"/>
      <c r="G1" s="240"/>
      <c r="H1" s="240"/>
    </row>
    <row r="2" spans="1:14" ht="15.75" thickBot="1" x14ac:dyDescent="0.3">
      <c r="A2" s="3" t="s">
        <v>24</v>
      </c>
      <c r="B2" s="4"/>
      <c r="C2" s="4"/>
      <c r="D2" s="4"/>
      <c r="E2" s="5"/>
      <c r="F2" s="5"/>
      <c r="G2" s="5"/>
      <c r="H2" s="5"/>
      <c r="I2" s="5"/>
      <c r="J2" s="5"/>
      <c r="K2" s="5"/>
      <c r="L2" s="5"/>
      <c r="M2" s="6"/>
      <c r="N2" s="5"/>
    </row>
    <row r="3" spans="1:14" ht="16.5" thickTop="1" thickBot="1" x14ac:dyDescent="0.3">
      <c r="A3" s="7" t="s">
        <v>1</v>
      </c>
      <c r="B3" s="18" t="s">
        <v>5</v>
      </c>
      <c r="C3" s="19" t="s">
        <v>6</v>
      </c>
      <c r="D3" s="19" t="s">
        <v>7</v>
      </c>
      <c r="E3" s="19" t="s">
        <v>8</v>
      </c>
      <c r="F3" s="20" t="s">
        <v>9</v>
      </c>
      <c r="G3" s="20" t="s">
        <v>10</v>
      </c>
      <c r="H3" s="20" t="s">
        <v>11</v>
      </c>
      <c r="I3" s="20" t="s">
        <v>12</v>
      </c>
      <c r="J3" s="21" t="s">
        <v>13</v>
      </c>
      <c r="K3" s="21" t="s">
        <v>14</v>
      </c>
      <c r="L3" s="21" t="s">
        <v>15</v>
      </c>
      <c r="M3" s="22" t="s">
        <v>16</v>
      </c>
      <c r="N3" s="8" t="s">
        <v>1</v>
      </c>
    </row>
    <row r="4" spans="1:14" x14ac:dyDescent="0.25">
      <c r="A4" s="9">
        <v>1</v>
      </c>
      <c r="B4" s="226">
        <f>B$28*SUMIFS(FatorHorario[Fator],FatorHorario[Meses],B$3,FatorHorario[UF],$E$1,FatorHorario[Hora],$A4)</f>
        <v>0</v>
      </c>
      <c r="C4" s="227">
        <f>C$28*SUMIFS(FatorHorario[Fator],FatorHorario[Meses],C$3,FatorHorario[UF],$E$1,FatorHorario[Hora],$A4)</f>
        <v>0</v>
      </c>
      <c r="D4" s="227">
        <f>D$28*SUMIFS(FatorHorario[Fator],FatorHorario[Meses],D$3,FatorHorario[UF],$E$1,FatorHorario[Hora],$A4)</f>
        <v>0</v>
      </c>
      <c r="E4" s="227">
        <f>E$28*SUMIFS(FatorHorario[Fator],FatorHorario[Meses],E$3,FatorHorario[UF],$E$1,FatorHorario[Hora],$A4)</f>
        <v>0</v>
      </c>
      <c r="F4" s="227">
        <f>F$28*SUMIFS(FatorHorario[Fator],FatorHorario[Meses],F$3,FatorHorario[UF],$E$1,FatorHorario[Hora],$A4)</f>
        <v>0</v>
      </c>
      <c r="G4" s="227">
        <f>G$28*SUMIFS(FatorHorario[Fator],FatorHorario[Meses],G$3,FatorHorario[UF],$E$1,FatorHorario[Hora],$A4)</f>
        <v>0</v>
      </c>
      <c r="H4" s="227">
        <f>H$28*SUMIFS(FatorHorario[Fator],FatorHorario[Meses],H$3,FatorHorario[UF],$E$1,FatorHorario[Hora],$A4)</f>
        <v>0</v>
      </c>
      <c r="I4" s="227">
        <f>I$28*SUMIFS(FatorHorario[Fator],FatorHorario[Meses],I$3,FatorHorario[UF],$E$1,FatorHorario[Hora],$A4)</f>
        <v>0</v>
      </c>
      <c r="J4" s="227">
        <f>J$28*SUMIFS(FatorHorario[Fator],FatorHorario[Meses],J$3,FatorHorario[UF],$E$1,FatorHorario[Hora],$A4)</f>
        <v>0</v>
      </c>
      <c r="K4" s="227">
        <f>K$28*SUMIFS(FatorHorario[Fator],FatorHorario[Meses],K$3,FatorHorario[UF],$E$1,FatorHorario[Hora],$A4)</f>
        <v>0</v>
      </c>
      <c r="L4" s="227">
        <f>L$28*SUMIFS(FatorHorario[Fator],FatorHorario[Meses],L$3,FatorHorario[UF],$E$1,FatorHorario[Hora],$A4)</f>
        <v>0</v>
      </c>
      <c r="M4" s="228">
        <f>M$28*SUMIFS(FatorHorario[Fator],FatorHorario[Meses],M$3,FatorHorario[UF],$E$1,FatorHorario[Hora],$A4)</f>
        <v>0</v>
      </c>
      <c r="N4" s="10">
        <v>1</v>
      </c>
    </row>
    <row r="5" spans="1:14" x14ac:dyDescent="0.25">
      <c r="A5" s="11">
        <v>2</v>
      </c>
      <c r="B5" s="229">
        <f>B$28*SUMIFS(FatorHorario[Fator],FatorHorario[Meses],B$3,FatorHorario[UF],$E$1,FatorHorario[Hora],$A5)</f>
        <v>0</v>
      </c>
      <c r="C5" s="230">
        <f>C$28*SUMIFS(FatorHorario[Fator],FatorHorario[Meses],C$3,FatorHorario[UF],$E$1,FatorHorario[Hora],$A5)</f>
        <v>0</v>
      </c>
      <c r="D5" s="230">
        <f>D$28*SUMIFS(FatorHorario[Fator],FatorHorario[Meses],D$3,FatorHorario[UF],$E$1,FatorHorario[Hora],$A5)</f>
        <v>0</v>
      </c>
      <c r="E5" s="230">
        <f>E$28*SUMIFS(FatorHorario[Fator],FatorHorario[Meses],E$3,FatorHorario[UF],$E$1,FatorHorario[Hora],$A5)</f>
        <v>0</v>
      </c>
      <c r="F5" s="230">
        <f>F$28*SUMIFS(FatorHorario[Fator],FatorHorario[Meses],F$3,FatorHorario[UF],$E$1,FatorHorario[Hora],$A5)</f>
        <v>0</v>
      </c>
      <c r="G5" s="230">
        <f>G$28*SUMIFS(FatorHorario[Fator],FatorHorario[Meses],G$3,FatorHorario[UF],$E$1,FatorHorario[Hora],$A5)</f>
        <v>0</v>
      </c>
      <c r="H5" s="230">
        <f>H$28*SUMIFS(FatorHorario[Fator],FatorHorario[Meses],H$3,FatorHorario[UF],$E$1,FatorHorario[Hora],$A5)</f>
        <v>0</v>
      </c>
      <c r="I5" s="230">
        <f>I$28*SUMIFS(FatorHorario[Fator],FatorHorario[Meses],I$3,FatorHorario[UF],$E$1,FatorHorario[Hora],$A5)</f>
        <v>0</v>
      </c>
      <c r="J5" s="230">
        <f>J$28*SUMIFS(FatorHorario[Fator],FatorHorario[Meses],J$3,FatorHorario[UF],$E$1,FatorHorario[Hora],$A5)</f>
        <v>0</v>
      </c>
      <c r="K5" s="230">
        <f>K$28*SUMIFS(FatorHorario[Fator],FatorHorario[Meses],K$3,FatorHorario[UF],$E$1,FatorHorario[Hora],$A5)</f>
        <v>0</v>
      </c>
      <c r="L5" s="230">
        <f>L$28*SUMIFS(FatorHorario[Fator],FatorHorario[Meses],L$3,FatorHorario[UF],$E$1,FatorHorario[Hora],$A5)</f>
        <v>0</v>
      </c>
      <c r="M5" s="231">
        <f>M$28*SUMIFS(FatorHorario[Fator],FatorHorario[Meses],M$3,FatorHorario[UF],$E$1,FatorHorario[Hora],$A5)</f>
        <v>0</v>
      </c>
      <c r="N5" s="12">
        <v>2</v>
      </c>
    </row>
    <row r="6" spans="1:14" x14ac:dyDescent="0.25">
      <c r="A6" s="11">
        <v>3</v>
      </c>
      <c r="B6" s="229">
        <f>B$28*SUMIFS(FatorHorario[Fator],FatorHorario[Meses],B$3,FatorHorario[UF],$E$1,FatorHorario[Hora],$A6)</f>
        <v>0</v>
      </c>
      <c r="C6" s="230">
        <f>C$28*SUMIFS(FatorHorario[Fator],FatorHorario[Meses],C$3,FatorHorario[UF],$E$1,FatorHorario[Hora],$A6)</f>
        <v>0</v>
      </c>
      <c r="D6" s="230">
        <f>D$28*SUMIFS(FatorHorario[Fator],FatorHorario[Meses],D$3,FatorHorario[UF],$E$1,FatorHorario[Hora],$A6)</f>
        <v>0</v>
      </c>
      <c r="E6" s="230">
        <f>E$28*SUMIFS(FatorHorario[Fator],FatorHorario[Meses],E$3,FatorHorario[UF],$E$1,FatorHorario[Hora],$A6)</f>
        <v>0</v>
      </c>
      <c r="F6" s="230">
        <f>F$28*SUMIFS(FatorHorario[Fator],FatorHorario[Meses],F$3,FatorHorario[UF],$E$1,FatorHorario[Hora],$A6)</f>
        <v>0</v>
      </c>
      <c r="G6" s="230">
        <f>G$28*SUMIFS(FatorHorario[Fator],FatorHorario[Meses],G$3,FatorHorario[UF],$E$1,FatorHorario[Hora],$A6)</f>
        <v>0</v>
      </c>
      <c r="H6" s="230">
        <f>H$28*SUMIFS(FatorHorario[Fator],FatorHorario[Meses],H$3,FatorHorario[UF],$E$1,FatorHorario[Hora],$A6)</f>
        <v>0</v>
      </c>
      <c r="I6" s="230">
        <f>I$28*SUMIFS(FatorHorario[Fator],FatorHorario[Meses],I$3,FatorHorario[UF],$E$1,FatorHorario[Hora],$A6)</f>
        <v>0</v>
      </c>
      <c r="J6" s="230">
        <f>J$28*SUMIFS(FatorHorario[Fator],FatorHorario[Meses],J$3,FatorHorario[UF],$E$1,FatorHorario[Hora],$A6)</f>
        <v>0</v>
      </c>
      <c r="K6" s="230">
        <f>K$28*SUMIFS(FatorHorario[Fator],FatorHorario[Meses],K$3,FatorHorario[UF],$E$1,FatorHorario[Hora],$A6)</f>
        <v>0</v>
      </c>
      <c r="L6" s="230">
        <f>L$28*SUMIFS(FatorHorario[Fator],FatorHorario[Meses],L$3,FatorHorario[UF],$E$1,FatorHorario[Hora],$A6)</f>
        <v>0</v>
      </c>
      <c r="M6" s="231">
        <f>M$28*SUMIFS(FatorHorario[Fator],FatorHorario[Meses],M$3,FatorHorario[UF],$E$1,FatorHorario[Hora],$A6)</f>
        <v>0</v>
      </c>
      <c r="N6" s="12">
        <v>3</v>
      </c>
    </row>
    <row r="7" spans="1:14" x14ac:dyDescent="0.25">
      <c r="A7" s="11">
        <v>4</v>
      </c>
      <c r="B7" s="229">
        <f>B$28*SUMIFS(FatorHorario[Fator],FatorHorario[Meses],B$3,FatorHorario[UF],$E$1,FatorHorario[Hora],$A7)</f>
        <v>0</v>
      </c>
      <c r="C7" s="230">
        <f>C$28*SUMIFS(FatorHorario[Fator],FatorHorario[Meses],C$3,FatorHorario[UF],$E$1,FatorHorario[Hora],$A7)</f>
        <v>0</v>
      </c>
      <c r="D7" s="230">
        <f>D$28*SUMIFS(FatorHorario[Fator],FatorHorario[Meses],D$3,FatorHorario[UF],$E$1,FatorHorario[Hora],$A7)</f>
        <v>0</v>
      </c>
      <c r="E7" s="230">
        <f>E$28*SUMIFS(FatorHorario[Fator],FatorHorario[Meses],E$3,FatorHorario[UF],$E$1,FatorHorario[Hora],$A7)</f>
        <v>0</v>
      </c>
      <c r="F7" s="230">
        <f>F$28*SUMIFS(FatorHorario[Fator],FatorHorario[Meses],F$3,FatorHorario[UF],$E$1,FatorHorario[Hora],$A7)</f>
        <v>0</v>
      </c>
      <c r="G7" s="230">
        <f>G$28*SUMIFS(FatorHorario[Fator],FatorHorario[Meses],G$3,FatorHorario[UF],$E$1,FatorHorario[Hora],$A7)</f>
        <v>0</v>
      </c>
      <c r="H7" s="230">
        <f>H$28*SUMIFS(FatorHorario[Fator],FatorHorario[Meses],H$3,FatorHorario[UF],$E$1,FatorHorario[Hora],$A7)</f>
        <v>0</v>
      </c>
      <c r="I7" s="230">
        <f>I$28*SUMIFS(FatorHorario[Fator],FatorHorario[Meses],I$3,FatorHorario[UF],$E$1,FatorHorario[Hora],$A7)</f>
        <v>0</v>
      </c>
      <c r="J7" s="230">
        <f>J$28*SUMIFS(FatorHorario[Fator],FatorHorario[Meses],J$3,FatorHorario[UF],$E$1,FatorHorario[Hora],$A7)</f>
        <v>0</v>
      </c>
      <c r="K7" s="230">
        <f>K$28*SUMIFS(FatorHorario[Fator],FatorHorario[Meses],K$3,FatorHorario[UF],$E$1,FatorHorario[Hora],$A7)</f>
        <v>0</v>
      </c>
      <c r="L7" s="230">
        <f>L$28*SUMIFS(FatorHorario[Fator],FatorHorario[Meses],L$3,FatorHorario[UF],$E$1,FatorHorario[Hora],$A7)</f>
        <v>0</v>
      </c>
      <c r="M7" s="231">
        <f>M$28*SUMIFS(FatorHorario[Fator],FatorHorario[Meses],M$3,FatorHorario[UF],$E$1,FatorHorario[Hora],$A7)</f>
        <v>0</v>
      </c>
      <c r="N7" s="12">
        <v>4</v>
      </c>
    </row>
    <row r="8" spans="1:14" x14ac:dyDescent="0.25">
      <c r="A8" s="11">
        <v>5</v>
      </c>
      <c r="B8" s="229">
        <f>B$28*SUMIFS(FatorHorario[Fator],FatorHorario[Meses],B$3,FatorHorario[UF],$E$1,FatorHorario[Hora],$A8)</f>
        <v>0</v>
      </c>
      <c r="C8" s="230">
        <f>C$28*SUMIFS(FatorHorario[Fator],FatorHorario[Meses],C$3,FatorHorario[UF],$E$1,FatorHorario[Hora],$A8)</f>
        <v>0</v>
      </c>
      <c r="D8" s="230">
        <f>D$28*SUMIFS(FatorHorario[Fator],FatorHorario[Meses],D$3,FatorHorario[UF],$E$1,FatorHorario[Hora],$A8)</f>
        <v>0</v>
      </c>
      <c r="E8" s="230">
        <f>E$28*SUMIFS(FatorHorario[Fator],FatorHorario[Meses],E$3,FatorHorario[UF],$E$1,FatorHorario[Hora],$A8)</f>
        <v>0</v>
      </c>
      <c r="F8" s="230">
        <f>F$28*SUMIFS(FatorHorario[Fator],FatorHorario[Meses],F$3,FatorHorario[UF],$E$1,FatorHorario[Hora],$A8)</f>
        <v>0</v>
      </c>
      <c r="G8" s="230">
        <f>G$28*SUMIFS(FatorHorario[Fator],FatorHorario[Meses],G$3,FatorHorario[UF],$E$1,FatorHorario[Hora],$A8)</f>
        <v>0</v>
      </c>
      <c r="H8" s="230">
        <f>H$28*SUMIFS(FatorHorario[Fator],FatorHorario[Meses],H$3,FatorHorario[UF],$E$1,FatorHorario[Hora],$A8)</f>
        <v>0</v>
      </c>
      <c r="I8" s="230">
        <f>I$28*SUMIFS(FatorHorario[Fator],FatorHorario[Meses],I$3,FatorHorario[UF],$E$1,FatorHorario[Hora],$A8)</f>
        <v>0</v>
      </c>
      <c r="J8" s="230">
        <f>J$28*SUMIFS(FatorHorario[Fator],FatorHorario[Meses],J$3,FatorHorario[UF],$E$1,FatorHorario[Hora],$A8)</f>
        <v>0</v>
      </c>
      <c r="K8" s="230">
        <f>K$28*SUMIFS(FatorHorario[Fator],FatorHorario[Meses],K$3,FatorHorario[UF],$E$1,FatorHorario[Hora],$A8)</f>
        <v>0</v>
      </c>
      <c r="L8" s="230">
        <f>L$28*SUMIFS(FatorHorario[Fator],FatorHorario[Meses],L$3,FatorHorario[UF],$E$1,FatorHorario[Hora],$A8)</f>
        <v>0</v>
      </c>
      <c r="M8" s="231">
        <f>M$28*SUMIFS(FatorHorario[Fator],FatorHorario[Meses],M$3,FatorHorario[UF],$E$1,FatorHorario[Hora],$A8)</f>
        <v>0</v>
      </c>
      <c r="N8" s="12">
        <v>5</v>
      </c>
    </row>
    <row r="9" spans="1:14" x14ac:dyDescent="0.25">
      <c r="A9" s="11">
        <v>6</v>
      </c>
      <c r="B9" s="229">
        <f>B$28*SUMIFS(FatorHorario[Fator],FatorHorario[Meses],B$3,FatorHorario[UF],$E$1,FatorHorario[Hora],$A9)</f>
        <v>1.3273193518826061</v>
      </c>
      <c r="C9" s="230">
        <f>C$28*SUMIFS(FatorHorario[Fator],FatorHorario[Meses],C$3,FatorHorario[UF],$E$1,FatorHorario[Hora],$A9)</f>
        <v>0.98606535396345762</v>
      </c>
      <c r="D9" s="230">
        <f>D$28*SUMIFS(FatorHorario[Fator],FatorHorario[Meses],D$3,FatorHorario[UF],$E$1,FatorHorario[Hora],$A9)</f>
        <v>0.847918923438717</v>
      </c>
      <c r="E9" s="230">
        <f>E$28*SUMIFS(FatorHorario[Fator],FatorHorario[Meses],E$3,FatorHorario[UF],$E$1,FatorHorario[Hora],$A9)</f>
        <v>0.60816755003655909</v>
      </c>
      <c r="F9" s="230">
        <f>F$28*SUMIFS(FatorHorario[Fator],FatorHorario[Meses],F$3,FatorHorario[UF],$E$1,FatorHorario[Hora],$A9)</f>
        <v>0.37541211519867707</v>
      </c>
      <c r="G9" s="230">
        <f>G$28*SUMIFS(FatorHorario[Fator],FatorHorario[Meses],G$3,FatorHorario[UF],$E$1,FatorHorario[Hora],$A9)</f>
        <v>0.22762220829134744</v>
      </c>
      <c r="H9" s="230">
        <f>H$28*SUMIFS(FatorHorario[Fator],FatorHorario[Meses],H$3,FatorHorario[UF],$E$1,FatorHorario[Hora],$A9)</f>
        <v>0.21547776178584355</v>
      </c>
      <c r="I9" s="230">
        <f>I$28*SUMIFS(FatorHorario[Fator],FatorHorario[Meses],I$3,FatorHorario[UF],$E$1,FatorHorario[Hora],$A9)</f>
        <v>0.41263172848380192</v>
      </c>
      <c r="J9" s="230">
        <f>J$28*SUMIFS(FatorHorario[Fator],FatorHorario[Meses],J$3,FatorHorario[UF],$E$1,FatorHorario[Hora],$A9)</f>
        <v>0.92228304159426011</v>
      </c>
      <c r="K9" s="230">
        <f>K$28*SUMIFS(FatorHorario[Fator],FatorHorario[Meses],K$3,FatorHorario[UF],$E$1,FatorHorario[Hora],$A9)</f>
        <v>1.6015397482385112</v>
      </c>
      <c r="L9" s="230">
        <f>L$28*SUMIFS(FatorHorario[Fator],FatorHorario[Meses],L$3,FatorHorario[UF],$E$1,FatorHorario[Hora],$A9)</f>
        <v>2.4192336020752201</v>
      </c>
      <c r="M9" s="231">
        <f>M$28*SUMIFS(FatorHorario[Fator],FatorHorario[Meses],M$3,FatorHorario[UF],$E$1,FatorHorario[Hora],$A9)</f>
        <v>1.6729008753712853</v>
      </c>
      <c r="N9" s="12">
        <v>6</v>
      </c>
    </row>
    <row r="10" spans="1:14" x14ac:dyDescent="0.25">
      <c r="A10" s="11">
        <v>7</v>
      </c>
      <c r="B10" s="229">
        <f>B$28*SUMIFS(FatorHorario[Fator],FatorHorario[Meses],B$3,FatorHorario[UF],$E$1,FatorHorario[Hora],$A10)</f>
        <v>13.429546187330434</v>
      </c>
      <c r="C10" s="230">
        <f>C$28*SUMIFS(FatorHorario[Fator],FatorHorario[Meses],C$3,FatorHorario[UF],$E$1,FatorHorario[Hora],$A10)</f>
        <v>12.854741374504229</v>
      </c>
      <c r="D10" s="230">
        <f>D$28*SUMIFS(FatorHorario[Fator],FatorHorario[Meses],D$3,FatorHorario[UF],$E$1,FatorHorario[Hora],$A10)</f>
        <v>13.952104360894507</v>
      </c>
      <c r="E10" s="230">
        <f>E$28*SUMIFS(FatorHorario[Fator],FatorHorario[Meses],E$3,FatorHorario[UF],$E$1,FatorHorario[Hora],$A10)</f>
        <v>12.34263962979041</v>
      </c>
      <c r="F10" s="230">
        <f>F$28*SUMIFS(FatorHorario[Fator],FatorHorario[Meses],F$3,FatorHorario[UF],$E$1,FatorHorario[Hora],$A10)</f>
        <v>10.365777754433394</v>
      </c>
      <c r="G10" s="230">
        <f>G$28*SUMIFS(FatorHorario[Fator],FatorHorario[Meses],G$3,FatorHorario[UF],$E$1,FatorHorario[Hora],$A10)</f>
        <v>10.32455305101522</v>
      </c>
      <c r="H10" s="230">
        <f>H$28*SUMIFS(FatorHorario[Fator],FatorHorario[Meses],H$3,FatorHorario[UF],$E$1,FatorHorario[Hora],$A10)</f>
        <v>11.452929676372261</v>
      </c>
      <c r="I10" s="230">
        <f>I$28*SUMIFS(FatorHorario[Fator],FatorHorario[Meses],I$3,FatorHorario[UF],$E$1,FatorHorario[Hora],$A10)</f>
        <v>12.866114071039974</v>
      </c>
      <c r="J10" s="230">
        <f>J$28*SUMIFS(FatorHorario[Fator],FatorHorario[Meses],J$3,FatorHorario[UF],$E$1,FatorHorario[Hora],$A10)</f>
        <v>14.706515086256259</v>
      </c>
      <c r="K10" s="230">
        <f>K$28*SUMIFS(FatorHorario[Fator],FatorHorario[Meses],K$3,FatorHorario[UF],$E$1,FatorHorario[Hora],$A10)</f>
        <v>16.27963869814285</v>
      </c>
      <c r="L10" s="230">
        <f>L$28*SUMIFS(FatorHorario[Fator],FatorHorario[Meses],L$3,FatorHorario[UF],$E$1,FatorHorario[Hora],$A10)</f>
        <v>17.816273725117842</v>
      </c>
      <c r="M10" s="231">
        <f>M$28*SUMIFS(FatorHorario[Fator],FatorHorario[Meses],M$3,FatorHorario[UF],$E$1,FatorHorario[Hora],$A10)</f>
        <v>15.063602319616974</v>
      </c>
      <c r="N10" s="12">
        <v>7</v>
      </c>
    </row>
    <row r="11" spans="1:14" x14ac:dyDescent="0.25">
      <c r="A11" s="11">
        <v>8</v>
      </c>
      <c r="B11" s="229">
        <f>B$28*SUMIFS(FatorHorario[Fator],FatorHorario[Meses],B$3,FatorHorario[UF],$E$1,FatorHorario[Hora],$A11)</f>
        <v>33.487522323395027</v>
      </c>
      <c r="C11" s="230">
        <f>C$28*SUMIFS(FatorHorario[Fator],FatorHorario[Meses],C$3,FatorHorario[UF],$E$1,FatorHorario[Hora],$A11)</f>
        <v>33.888502883691103</v>
      </c>
      <c r="D11" s="230">
        <f>D$28*SUMIFS(FatorHorario[Fator],FatorHorario[Meses],D$3,FatorHorario[UF],$E$1,FatorHorario[Hora],$A11)</f>
        <v>35.790846474377766</v>
      </c>
      <c r="E11" s="230">
        <f>E$28*SUMIFS(FatorHorario[Fator],FatorHorario[Meses],E$3,FatorHorario[UF],$E$1,FatorHorario[Hora],$A11)</f>
        <v>32.304737503836819</v>
      </c>
      <c r="F11" s="230">
        <f>F$28*SUMIFS(FatorHorario[Fator],FatorHorario[Meses],F$3,FatorHorario[UF],$E$1,FatorHorario[Hora],$A11)</f>
        <v>28.356268106693687</v>
      </c>
      <c r="G11" s="230">
        <f>G$28*SUMIFS(FatorHorario[Fator],FatorHorario[Meses],G$3,FatorHorario[UF],$E$1,FatorHorario[Hora],$A11)</f>
        <v>28.063219813884977</v>
      </c>
      <c r="H11" s="230">
        <f>H$28*SUMIFS(FatorHorario[Fator],FatorHorario[Meses],H$3,FatorHorario[UF],$E$1,FatorHorario[Hora],$A11)</f>
        <v>29.286169596665761</v>
      </c>
      <c r="I11" s="230">
        <f>I$28*SUMIFS(FatorHorario[Fator],FatorHorario[Meses],I$3,FatorHorario[UF],$E$1,FatorHorario[Hora],$A11)</f>
        <v>32.654893065663998</v>
      </c>
      <c r="J11" s="230">
        <f>J$28*SUMIFS(FatorHorario[Fator],FatorHorario[Meses],J$3,FatorHorario[UF],$E$1,FatorHorario[Hora],$A11)</f>
        <v>36.553749644999215</v>
      </c>
      <c r="K11" s="230">
        <f>K$28*SUMIFS(FatorHorario[Fator],FatorHorario[Meses],K$3,FatorHorario[UF],$E$1,FatorHorario[Hora],$A11)</f>
        <v>37.823062239476322</v>
      </c>
      <c r="L11" s="230">
        <f>L$28*SUMIFS(FatorHorario[Fator],FatorHorario[Meses],L$3,FatorHorario[UF],$E$1,FatorHorario[Hora],$A11)</f>
        <v>39.860745203612623</v>
      </c>
      <c r="M11" s="231">
        <f>M$28*SUMIFS(FatorHorario[Fator],FatorHorario[Meses],M$3,FatorHorario[UF],$E$1,FatorHorario[Hora],$A11)</f>
        <v>37.164564418609565</v>
      </c>
      <c r="N11" s="12">
        <v>8</v>
      </c>
    </row>
    <row r="12" spans="1:14" x14ac:dyDescent="0.25">
      <c r="A12" s="11">
        <v>9</v>
      </c>
      <c r="B12" s="229">
        <f>B$28*SUMIFS(FatorHorario[Fator],FatorHorario[Meses],B$3,FatorHorario[UF],$E$1,FatorHorario[Hora],$A12)</f>
        <v>53.857523971394421</v>
      </c>
      <c r="C12" s="230">
        <f>C$28*SUMIFS(FatorHorario[Fator],FatorHorario[Meses],C$3,FatorHorario[UF],$E$1,FatorHorario[Hora],$A12)</f>
        <v>54.80799953730051</v>
      </c>
      <c r="D12" s="230">
        <f>D$28*SUMIFS(FatorHorario[Fator],FatorHorario[Meses],D$3,FatorHorario[UF],$E$1,FatorHorario[Hora],$A12)</f>
        <v>56.726869046764037</v>
      </c>
      <c r="E12" s="230">
        <f>E$28*SUMIFS(FatorHorario[Fator],FatorHorario[Meses],E$3,FatorHorario[UF],$E$1,FatorHorario[Hora],$A12)</f>
        <v>51.065144842935446</v>
      </c>
      <c r="F12" s="230">
        <f>F$28*SUMIFS(FatorHorario[Fator],FatorHorario[Meses],F$3,FatorHorario[UF],$E$1,FatorHorario[Hora],$A12)</f>
        <v>44.815312112436274</v>
      </c>
      <c r="G12" s="230">
        <f>G$28*SUMIFS(FatorHorario[Fator],FatorHorario[Meses],G$3,FatorHorario[UF],$E$1,FatorHorario[Hora],$A12)</f>
        <v>43.745253205667602</v>
      </c>
      <c r="H12" s="230">
        <f>H$28*SUMIFS(FatorHorario[Fator],FatorHorario[Meses],H$3,FatorHorario[UF],$E$1,FatorHorario[Hora],$A12)</f>
        <v>44.850808653532326</v>
      </c>
      <c r="I12" s="230">
        <f>I$28*SUMIFS(FatorHorario[Fator],FatorHorario[Meses],I$3,FatorHorario[UF],$E$1,FatorHorario[Hora],$A12)</f>
        <v>49.832384513620745</v>
      </c>
      <c r="J12" s="230">
        <f>J$28*SUMIFS(FatorHorario[Fator],FatorHorario[Meses],J$3,FatorHorario[UF],$E$1,FatorHorario[Hora],$A12)</f>
        <v>55.812924060358917</v>
      </c>
      <c r="K12" s="230">
        <f>K$28*SUMIFS(FatorHorario[Fator],FatorHorario[Meses],K$3,FatorHorario[UF],$E$1,FatorHorario[Hora],$A12)</f>
        <v>57.473352959665078</v>
      </c>
      <c r="L12" s="230">
        <f>L$28*SUMIFS(FatorHorario[Fator],FatorHorario[Meses],L$3,FatorHorario[UF],$E$1,FatorHorario[Hora],$A12)</f>
        <v>60.635552704405377</v>
      </c>
      <c r="M12" s="231">
        <f>M$28*SUMIFS(FatorHorario[Fator],FatorHorario[Meses],M$3,FatorHorario[UF],$E$1,FatorHorario[Hora],$A12)</f>
        <v>59.063727718949977</v>
      </c>
      <c r="N12" s="12">
        <v>9</v>
      </c>
    </row>
    <row r="13" spans="1:14" x14ac:dyDescent="0.25">
      <c r="A13" s="11">
        <v>10</v>
      </c>
      <c r="B13" s="229">
        <f>B$28*SUMIFS(FatorHorario[Fator],FatorHorario[Meses],B$3,FatorHorario[UF],$E$1,FatorHorario[Hora],$A13)</f>
        <v>68.855281714711353</v>
      </c>
      <c r="C13" s="230">
        <f>C$28*SUMIFS(FatorHorario[Fator],FatorHorario[Meses],C$3,FatorHorario[UF],$E$1,FatorHorario[Hora],$A13)</f>
        <v>69.986014119502698</v>
      </c>
      <c r="D13" s="230">
        <f>D$28*SUMIFS(FatorHorario[Fator],FatorHorario[Meses],D$3,FatorHorario[UF],$E$1,FatorHorario[Hora],$A13)</f>
        <v>71.886845837103564</v>
      </c>
      <c r="E13" s="230">
        <f>E$28*SUMIFS(FatorHorario[Fator],FatorHorario[Meses],E$3,FatorHorario[UF],$E$1,FatorHorario[Hora],$A13)</f>
        <v>64.686971899623671</v>
      </c>
      <c r="F13" s="230">
        <f>F$28*SUMIFS(FatorHorario[Fator],FatorHorario[Meses],F$3,FatorHorario[UF],$E$1,FatorHorario[Hora],$A13)</f>
        <v>56.712630089874914</v>
      </c>
      <c r="G13" s="230">
        <f>G$28*SUMIFS(FatorHorario[Fator],FatorHorario[Meses],G$3,FatorHorario[UF],$E$1,FatorHorario[Hora],$A13)</f>
        <v>54.531725616391057</v>
      </c>
      <c r="H13" s="230">
        <f>H$28*SUMIFS(FatorHorario[Fator],FatorHorario[Meses],H$3,FatorHorario[UF],$E$1,FatorHorario[Hora],$A13)</f>
        <v>55.650268669508229</v>
      </c>
      <c r="I13" s="230">
        <f>I$28*SUMIFS(FatorHorario[Fator],FatorHorario[Meses],I$3,FatorHorario[UF],$E$1,FatorHorario[Hora],$A13)</f>
        <v>61.426740204226107</v>
      </c>
      <c r="J13" s="230">
        <f>J$28*SUMIFS(FatorHorario[Fator],FatorHorario[Meses],J$3,FatorHorario[UF],$E$1,FatorHorario[Hora],$A13)</f>
        <v>68.989731328988128</v>
      </c>
      <c r="K13" s="230">
        <f>K$28*SUMIFS(FatorHorario[Fator],FatorHorario[Meses],K$3,FatorHorario[UF],$E$1,FatorHorario[Hora],$A13)</f>
        <v>71.27875132496186</v>
      </c>
      <c r="L13" s="230">
        <f>L$28*SUMIFS(FatorHorario[Fator],FatorHorario[Meses],L$3,FatorHorario[UF],$E$1,FatorHorario[Hora],$A13)</f>
        <v>75.785744646487416</v>
      </c>
      <c r="M13" s="231">
        <f>M$28*SUMIFS(FatorHorario[Fator],FatorHorario[Meses],M$3,FatorHorario[UF],$E$1,FatorHorario[Hora],$A13)</f>
        <v>75.161036872152621</v>
      </c>
      <c r="N13" s="12">
        <v>10</v>
      </c>
    </row>
    <row r="14" spans="1:14" x14ac:dyDescent="0.25">
      <c r="A14" s="11">
        <v>11</v>
      </c>
      <c r="B14" s="229">
        <f>B$28*SUMIFS(FatorHorario[Fator],FatorHorario[Meses],B$3,FatorHorario[UF],$E$1,FatorHorario[Hora],$A14)</f>
        <v>77.460447851523369</v>
      </c>
      <c r="C14" s="230">
        <f>C$28*SUMIFS(FatorHorario[Fator],FatorHorario[Meses],C$3,FatorHorario[UF],$E$1,FatorHorario[Hora],$A14)</f>
        <v>78.638665935872453</v>
      </c>
      <c r="D14" s="230">
        <f>D$28*SUMIFS(FatorHorario[Fator],FatorHorario[Meses],D$3,FatorHorario[UF],$E$1,FatorHorario[Hora],$A14)</f>
        <v>80.523091413017625</v>
      </c>
      <c r="E14" s="230">
        <f>E$28*SUMIFS(FatorHorario[Fator],FatorHorario[Meses],E$3,FatorHorario[UF],$E$1,FatorHorario[Hora],$A14)</f>
        <v>72.639528002494018</v>
      </c>
      <c r="F14" s="230">
        <f>F$28*SUMIFS(FatorHorario[Fator],FatorHorario[Meses],F$3,FatorHorario[UF],$E$1,FatorHorario[Hora],$A14)</f>
        <v>63.500117407253015</v>
      </c>
      <c r="G14" s="230">
        <f>G$28*SUMIFS(FatorHorario[Fator],FatorHorario[Meses],G$3,FatorHorario[UF],$E$1,FatorHorario[Hora],$A14)</f>
        <v>60.61968936070047</v>
      </c>
      <c r="H14" s="230">
        <f>H$28*SUMIFS(FatorHorario[Fator],FatorHorario[Meses],H$3,FatorHorario[UF],$E$1,FatorHorario[Hora],$A14)</f>
        <v>61.708898569110644</v>
      </c>
      <c r="I14" s="230">
        <f>I$28*SUMIFS(FatorHorario[Fator],FatorHorario[Meses],I$3,FatorHorario[UF],$E$1,FatorHorario[Hora],$A14)</f>
        <v>67.94678001319258</v>
      </c>
      <c r="J14" s="230">
        <f>J$28*SUMIFS(FatorHorario[Fator],FatorHorario[Meses],J$3,FatorHorario[UF],$E$1,FatorHorario[Hora],$A14)</f>
        <v>76.378772056323498</v>
      </c>
      <c r="K14" s="230">
        <f>K$28*SUMIFS(FatorHorario[Fator],FatorHorario[Meses],K$3,FatorHorario[UF],$E$1,FatorHorario[Hora],$A14)</f>
        <v>79.160879308199227</v>
      </c>
      <c r="L14" s="230">
        <f>L$28*SUMIFS(FatorHorario[Fator],FatorHorario[Meses],L$3,FatorHorario[UF],$E$1,FatorHorario[Hora],$A14)</f>
        <v>84.598333591445751</v>
      </c>
      <c r="M14" s="231">
        <f>M$28*SUMIFS(FatorHorario[Fator],FatorHorario[Meses],M$3,FatorHorario[UF],$E$1,FatorHorario[Hora],$A14)</f>
        <v>84.373810252781666</v>
      </c>
      <c r="N14" s="12">
        <v>11</v>
      </c>
    </row>
    <row r="15" spans="1:14" x14ac:dyDescent="0.25">
      <c r="A15" s="11">
        <v>12</v>
      </c>
      <c r="B15" s="229">
        <f>B$28*SUMIFS(FatorHorario[Fator],FatorHorario[Meses],B$3,FatorHorario[UF],$E$1,FatorHorario[Hora],$A15)</f>
        <v>80.030245449904712</v>
      </c>
      <c r="C15" s="230">
        <f>C$28*SUMIFS(FatorHorario[Fator],FatorHorario[Meses],C$3,FatorHorario[UF],$E$1,FatorHorario[Hora],$A15)</f>
        <v>81.075520576082539</v>
      </c>
      <c r="D15" s="230">
        <f>D$28*SUMIFS(FatorHorario[Fator],FatorHorario[Meses],D$3,FatorHorario[UF],$E$1,FatorHorario[Hora],$A15)</f>
        <v>83.182367068584426</v>
      </c>
      <c r="E15" s="230">
        <f>E$28*SUMIFS(FatorHorario[Fator],FatorHorario[Meses],E$3,FatorHorario[UF],$E$1,FatorHorario[Hora],$A15)</f>
        <v>75.038078575246757</v>
      </c>
      <c r="F15" s="230">
        <f>F$28*SUMIFS(FatorHorario[Fator],FatorHorario[Meses],F$3,FatorHorario[UF],$E$1,FatorHorario[Hora],$A15)</f>
        <v>65.635337484443511</v>
      </c>
      <c r="G15" s="230">
        <f>G$28*SUMIFS(FatorHorario[Fator],FatorHorario[Meses],G$3,FatorHorario[UF],$E$1,FatorHorario[Hora],$A15)</f>
        <v>62.523667437086999</v>
      </c>
      <c r="H15" s="230">
        <f>H$28*SUMIFS(FatorHorario[Fator],FatorHorario[Meses],H$3,FatorHorario[UF],$E$1,FatorHorario[Hora],$A15)</f>
        <v>63.493599545941549</v>
      </c>
      <c r="I15" s="230">
        <f>I$28*SUMIFS(FatorHorario[Fator],FatorHorario[Meses],I$3,FatorHorario[UF],$E$1,FatorHorario[Hora],$A15)</f>
        <v>69.947496997765086</v>
      </c>
      <c r="J15" s="230">
        <f>J$28*SUMIFS(FatorHorario[Fator],FatorHorario[Meses],J$3,FatorHorario[UF],$E$1,FatorHorario[Hora],$A15)</f>
        <v>78.718208331015063</v>
      </c>
      <c r="K15" s="230">
        <f>K$28*SUMIFS(FatorHorario[Fator],FatorHorario[Meses],K$3,FatorHorario[UF],$E$1,FatorHorario[Hora],$A15)</f>
        <v>81.616361122785293</v>
      </c>
      <c r="L15" s="230">
        <f>L$28*SUMIFS(FatorHorario[Fator],FatorHorario[Meses],L$3,FatorHorario[UF],$E$1,FatorHorario[Hora],$A15)</f>
        <v>87.193196654533693</v>
      </c>
      <c r="M15" s="231">
        <f>M$28*SUMIFS(FatorHorario[Fator],FatorHorario[Meses],M$3,FatorHorario[UF],$E$1,FatorHorario[Hora],$A15)</f>
        <v>87.060562964436542</v>
      </c>
      <c r="N15" s="12">
        <v>12</v>
      </c>
    </row>
    <row r="16" spans="1:14" x14ac:dyDescent="0.25">
      <c r="A16" s="11">
        <v>13</v>
      </c>
      <c r="B16" s="229">
        <f>B$28*SUMIFS(FatorHorario[Fator],FatorHorario[Meses],B$3,FatorHorario[UF],$E$1,FatorHorario[Hora],$A16)</f>
        <v>77.074142079749294</v>
      </c>
      <c r="C16" s="230">
        <f>C$28*SUMIFS(FatorHorario[Fator],FatorHorario[Meses],C$3,FatorHorario[UF],$E$1,FatorHorario[Hora],$A16)</f>
        <v>77.980598869522154</v>
      </c>
      <c r="D16" s="230">
        <f>D$28*SUMIFS(FatorHorario[Fator],FatorHorario[Meses],D$3,FatorHorario[UF],$E$1,FatorHorario[Hora],$A16)</f>
        <v>80.096672314948222</v>
      </c>
      <c r="E16" s="230">
        <f>E$28*SUMIFS(FatorHorario[Fator],FatorHorario[Meses],E$3,FatorHorario[UF],$E$1,FatorHorario[Hora],$A16)</f>
        <v>72.293971165987273</v>
      </c>
      <c r="F16" s="230">
        <f>F$28*SUMIFS(FatorHorario[Fator],FatorHorario[Meses],F$3,FatorHorario[UF],$E$1,FatorHorario[Hora],$A16)</f>
        <v>63.443204470490336</v>
      </c>
      <c r="G16" s="230">
        <f>G$28*SUMIFS(FatorHorario[Fator],FatorHorario[Meses],G$3,FatorHorario[UF],$E$1,FatorHorario[Hora],$A16)</f>
        <v>60.355507072282165</v>
      </c>
      <c r="H16" s="230">
        <f>H$28*SUMIFS(FatorHorario[Fator],FatorHorario[Meses],H$3,FatorHorario[UF],$E$1,FatorHorario[Hora],$A16)</f>
        <v>61.420551934913732</v>
      </c>
      <c r="I16" s="230">
        <f>I$28*SUMIFS(FatorHorario[Fator],FatorHorario[Meses],I$3,FatorHorario[UF],$E$1,FatorHorario[Hora],$A16)</f>
        <v>67.741723382597655</v>
      </c>
      <c r="J16" s="230">
        <f>J$28*SUMIFS(FatorHorario[Fator],FatorHorario[Meses],J$3,FatorHorario[UF],$E$1,FatorHorario[Hora],$A16)</f>
        <v>76.297365092706187</v>
      </c>
      <c r="K16" s="230">
        <f>K$28*SUMIFS(FatorHorario[Fator],FatorHorario[Meses],K$3,FatorHorario[UF],$E$1,FatorHorario[Hora],$A16)</f>
        <v>78.994407874398675</v>
      </c>
      <c r="L16" s="230">
        <f>L$28*SUMIFS(FatorHorario[Fator],FatorHorario[Meses],L$3,FatorHorario[UF],$E$1,FatorHorario[Hora],$A16)</f>
        <v>83.833194875801851</v>
      </c>
      <c r="M16" s="231">
        <f>M$28*SUMIFS(FatorHorario[Fator],FatorHorario[Meses],M$3,FatorHorario[UF],$E$1,FatorHorario[Hora],$A16)</f>
        <v>83.670130439339616</v>
      </c>
      <c r="N16" s="12">
        <v>13</v>
      </c>
    </row>
    <row r="17" spans="1:14" x14ac:dyDescent="0.25">
      <c r="A17" s="11">
        <v>14</v>
      </c>
      <c r="B17" s="229">
        <f>B$28*SUMIFS(FatorHorario[Fator],FatorHorario[Meses],B$3,FatorHorario[UF],$E$1,FatorHorario[Hora],$A17)</f>
        <v>68.749598281382546</v>
      </c>
      <c r="C17" s="230">
        <f>C$28*SUMIFS(FatorHorario[Fator],FatorHorario[Meses],C$3,FatorHorario[UF],$E$1,FatorHorario[Hora],$A17)</f>
        <v>69.485136341821516</v>
      </c>
      <c r="D17" s="230">
        <f>D$28*SUMIFS(FatorHorario[Fator],FatorHorario[Meses],D$3,FatorHorario[UF],$E$1,FatorHorario[Hora],$A17)</f>
        <v>71.512398886583924</v>
      </c>
      <c r="E17" s="230">
        <f>E$28*SUMIFS(FatorHorario[Fator],FatorHorario[Meses],E$3,FatorHorario[UF],$E$1,FatorHorario[Hora],$A17)</f>
        <v>64.660891280468647</v>
      </c>
      <c r="F17" s="230">
        <f>F$28*SUMIFS(FatorHorario[Fator],FatorHorario[Meses],F$3,FatorHorario[UF],$E$1,FatorHorario[Hora],$A17)</f>
        <v>56.987748551732224</v>
      </c>
      <c r="G17" s="230">
        <f>G$28*SUMIFS(FatorHorario[Fator],FatorHorario[Meses],G$3,FatorHorario[UF],$E$1,FatorHorario[Hora],$A17)</f>
        <v>54.186588747845057</v>
      </c>
      <c r="H17" s="230">
        <f>H$28*SUMIFS(FatorHorario[Fator],FatorHorario[Meses],H$3,FatorHorario[UF],$E$1,FatorHorario[Hora],$A17)</f>
        <v>55.322708874688864</v>
      </c>
      <c r="I17" s="230">
        <f>I$28*SUMIFS(FatorHorario[Fator],FatorHorario[Meses],I$3,FatorHorario[UF],$E$1,FatorHorario[Hora],$A17)</f>
        <v>61.241685861119187</v>
      </c>
      <c r="J17" s="230">
        <f>J$28*SUMIFS(FatorHorario[Fator],FatorHorario[Meses],J$3,FatorHorario[UF],$E$1,FatorHorario[Hora],$A17)</f>
        <v>68.971975312130823</v>
      </c>
      <c r="K17" s="230">
        <f>K$28*SUMIFS(FatorHorario[Fator],FatorHorario[Meses],K$3,FatorHorario[UF],$E$1,FatorHorario[Hora],$A17)</f>
        <v>71.093073076625814</v>
      </c>
      <c r="L17" s="230">
        <f>L$28*SUMIFS(FatorHorario[Fator],FatorHorario[Meses],L$3,FatorHorario[UF],$E$1,FatorHorario[Hora],$A17)</f>
        <v>74.588632617001537</v>
      </c>
      <c r="M17" s="231">
        <f>M$28*SUMIFS(FatorHorario[Fator],FatorHorario[Meses],M$3,FatorHorario[UF],$E$1,FatorHorario[Hora],$A17)</f>
        <v>74.214414535842877</v>
      </c>
      <c r="N17" s="12">
        <v>14</v>
      </c>
    </row>
    <row r="18" spans="1:14" x14ac:dyDescent="0.25">
      <c r="A18" s="11">
        <v>15</v>
      </c>
      <c r="B18" s="229">
        <f>B$28*SUMIFS(FatorHorario[Fator],FatorHorario[Meses],B$3,FatorHorario[UF],$E$1,FatorHorario[Hora],$A18)</f>
        <v>54.698123361961443</v>
      </c>
      <c r="C18" s="230">
        <f>C$28*SUMIFS(FatorHorario[Fator],FatorHorario[Meses],C$3,FatorHorario[UF],$E$1,FatorHorario[Hora],$A18)</f>
        <v>55.336911125239247</v>
      </c>
      <c r="D18" s="230">
        <f>D$28*SUMIFS(FatorHorario[Fator],FatorHorario[Meses],D$3,FatorHorario[UF],$E$1,FatorHorario[Hora],$A18)</f>
        <v>57.011593042970858</v>
      </c>
      <c r="E18" s="230">
        <f>E$28*SUMIFS(FatorHorario[Fator],FatorHorario[Meses],E$3,FatorHorario[UF],$E$1,FatorHorario[Hora],$A18)</f>
        <v>51.682507913796819</v>
      </c>
      <c r="F18" s="230">
        <f>F$28*SUMIFS(FatorHorario[Fator],FatorHorario[Meses],F$3,FatorHorario[UF],$E$1,FatorHorario[Hora],$A18)</f>
        <v>45.944808873523385</v>
      </c>
      <c r="G18" s="230">
        <f>G$28*SUMIFS(FatorHorario[Fator],FatorHorario[Meses],G$3,FatorHorario[UF],$E$1,FatorHorario[Hora],$A18)</f>
        <v>43.785005163491007</v>
      </c>
      <c r="H18" s="230">
        <f>H$28*SUMIFS(FatorHorario[Fator],FatorHorario[Meses],H$3,FatorHorario[UF],$E$1,FatorHorario[Hora],$A18)</f>
        <v>44.721354066704095</v>
      </c>
      <c r="I18" s="230">
        <f>I$28*SUMIFS(FatorHorario[Fator],FatorHorario[Meses],I$3,FatorHorario[UF],$E$1,FatorHorario[Hora],$A18)</f>
        <v>50.054602373123572</v>
      </c>
      <c r="J18" s="230">
        <f>J$28*SUMIFS(FatorHorario[Fator],FatorHorario[Meses],J$3,FatorHorario[UF],$E$1,FatorHorario[Hora],$A18)</f>
        <v>56.397466384516022</v>
      </c>
      <c r="K18" s="230">
        <f>K$28*SUMIFS(FatorHorario[Fator],FatorHorario[Meses],K$3,FatorHorario[UF],$E$1,FatorHorario[Hora],$A18)</f>
        <v>57.083347045018627</v>
      </c>
      <c r="L18" s="230">
        <f>L$28*SUMIFS(FatorHorario[Fator],FatorHorario[Meses],L$3,FatorHorario[UF],$E$1,FatorHorario[Hora],$A18)</f>
        <v>58.736019625536215</v>
      </c>
      <c r="M18" s="231">
        <f>M$28*SUMIFS(FatorHorario[Fator],FatorHorario[Meses],M$3,FatorHorario[UF],$E$1,FatorHorario[Hora],$A18)</f>
        <v>58.650778421759554</v>
      </c>
      <c r="N18" s="12">
        <v>15</v>
      </c>
    </row>
    <row r="19" spans="1:14" x14ac:dyDescent="0.25">
      <c r="A19" s="11">
        <v>16</v>
      </c>
      <c r="B19" s="229">
        <f>B$28*SUMIFS(FatorHorario[Fator],FatorHorario[Meses],B$3,FatorHorario[UF],$E$1,FatorHorario[Hora],$A19)</f>
        <v>36.185021734405154</v>
      </c>
      <c r="C19" s="230">
        <f>C$28*SUMIFS(FatorHorario[Fator],FatorHorario[Meses],C$3,FatorHorario[UF],$E$1,FatorHorario[Hora],$A19)</f>
        <v>36.71834471773608</v>
      </c>
      <c r="D19" s="230">
        <f>D$28*SUMIFS(FatorHorario[Fator],FatorHorario[Meses],D$3,FatorHorario[UF],$E$1,FatorHorario[Hora],$A19)</f>
        <v>37.609350683478539</v>
      </c>
      <c r="E19" s="230">
        <f>E$28*SUMIFS(FatorHorario[Fator],FatorHorario[Meses],E$3,FatorHorario[UF],$E$1,FatorHorario[Hora],$A19)</f>
        <v>33.932039683210121</v>
      </c>
      <c r="F19" s="230">
        <f>F$28*SUMIFS(FatorHorario[Fator],FatorHorario[Meses],F$3,FatorHorario[UF],$E$1,FatorHorario[Hora],$A19)</f>
        <v>30.341670696844233</v>
      </c>
      <c r="G19" s="230">
        <f>G$28*SUMIFS(FatorHorario[Fator],FatorHorario[Meses],G$3,FatorHorario[UF],$E$1,FatorHorario[Hora],$A19)</f>
        <v>28.908504867961373</v>
      </c>
      <c r="H19" s="230">
        <f>H$28*SUMIFS(FatorHorario[Fator],FatorHorario[Meses],H$3,FatorHorario[UF],$E$1,FatorHorario[Hora],$A19)</f>
        <v>29.537970153884554</v>
      </c>
      <c r="I19" s="230">
        <f>I$28*SUMIFS(FatorHorario[Fator],FatorHorario[Meses],I$3,FatorHorario[UF],$E$1,FatorHorario[Hora],$A19)</f>
        <v>33.7765510447651</v>
      </c>
      <c r="J19" s="230">
        <f>J$28*SUMIFS(FatorHorario[Fator],FatorHorario[Meses],J$3,FatorHorario[UF],$E$1,FatorHorario[Hora],$A19)</f>
        <v>37.849892121844682</v>
      </c>
      <c r="K19" s="230">
        <f>K$28*SUMIFS(FatorHorario[Fator],FatorHorario[Meses],K$3,FatorHorario[UF],$E$1,FatorHorario[Hora],$A19)</f>
        <v>36.820077492883591</v>
      </c>
      <c r="L19" s="230">
        <f>L$28*SUMIFS(FatorHorario[Fator],FatorHorario[Meses],L$3,FatorHorario[UF],$E$1,FatorHorario[Hora],$A19)</f>
        <v>36.390550047364648</v>
      </c>
      <c r="M19" s="231">
        <f>M$28*SUMIFS(FatorHorario[Fator],FatorHorario[Meses],M$3,FatorHorario[UF],$E$1,FatorHorario[Hora],$A19)</f>
        <v>38.121945333794422</v>
      </c>
      <c r="N19" s="12">
        <v>16</v>
      </c>
    </row>
    <row r="20" spans="1:14" x14ac:dyDescent="0.25">
      <c r="A20" s="11">
        <v>17</v>
      </c>
      <c r="B20" s="229">
        <f>B$28*SUMIFS(FatorHorario[Fator],FatorHorario[Meses],B$3,FatorHorario[UF],$E$1,FatorHorario[Hora],$A20)</f>
        <v>17.010535913892191</v>
      </c>
      <c r="C20" s="230">
        <f>C$28*SUMIFS(FatorHorario[Fator],FatorHorario[Meses],C$3,FatorHorario[UF],$E$1,FatorHorario[Hora],$A20)</f>
        <v>17.034042298933045</v>
      </c>
      <c r="D20" s="230">
        <f>D$28*SUMIFS(FatorHorario[Fator],FatorHorario[Meses],D$3,FatorHorario[UF],$E$1,FatorHorario[Hora],$A20)</f>
        <v>16.423980200593569</v>
      </c>
      <c r="E20" s="230">
        <f>E$28*SUMIFS(FatorHorario[Fator],FatorHorario[Meses],E$3,FatorHorario[UF],$E$1,FatorHorario[Hora],$A20)</f>
        <v>14.064276685459342</v>
      </c>
      <c r="F20" s="230">
        <f>F$28*SUMIFS(FatorHorario[Fator],FatorHorario[Meses],F$3,FatorHorario[UF],$E$1,FatorHorario[Hora],$A20)</f>
        <v>12.437752488941172</v>
      </c>
      <c r="G20" s="230">
        <f>G$28*SUMIFS(FatorHorario[Fator],FatorHorario[Meses],G$3,FatorHorario[UF],$E$1,FatorHorario[Hora],$A20)</f>
        <v>11.409611315255892</v>
      </c>
      <c r="H20" s="230">
        <f>H$28*SUMIFS(FatorHorario[Fator],FatorHorario[Meses],H$3,FatorHorario[UF],$E$1,FatorHorario[Hora],$A20)</f>
        <v>11.669202516526168</v>
      </c>
      <c r="I20" s="230">
        <f>I$28*SUMIFS(FatorHorario[Fator],FatorHorario[Meses],I$3,FatorHorario[UF],$E$1,FatorHorario[Hora],$A20)</f>
        <v>14.065221542611088</v>
      </c>
      <c r="J20" s="230">
        <f>J$28*SUMIFS(FatorHorario[Fator],FatorHorario[Meses],J$3,FatorHorario[UF],$E$1,FatorHorario[Hora],$A20)</f>
        <v>15.982399232494892</v>
      </c>
      <c r="K20" s="230">
        <f>K$28*SUMIFS(FatorHorario[Fator],FatorHorario[Meses],K$3,FatorHorario[UF],$E$1,FatorHorario[Hora],$A20)</f>
        <v>14.442497958705964</v>
      </c>
      <c r="L20" s="230">
        <f>L$28*SUMIFS(FatorHorario[Fator],FatorHorario[Meses],L$3,FatorHorario[UF],$E$1,FatorHorario[Hora],$A20)</f>
        <v>13.574202402091899</v>
      </c>
      <c r="M20" s="231">
        <f>M$28*SUMIFS(FatorHorario[Fator],FatorHorario[Meses],M$3,FatorHorario[UF],$E$1,FatorHorario[Hora],$A20)</f>
        <v>17.77559512214345</v>
      </c>
      <c r="N20" s="12">
        <v>17</v>
      </c>
    </row>
    <row r="21" spans="1:14" x14ac:dyDescent="0.25">
      <c r="A21" s="11">
        <v>18</v>
      </c>
      <c r="B21" s="229">
        <f>B$28*SUMIFS(FatorHorario[Fator],FatorHorario[Meses],B$3,FatorHorario[UF],$E$1,FatorHorario[Hora],$A21)</f>
        <v>2.7916700151209284</v>
      </c>
      <c r="C21" s="230">
        <f>C$28*SUMIFS(FatorHorario[Fator],FatorHorario[Meses],C$3,FatorHorario[UF],$E$1,FatorHorario[Hora],$A21)</f>
        <v>2.2826721392218929</v>
      </c>
      <c r="D21" s="230">
        <f>D$28*SUMIFS(FatorHorario[Fator],FatorHorario[Meses],D$3,FatorHorario[UF],$E$1,FatorHorario[Hora],$A21)</f>
        <v>1.5100788117324975</v>
      </c>
      <c r="E21" s="230">
        <f>E$28*SUMIFS(FatorHorario[Fator],FatorHorario[Meses],E$3,FatorHorario[UF],$E$1,FatorHorario[Hora],$A21)</f>
        <v>0.89516862138366049</v>
      </c>
      <c r="F21" s="230">
        <f>F$28*SUMIFS(FatorHorario[Fator],FatorHorario[Meses],F$3,FatorHorario[UF],$E$1,FatorHorario[Hora],$A21)</f>
        <v>0.58751308110395484</v>
      </c>
      <c r="G21" s="230">
        <f>G$28*SUMIFS(FatorHorario[Fator],FatorHorario[Meses],G$3,FatorHorario[UF],$E$1,FatorHorario[Hora],$A21)</f>
        <v>0.50636228485439405</v>
      </c>
      <c r="H21" s="230">
        <f>H$28*SUMIFS(FatorHorario[Fator],FatorHorario[Meses],H$3,FatorHorario[UF],$E$1,FatorHorario[Hora],$A21)</f>
        <v>0.61921353916846</v>
      </c>
      <c r="I21" s="230">
        <f>I$28*SUMIFS(FatorHorario[Fator],FatorHorario[Meses],I$3,FatorHorario[UF],$E$1,FatorHorario[Hora],$A21)</f>
        <v>0.89568145538962884</v>
      </c>
      <c r="J21" s="230">
        <f>J$28*SUMIFS(FatorHorario[Fator],FatorHorario[Meses],J$3,FatorHorario[UF],$E$1,FatorHorario[Hora],$A21)</f>
        <v>1.2679502671628886</v>
      </c>
      <c r="K21" s="230">
        <f>K$28*SUMIFS(FatorHorario[Fator],FatorHorario[Meses],K$3,FatorHorario[UF],$E$1,FatorHorario[Hora],$A21)</f>
        <v>1.4341803145591703</v>
      </c>
      <c r="L21" s="230">
        <f>L$28*SUMIFS(FatorHorario[Fator],FatorHorario[Meses],L$3,FatorHorario[UF],$E$1,FatorHorario[Hora],$A21)</f>
        <v>1.8297596730424928</v>
      </c>
      <c r="M21" s="231">
        <f>M$28*SUMIFS(FatorHorario[Fator],FatorHorario[Meses],M$3,FatorHorario[UF],$E$1,FatorHorario[Hora],$A21)</f>
        <v>2.8536441936991768</v>
      </c>
      <c r="N21" s="12">
        <v>18</v>
      </c>
    </row>
    <row r="22" spans="1:14" x14ac:dyDescent="0.25">
      <c r="A22" s="11">
        <v>19</v>
      </c>
      <c r="B22" s="229">
        <f>B$28*SUMIFS(FatorHorario[Fator],FatorHorario[Meses],B$3,FatorHorario[UF],$E$1,FatorHorario[Hora],$A22)</f>
        <v>0</v>
      </c>
      <c r="C22" s="230">
        <f>C$28*SUMIFS(FatorHorario[Fator],FatorHorario[Meses],C$3,FatorHorario[UF],$E$1,FatorHorario[Hora],$A22)</f>
        <v>0</v>
      </c>
      <c r="D22" s="230">
        <f>D$28*SUMIFS(FatorHorario[Fator],FatorHorario[Meses],D$3,FatorHorario[UF],$E$1,FatorHorario[Hora],$A22)</f>
        <v>0</v>
      </c>
      <c r="E22" s="230">
        <f>E$28*SUMIFS(FatorHorario[Fator],FatorHorario[Meses],E$3,FatorHorario[UF],$E$1,FatorHorario[Hora],$A22)</f>
        <v>0</v>
      </c>
      <c r="F22" s="230">
        <f>F$28*SUMIFS(FatorHorario[Fator],FatorHorario[Meses],F$3,FatorHorario[UF],$E$1,FatorHorario[Hora],$A22)</f>
        <v>0</v>
      </c>
      <c r="G22" s="230">
        <f>G$28*SUMIFS(FatorHorario[Fator],FatorHorario[Meses],G$3,FatorHorario[UF],$E$1,FatorHorario[Hora],$A22)</f>
        <v>0</v>
      </c>
      <c r="H22" s="230">
        <f>H$28*SUMIFS(FatorHorario[Fator],FatorHorario[Meses],H$3,FatorHorario[UF],$E$1,FatorHorario[Hora],$A22)</f>
        <v>0</v>
      </c>
      <c r="I22" s="230">
        <f>I$28*SUMIFS(FatorHorario[Fator],FatorHorario[Meses],I$3,FatorHorario[UF],$E$1,FatorHorario[Hora],$A22)</f>
        <v>0</v>
      </c>
      <c r="J22" s="230">
        <f>J$28*SUMIFS(FatorHorario[Fator],FatorHorario[Meses],J$3,FatorHorario[UF],$E$1,FatorHorario[Hora],$A22)</f>
        <v>0</v>
      </c>
      <c r="K22" s="230">
        <f>K$28*SUMIFS(FatorHorario[Fator],FatorHorario[Meses],K$3,FatorHorario[UF],$E$1,FatorHorario[Hora],$A22)</f>
        <v>0</v>
      </c>
      <c r="L22" s="230">
        <f>L$28*SUMIFS(FatorHorario[Fator],FatorHorario[Meses],L$3,FatorHorario[UF],$E$1,FatorHorario[Hora],$A22)</f>
        <v>0</v>
      </c>
      <c r="M22" s="231">
        <f>M$28*SUMIFS(FatorHorario[Fator],FatorHorario[Meses],M$3,FatorHorario[UF],$E$1,FatorHorario[Hora],$A22)</f>
        <v>0</v>
      </c>
      <c r="N22" s="12">
        <v>19</v>
      </c>
    </row>
    <row r="23" spans="1:14" x14ac:dyDescent="0.25">
      <c r="A23" s="11">
        <v>20</v>
      </c>
      <c r="B23" s="229">
        <f>B$28*SUMIFS(FatorHorario[Fator],FatorHorario[Meses],B$3,FatorHorario[UF],$E$1,FatorHorario[Hora],$A23)</f>
        <v>0</v>
      </c>
      <c r="C23" s="230">
        <f>C$28*SUMIFS(FatorHorario[Fator],FatorHorario[Meses],C$3,FatorHorario[UF],$E$1,FatorHorario[Hora],$A23)</f>
        <v>0</v>
      </c>
      <c r="D23" s="230">
        <f>D$28*SUMIFS(FatorHorario[Fator],FatorHorario[Meses],D$3,FatorHorario[UF],$E$1,FatorHorario[Hora],$A23)</f>
        <v>0</v>
      </c>
      <c r="E23" s="230">
        <f>E$28*SUMIFS(FatorHorario[Fator],FatorHorario[Meses],E$3,FatorHorario[UF],$E$1,FatorHorario[Hora],$A23)</f>
        <v>0</v>
      </c>
      <c r="F23" s="230">
        <f>F$28*SUMIFS(FatorHorario[Fator],FatorHorario[Meses],F$3,FatorHorario[UF],$E$1,FatorHorario[Hora],$A23)</f>
        <v>0</v>
      </c>
      <c r="G23" s="230">
        <f>G$28*SUMIFS(FatorHorario[Fator],FatorHorario[Meses],G$3,FatorHorario[UF],$E$1,FatorHorario[Hora],$A23)</f>
        <v>0</v>
      </c>
      <c r="H23" s="230">
        <f>H$28*SUMIFS(FatorHorario[Fator],FatorHorario[Meses],H$3,FatorHorario[UF],$E$1,FatorHorario[Hora],$A23)</f>
        <v>0</v>
      </c>
      <c r="I23" s="230">
        <f>I$28*SUMIFS(FatorHorario[Fator],FatorHorario[Meses],I$3,FatorHorario[UF],$E$1,FatorHorario[Hora],$A23)</f>
        <v>0</v>
      </c>
      <c r="J23" s="230">
        <f>J$28*SUMIFS(FatorHorario[Fator],FatorHorario[Meses],J$3,FatorHorario[UF],$E$1,FatorHorario[Hora],$A23)</f>
        <v>0</v>
      </c>
      <c r="K23" s="230">
        <f>K$28*SUMIFS(FatorHorario[Fator],FatorHorario[Meses],K$3,FatorHorario[UF],$E$1,FatorHorario[Hora],$A23)</f>
        <v>0</v>
      </c>
      <c r="L23" s="230">
        <f>L$28*SUMIFS(FatorHorario[Fator],FatorHorario[Meses],L$3,FatorHorario[UF],$E$1,FatorHorario[Hora],$A23)</f>
        <v>0</v>
      </c>
      <c r="M23" s="231">
        <f>M$28*SUMIFS(FatorHorario[Fator],FatorHorario[Meses],M$3,FatorHorario[UF],$E$1,FatorHorario[Hora],$A23)</f>
        <v>0</v>
      </c>
      <c r="N23" s="12">
        <v>20</v>
      </c>
    </row>
    <row r="24" spans="1:14" x14ac:dyDescent="0.25">
      <c r="A24" s="11">
        <v>21</v>
      </c>
      <c r="B24" s="229">
        <f>B$28*SUMIFS(FatorHorario[Fator],FatorHorario[Meses],B$3,FatorHorario[UF],$E$1,FatorHorario[Hora],$A24)</f>
        <v>0</v>
      </c>
      <c r="C24" s="230">
        <f>C$28*SUMIFS(FatorHorario[Fator],FatorHorario[Meses],C$3,FatorHorario[UF],$E$1,FatorHorario[Hora],$A24)</f>
        <v>0</v>
      </c>
      <c r="D24" s="230">
        <f>D$28*SUMIFS(FatorHorario[Fator],FatorHorario[Meses],D$3,FatorHorario[UF],$E$1,FatorHorario[Hora],$A24)</f>
        <v>0</v>
      </c>
      <c r="E24" s="230">
        <f>E$28*SUMIFS(FatorHorario[Fator],FatorHorario[Meses],E$3,FatorHorario[UF],$E$1,FatorHorario[Hora],$A24)</f>
        <v>0</v>
      </c>
      <c r="F24" s="230">
        <f>F$28*SUMIFS(FatorHorario[Fator],FatorHorario[Meses],F$3,FatorHorario[UF],$E$1,FatorHorario[Hora],$A24)</f>
        <v>0</v>
      </c>
      <c r="G24" s="230">
        <f>G$28*SUMIFS(FatorHorario[Fator],FatorHorario[Meses],G$3,FatorHorario[UF],$E$1,FatorHorario[Hora],$A24)</f>
        <v>0</v>
      </c>
      <c r="H24" s="230">
        <f>H$28*SUMIFS(FatorHorario[Fator],FatorHorario[Meses],H$3,FatorHorario[UF],$E$1,FatorHorario[Hora],$A24)</f>
        <v>0</v>
      </c>
      <c r="I24" s="230">
        <f>I$28*SUMIFS(FatorHorario[Fator],FatorHorario[Meses],I$3,FatorHorario[UF],$E$1,FatorHorario[Hora],$A24)</f>
        <v>0</v>
      </c>
      <c r="J24" s="230">
        <f>J$28*SUMIFS(FatorHorario[Fator],FatorHorario[Meses],J$3,FatorHorario[UF],$E$1,FatorHorario[Hora],$A24)</f>
        <v>0</v>
      </c>
      <c r="K24" s="230">
        <f>K$28*SUMIFS(FatorHorario[Fator],FatorHorario[Meses],K$3,FatorHorario[UF],$E$1,FatorHorario[Hora],$A24)</f>
        <v>0</v>
      </c>
      <c r="L24" s="230">
        <f>L$28*SUMIFS(FatorHorario[Fator],FatorHorario[Meses],L$3,FatorHorario[UF],$E$1,FatorHorario[Hora],$A24)</f>
        <v>0</v>
      </c>
      <c r="M24" s="231">
        <f>M$28*SUMIFS(FatorHorario[Fator],FatorHorario[Meses],M$3,FatorHorario[UF],$E$1,FatorHorario[Hora],$A24)</f>
        <v>0</v>
      </c>
      <c r="N24" s="12">
        <v>21</v>
      </c>
    </row>
    <row r="25" spans="1:14" x14ac:dyDescent="0.25">
      <c r="A25" s="11">
        <v>22</v>
      </c>
      <c r="B25" s="229">
        <f>B$28*SUMIFS(FatorHorario[Fator],FatorHorario[Meses],B$3,FatorHorario[UF],$E$1,FatorHorario[Hora],$A25)</f>
        <v>0</v>
      </c>
      <c r="C25" s="230">
        <f>C$28*SUMIFS(FatorHorario[Fator],FatorHorario[Meses],C$3,FatorHorario[UF],$E$1,FatorHorario[Hora],$A25)</f>
        <v>0</v>
      </c>
      <c r="D25" s="230">
        <f>D$28*SUMIFS(FatorHorario[Fator],FatorHorario[Meses],D$3,FatorHorario[UF],$E$1,FatorHorario[Hora],$A25)</f>
        <v>0</v>
      </c>
      <c r="E25" s="230">
        <f>E$28*SUMIFS(FatorHorario[Fator],FatorHorario[Meses],E$3,FatorHorario[UF],$E$1,FatorHorario[Hora],$A25)</f>
        <v>0</v>
      </c>
      <c r="F25" s="230">
        <f>F$28*SUMIFS(FatorHorario[Fator],FatorHorario[Meses],F$3,FatorHorario[UF],$E$1,FatorHorario[Hora],$A25)</f>
        <v>0</v>
      </c>
      <c r="G25" s="230">
        <f>G$28*SUMIFS(FatorHorario[Fator],FatorHorario[Meses],G$3,FatorHorario[UF],$E$1,FatorHorario[Hora],$A25)</f>
        <v>0</v>
      </c>
      <c r="H25" s="230">
        <f>H$28*SUMIFS(FatorHorario[Fator],FatorHorario[Meses],H$3,FatorHorario[UF],$E$1,FatorHorario[Hora],$A25)</f>
        <v>0</v>
      </c>
      <c r="I25" s="230">
        <f>I$28*SUMIFS(FatorHorario[Fator],FatorHorario[Meses],I$3,FatorHorario[UF],$E$1,FatorHorario[Hora],$A25)</f>
        <v>0</v>
      </c>
      <c r="J25" s="230">
        <f>J$28*SUMIFS(FatorHorario[Fator],FatorHorario[Meses],J$3,FatorHorario[UF],$E$1,FatorHorario[Hora],$A25)</f>
        <v>0</v>
      </c>
      <c r="K25" s="230">
        <f>K$28*SUMIFS(FatorHorario[Fator],FatorHorario[Meses],K$3,FatorHorario[UF],$E$1,FatorHorario[Hora],$A25)</f>
        <v>0</v>
      </c>
      <c r="L25" s="230">
        <f>L$28*SUMIFS(FatorHorario[Fator],FatorHorario[Meses],L$3,FatorHorario[UF],$E$1,FatorHorario[Hora],$A25)</f>
        <v>0</v>
      </c>
      <c r="M25" s="231">
        <f>M$28*SUMIFS(FatorHorario[Fator],FatorHorario[Meses],M$3,FatorHorario[UF],$E$1,FatorHorario[Hora],$A25)</f>
        <v>0</v>
      </c>
      <c r="N25" s="12">
        <v>22</v>
      </c>
    </row>
    <row r="26" spans="1:14" x14ac:dyDescent="0.25">
      <c r="A26" s="11">
        <v>23</v>
      </c>
      <c r="B26" s="229">
        <f>B$28*SUMIFS(FatorHorario[Fator],FatorHorario[Meses],B$3,FatorHorario[UF],$E$1,FatorHorario[Hora],$A26)</f>
        <v>0</v>
      </c>
      <c r="C26" s="230">
        <f>C$28*SUMIFS(FatorHorario[Fator],FatorHorario[Meses],C$3,FatorHorario[UF],$E$1,FatorHorario[Hora],$A26)</f>
        <v>0</v>
      </c>
      <c r="D26" s="230">
        <f>D$28*SUMIFS(FatorHorario[Fator],FatorHorario[Meses],D$3,FatorHorario[UF],$E$1,FatorHorario[Hora],$A26)</f>
        <v>0</v>
      </c>
      <c r="E26" s="230">
        <f>E$28*SUMIFS(FatorHorario[Fator],FatorHorario[Meses],E$3,FatorHorario[UF],$E$1,FatorHorario[Hora],$A26)</f>
        <v>0</v>
      </c>
      <c r="F26" s="230">
        <f>F$28*SUMIFS(FatorHorario[Fator],FatorHorario[Meses],F$3,FatorHorario[UF],$E$1,FatorHorario[Hora],$A26)</f>
        <v>0</v>
      </c>
      <c r="G26" s="230">
        <f>G$28*SUMIFS(FatorHorario[Fator],FatorHorario[Meses],G$3,FatorHorario[UF],$E$1,FatorHorario[Hora],$A26)</f>
        <v>0</v>
      </c>
      <c r="H26" s="230">
        <f>H$28*SUMIFS(FatorHorario[Fator],FatorHorario[Meses],H$3,FatorHorario[UF],$E$1,FatorHorario[Hora],$A26)</f>
        <v>0</v>
      </c>
      <c r="I26" s="230">
        <f>I$28*SUMIFS(FatorHorario[Fator],FatorHorario[Meses],I$3,FatorHorario[UF],$E$1,FatorHorario[Hora],$A26)</f>
        <v>0</v>
      </c>
      <c r="J26" s="230">
        <f>J$28*SUMIFS(FatorHorario[Fator],FatorHorario[Meses],J$3,FatorHorario[UF],$E$1,FatorHorario[Hora],$A26)</f>
        <v>0</v>
      </c>
      <c r="K26" s="230">
        <f>K$28*SUMIFS(FatorHorario[Fator],FatorHorario[Meses],K$3,FatorHorario[UF],$E$1,FatorHorario[Hora],$A26)</f>
        <v>0</v>
      </c>
      <c r="L26" s="230">
        <f>L$28*SUMIFS(FatorHorario[Fator],FatorHorario[Meses],L$3,FatorHorario[UF],$E$1,FatorHorario[Hora],$A26)</f>
        <v>0</v>
      </c>
      <c r="M26" s="231">
        <f>M$28*SUMIFS(FatorHorario[Fator],FatorHorario[Meses],M$3,FatorHorario[UF],$E$1,FatorHorario[Hora],$A26)</f>
        <v>0</v>
      </c>
      <c r="N26" s="12">
        <v>23</v>
      </c>
    </row>
    <row r="27" spans="1:14" ht="15.75" thickBot="1" x14ac:dyDescent="0.3">
      <c r="A27" s="13">
        <v>24</v>
      </c>
      <c r="B27" s="232">
        <f>B$28*SUMIFS(FatorHorario[Fator],FatorHorario[Meses],B$3,FatorHorario[UF],$E$1,FatorHorario[Hora],$A27)</f>
        <v>0</v>
      </c>
      <c r="C27" s="233">
        <f>C$28*SUMIFS(FatorHorario[Fator],FatorHorario[Meses],C$3,FatorHorario[UF],$E$1,FatorHorario[Hora],$A27)</f>
        <v>0</v>
      </c>
      <c r="D27" s="233">
        <f>D$28*SUMIFS(FatorHorario[Fator],FatorHorario[Meses],D$3,FatorHorario[UF],$E$1,FatorHorario[Hora],$A27)</f>
        <v>0</v>
      </c>
      <c r="E27" s="233">
        <f>E$28*SUMIFS(FatorHorario[Fator],FatorHorario[Meses],E$3,FatorHorario[UF],$E$1,FatorHorario[Hora],$A27)</f>
        <v>0</v>
      </c>
      <c r="F27" s="233">
        <f>F$28*SUMIFS(FatorHorario[Fator],FatorHorario[Meses],F$3,FatorHorario[UF],$E$1,FatorHorario[Hora],$A27)</f>
        <v>0</v>
      </c>
      <c r="G27" s="233">
        <f>G$28*SUMIFS(FatorHorario[Fator],FatorHorario[Meses],G$3,FatorHorario[UF],$E$1,FatorHorario[Hora],$A27)</f>
        <v>0</v>
      </c>
      <c r="H27" s="233">
        <f>H$28*SUMIFS(FatorHorario[Fator],FatorHorario[Meses],H$3,FatorHorario[UF],$E$1,FatorHorario[Hora],$A27)</f>
        <v>0</v>
      </c>
      <c r="I27" s="233">
        <f>I$28*SUMIFS(FatorHorario[Fator],FatorHorario[Meses],I$3,FatorHorario[UF],$E$1,FatorHorario[Hora],$A27)</f>
        <v>0</v>
      </c>
      <c r="J27" s="233">
        <f>J$28*SUMIFS(FatorHorario[Fator],FatorHorario[Meses],J$3,FatorHorario[UF],$E$1,FatorHorario[Hora],$A27)</f>
        <v>0</v>
      </c>
      <c r="K27" s="233">
        <f>K$28*SUMIFS(FatorHorario[Fator],FatorHorario[Meses],K$3,FatorHorario[UF],$E$1,FatorHorario[Hora],$A27)</f>
        <v>0</v>
      </c>
      <c r="L27" s="233">
        <f>L$28*SUMIFS(FatorHorario[Fator],FatorHorario[Meses],L$3,FatorHorario[UF],$E$1,FatorHorario[Hora],$A27)</f>
        <v>0</v>
      </c>
      <c r="M27" s="234">
        <f>M$28*SUMIFS(FatorHorario[Fator],FatorHorario[Meses],M$3,FatorHorario[UF],$E$1,FatorHorario[Hora],$A27)</f>
        <v>0</v>
      </c>
      <c r="N27" s="14">
        <v>24</v>
      </c>
    </row>
    <row r="28" spans="1:14" ht="17.25" thickTop="1" thickBot="1" x14ac:dyDescent="0.3">
      <c r="A28" s="25" t="s">
        <v>56</v>
      </c>
      <c r="B28" s="236">
        <f>VLOOKUP(DATE(2028,COLUMN(B$3)-1,1),'Previsão Potência Instalada'!$B$4:$C$87,2,FALSE)</f>
        <v>135.13050367805008</v>
      </c>
      <c r="C28" s="236">
        <f>VLOOKUP(DATE(2028,COLUMN(C$3)-1,1),'Previsão Potência Instalada'!$B$4:$C$87,2,FALSE)</f>
        <v>136.06703850676587</v>
      </c>
      <c r="D28" s="236">
        <f>VLOOKUP(DATE(2028,COLUMN(D$3)-1,1),'Previsão Potência Instalada'!$B$4:$C$87,2,FALSE)</f>
        <v>137.01199488682389</v>
      </c>
      <c r="E28" s="236">
        <f>VLOOKUP(DATE(2028,COLUMN(E$3)-1,1),'Previsão Potência Instalada'!$B$4:$C$87,2,FALSE)</f>
        <v>137.96421493629097</v>
      </c>
      <c r="F28" s="236">
        <f>VLOOKUP(DATE(2028,COLUMN(F$3)-1,1),'Previsão Potência Instalada'!$B$4:$C$87,2,FALSE)</f>
        <v>138.99499773405594</v>
      </c>
      <c r="G28" s="236">
        <f>VLOOKUP(DATE(2028,COLUMN(G$3)-1,1),'Previsão Potência Instalada'!$B$4:$C$87,2,FALSE)</f>
        <v>140.00424114345876</v>
      </c>
      <c r="H28" s="236">
        <f>VLOOKUP(DATE(2028,COLUMN(H$3)-1,1),'Previsão Potência Instalada'!$B$4:$C$87,2,FALSE)</f>
        <v>140.96331964305497</v>
      </c>
      <c r="I28" s="236">
        <f>VLOOKUP(DATE(2028,COLUMN(I$3)-1,1),'Previsão Potência Instalada'!$B$4:$C$87,2,FALSE)</f>
        <v>141.89788976644425</v>
      </c>
      <c r="J28" s="236">
        <f>VLOOKUP(DATE(2028,COLUMN(J$3)-1,1),'Previsão Potência Instalada'!$B$4:$C$87,2,FALSE)</f>
        <v>142.82819649857393</v>
      </c>
      <c r="K28" s="236">
        <f>VLOOKUP(DATE(2028,COLUMN(K$3)-1,1),'Previsão Potência Instalada'!$B$4:$C$87,2,FALSE)</f>
        <v>143.71276719898654</v>
      </c>
      <c r="L28" s="236">
        <f>VLOOKUP(DATE(2028,COLUMN(L$3)-1,1),'Previsão Potência Instalada'!$B$4:$C$87,2,FALSE)</f>
        <v>144.59750299934129</v>
      </c>
      <c r="M28" s="236">
        <f>VLOOKUP(DATE(2028,COLUMN(M$3)-1,1),'Previsão Potência Instalada'!$B$4:$C$87,2,FALSE)</f>
        <v>145.52426910117595</v>
      </c>
      <c r="N28" s="25"/>
    </row>
    <row r="29" spans="1:14" ht="9" customHeight="1" x14ac:dyDescent="0.25">
      <c r="A29" s="25"/>
      <c r="B29" s="26"/>
      <c r="C29" s="26"/>
      <c r="D29" s="26"/>
      <c r="E29" s="26"/>
      <c r="F29" s="26"/>
      <c r="G29" s="26"/>
      <c r="H29" s="26"/>
      <c r="I29" s="26"/>
      <c r="J29" s="26"/>
      <c r="K29" s="26"/>
      <c r="L29" s="26"/>
      <c r="M29" s="26"/>
      <c r="N29" s="25"/>
    </row>
    <row r="30" spans="1:14" x14ac:dyDescent="0.25">
      <c r="A30" s="6" t="s">
        <v>2</v>
      </c>
      <c r="B30" s="16">
        <f t="shared" ref="B30:M30" si="0">IF(MAX(B4:B27)=0,"",MAX(B4:B27))</f>
        <v>80.030245449904712</v>
      </c>
      <c r="C30" s="16">
        <f t="shared" si="0"/>
        <v>81.075520576082539</v>
      </c>
      <c r="D30" s="16">
        <f t="shared" si="0"/>
        <v>83.182367068584426</v>
      </c>
      <c r="E30" s="16">
        <f t="shared" si="0"/>
        <v>75.038078575246757</v>
      </c>
      <c r="F30" s="16">
        <f t="shared" si="0"/>
        <v>65.635337484443511</v>
      </c>
      <c r="G30" s="16">
        <f t="shared" si="0"/>
        <v>62.523667437086999</v>
      </c>
      <c r="H30" s="16">
        <f t="shared" si="0"/>
        <v>63.493599545941549</v>
      </c>
      <c r="I30" s="16">
        <f t="shared" si="0"/>
        <v>69.947496997765086</v>
      </c>
      <c r="J30" s="16">
        <f t="shared" si="0"/>
        <v>78.718208331015063</v>
      </c>
      <c r="K30" s="16">
        <f t="shared" si="0"/>
        <v>81.616361122785293</v>
      </c>
      <c r="L30" s="16">
        <f t="shared" si="0"/>
        <v>87.193196654533693</v>
      </c>
      <c r="M30" s="16">
        <f t="shared" si="0"/>
        <v>87.060562964436542</v>
      </c>
      <c r="N30" s="15"/>
    </row>
    <row r="31" spans="1:14" x14ac:dyDescent="0.25">
      <c r="A31" s="5" t="s">
        <v>3</v>
      </c>
      <c r="B31" s="27">
        <f>IF(N(B30)=0,"",VLOOKUP(B30,B4:N27,13,FALSE))</f>
        <v>12</v>
      </c>
      <c r="C31" s="27">
        <f>IF(N(C30)=0,"",VLOOKUP(C30,C4:N27,12,FALSE))</f>
        <v>12</v>
      </c>
      <c r="D31" s="27">
        <f>IF(N(D30)=0,"",VLOOKUP(D30,D4:N27,11,FALSE))</f>
        <v>12</v>
      </c>
      <c r="E31" s="27">
        <f>IF(N(E30)=0,"",VLOOKUP(E30,E4:N27,10,FALSE))</f>
        <v>12</v>
      </c>
      <c r="F31" s="27">
        <f>IF(N(F30)=0,"",VLOOKUP(F30,F4:N27,9,FALSE))</f>
        <v>12</v>
      </c>
      <c r="G31" s="27">
        <f>IF(N(G30)=0,"",VLOOKUP(G30,G4:N27,8,FALSE))</f>
        <v>12</v>
      </c>
      <c r="H31" s="27">
        <f>IF(N(H30)=0,"",VLOOKUP(H30,H4:N27,7,FALSE))</f>
        <v>12</v>
      </c>
      <c r="I31" s="27">
        <f>IF(N(I30)=0,"",VLOOKUP(I30,I4:N27,6,FALSE))</f>
        <v>12</v>
      </c>
      <c r="J31" s="27">
        <f>IF(N(J30)=0,"",VLOOKUP(J30,J4:N27,5,FALSE))</f>
        <v>12</v>
      </c>
      <c r="K31" s="27">
        <f>IF(N(K30)=0,"",VLOOKUP(K30,K4:N27,4,FALSE))</f>
        <v>12</v>
      </c>
      <c r="L31" s="27">
        <f>IF(N(L30)=0,"",VLOOKUP(L30,L4:N27,3,FALSE))</f>
        <v>12</v>
      </c>
      <c r="M31" s="27">
        <f>IF(N(M30)=0,"",VLOOKUP(M30,M4:N27,2,FALSE))</f>
        <v>12</v>
      </c>
      <c r="N31" s="15"/>
    </row>
    <row r="32" spans="1:14" ht="7.5" customHeight="1" x14ac:dyDescent="0.25">
      <c r="A32" s="15"/>
      <c r="B32" s="16"/>
      <c r="C32" s="16"/>
      <c r="D32" s="16"/>
      <c r="E32" s="16"/>
      <c r="F32" s="16"/>
      <c r="G32" s="16"/>
      <c r="H32" s="16"/>
      <c r="I32" s="16"/>
      <c r="J32" s="16"/>
      <c r="K32" s="16"/>
      <c r="L32" s="16"/>
      <c r="M32" s="16"/>
      <c r="N32" s="15"/>
    </row>
    <row r="33" spans="1:14" x14ac:dyDescent="0.25">
      <c r="A33" s="23" t="s">
        <v>23</v>
      </c>
      <c r="B33" s="16">
        <f>IF(AVERAGE(B4:B27)=0,"",AVERAGE(B4:B27))</f>
        <v>24.373207426527227</v>
      </c>
      <c r="C33" s="16">
        <f t="shared" ref="C33:M33" si="1">IF(AVERAGE(C4:C27)=0,"",AVERAGE(C4:C27))</f>
        <v>24.628133969724619</v>
      </c>
      <c r="D33" s="16">
        <f t="shared" si="1"/>
        <v>25.294754877687009</v>
      </c>
      <c r="E33" s="16">
        <f t="shared" si="1"/>
        <v>22.758921806427896</v>
      </c>
      <c r="F33" s="16">
        <f t="shared" si="1"/>
        <v>19.979314718040367</v>
      </c>
      <c r="G33" s="16">
        <f t="shared" si="1"/>
        <v>19.132804589363648</v>
      </c>
      <c r="H33" s="16">
        <f t="shared" si="1"/>
        <v>19.581214731616772</v>
      </c>
      <c r="I33" s="16">
        <f t="shared" si="1"/>
        <v>21.785937760566608</v>
      </c>
      <c r="J33" s="16">
        <f t="shared" si="1"/>
        <v>24.535384665016284</v>
      </c>
      <c r="K33" s="16">
        <f t="shared" si="1"/>
        <v>25.21254871515254</v>
      </c>
      <c r="L33" s="16">
        <f t="shared" si="1"/>
        <v>26.55255997368819</v>
      </c>
      <c r="M33" s="16">
        <f t="shared" si="1"/>
        <v>26.451946394520746</v>
      </c>
      <c r="N33" s="15"/>
    </row>
    <row r="34" spans="1:14" x14ac:dyDescent="0.25">
      <c r="A34" s="15"/>
      <c r="B34" s="16"/>
      <c r="C34" s="16"/>
      <c r="D34" s="16"/>
      <c r="E34" s="16"/>
      <c r="F34" s="16"/>
      <c r="G34" s="16"/>
      <c r="H34" s="16"/>
      <c r="I34" s="16"/>
      <c r="J34" s="16"/>
      <c r="K34" s="16"/>
      <c r="L34" s="16"/>
      <c r="M34" s="16"/>
      <c r="N34" s="15"/>
    </row>
    <row r="35" spans="1:14" x14ac:dyDescent="0.25">
      <c r="A35" s="17" t="s">
        <v>22</v>
      </c>
      <c r="B35" s="16"/>
      <c r="C35" s="16"/>
      <c r="D35" s="16"/>
      <c r="E35" s="16"/>
      <c r="F35" s="16"/>
      <c r="G35" s="16"/>
      <c r="H35" s="16"/>
      <c r="I35" s="16"/>
      <c r="J35" s="16"/>
      <c r="K35" s="16"/>
      <c r="L35" s="16"/>
      <c r="M35" s="16"/>
      <c r="N35" s="15"/>
    </row>
    <row r="36" spans="1:14" x14ac:dyDescent="0.25">
      <c r="A36" s="5" t="s">
        <v>17</v>
      </c>
      <c r="B36" s="16">
        <f>IF(AVERAGE(B22:B25)=0,0,AVERAGE(B22:B25))</f>
        <v>0</v>
      </c>
      <c r="C36" s="16">
        <f t="shared" ref="C36:M36" si="2">IF(AVERAGE(C22:C25)=0,0,AVERAGE(C22:C25))</f>
        <v>0</v>
      </c>
      <c r="D36" s="16">
        <f t="shared" si="2"/>
        <v>0</v>
      </c>
      <c r="E36" s="16">
        <f t="shared" si="2"/>
        <v>0</v>
      </c>
      <c r="F36" s="16">
        <f t="shared" si="2"/>
        <v>0</v>
      </c>
      <c r="G36" s="16">
        <f t="shared" si="2"/>
        <v>0</v>
      </c>
      <c r="H36" s="16">
        <f t="shared" si="2"/>
        <v>0</v>
      </c>
      <c r="I36" s="16">
        <f t="shared" si="2"/>
        <v>0</v>
      </c>
      <c r="J36" s="16">
        <f t="shared" si="2"/>
        <v>0</v>
      </c>
      <c r="K36" s="16">
        <f t="shared" si="2"/>
        <v>0</v>
      </c>
      <c r="L36" s="16">
        <f t="shared" si="2"/>
        <v>0</v>
      </c>
      <c r="M36" s="16">
        <f t="shared" si="2"/>
        <v>0</v>
      </c>
      <c r="N36" s="5"/>
    </row>
    <row r="37" spans="1:14" ht="9.75" customHeight="1" x14ac:dyDescent="0.25">
      <c r="A37" s="5"/>
      <c r="B37" s="16"/>
      <c r="C37" s="16"/>
      <c r="D37" s="16"/>
      <c r="E37" s="16"/>
      <c r="F37" s="16"/>
      <c r="G37" s="16"/>
      <c r="H37" s="16"/>
      <c r="I37" s="16"/>
      <c r="J37" s="16"/>
      <c r="K37" s="16"/>
      <c r="L37" s="16"/>
      <c r="M37" s="16"/>
      <c r="N37" s="5"/>
    </row>
    <row r="38" spans="1:14" x14ac:dyDescent="0.25">
      <c r="A38" s="5" t="s">
        <v>18</v>
      </c>
      <c r="B38" s="16">
        <f>IF(AVERAGE(B12:B20)=0,0,AVERAGE(B12:B20))</f>
        <v>59.324546706547181</v>
      </c>
      <c r="C38" s="16">
        <f t="shared" ref="C38:M38" si="3">IF(AVERAGE(C12:C20)=0,0,AVERAGE(C12:C20))</f>
        <v>60.118137058001139</v>
      </c>
      <c r="D38" s="16">
        <f t="shared" si="3"/>
        <v>61.663685388227186</v>
      </c>
      <c r="E38" s="16">
        <f t="shared" si="3"/>
        <v>55.562601116580232</v>
      </c>
      <c r="F38" s="16">
        <f t="shared" si="3"/>
        <v>48.868731352837671</v>
      </c>
      <c r="G38" s="16">
        <f t="shared" si="3"/>
        <v>46.673950309631294</v>
      </c>
      <c r="H38" s="16">
        <f t="shared" si="3"/>
        <v>47.5972625538678</v>
      </c>
      <c r="I38" s="16">
        <f t="shared" si="3"/>
        <v>52.892576214780121</v>
      </c>
      <c r="J38" s="16">
        <f t="shared" si="3"/>
        <v>59.488748213375366</v>
      </c>
      <c r="K38" s="16">
        <f t="shared" si="3"/>
        <v>60.884749795916008</v>
      </c>
      <c r="L38" s="16">
        <f t="shared" si="3"/>
        <v>63.926158573852035</v>
      </c>
      <c r="M38" s="16">
        <f t="shared" si="3"/>
        <v>64.232444629022311</v>
      </c>
      <c r="N38" s="5"/>
    </row>
    <row r="39" spans="1:14" ht="7.5" customHeight="1" x14ac:dyDescent="0.25">
      <c r="A39" s="5"/>
      <c r="B39" s="16"/>
      <c r="C39" s="16"/>
      <c r="D39" s="16"/>
      <c r="E39" s="16"/>
      <c r="F39" s="16"/>
      <c r="G39" s="16"/>
      <c r="H39" s="16"/>
      <c r="I39" s="16"/>
      <c r="J39" s="16"/>
      <c r="K39" s="16"/>
      <c r="L39" s="16"/>
      <c r="M39" s="16"/>
      <c r="N39" s="5"/>
    </row>
    <row r="40" spans="1:14" x14ac:dyDescent="0.25">
      <c r="A40" s="5" t="s">
        <v>19</v>
      </c>
      <c r="B40" s="16">
        <f>IF(AVERAGE(B4:B11)=0,0,AVERAGE(B4:B11))</f>
        <v>6.0305484828260081</v>
      </c>
      <c r="C40" s="16">
        <f t="shared" ref="C40:M40" si="4">IF(AVERAGE(C4:C11)=0,0,AVERAGE(C4:C11))</f>
        <v>5.9661637015198483</v>
      </c>
      <c r="D40" s="16">
        <f t="shared" si="4"/>
        <v>6.3238587198388743</v>
      </c>
      <c r="E40" s="16">
        <f t="shared" si="4"/>
        <v>5.6569430854579732</v>
      </c>
      <c r="F40" s="16">
        <f t="shared" si="4"/>
        <v>4.8871822470407196</v>
      </c>
      <c r="G40" s="16">
        <f t="shared" si="4"/>
        <v>4.8269243841489429</v>
      </c>
      <c r="H40" s="16">
        <f t="shared" si="4"/>
        <v>5.1193221293529829</v>
      </c>
      <c r="I40" s="16">
        <f t="shared" si="4"/>
        <v>5.7417048581484718</v>
      </c>
      <c r="J40" s="16">
        <f t="shared" si="4"/>
        <v>6.5228184716062163</v>
      </c>
      <c r="K40" s="16">
        <f t="shared" si="4"/>
        <v>6.9630300857322105</v>
      </c>
      <c r="L40" s="16">
        <f t="shared" si="4"/>
        <v>7.5120315663507107</v>
      </c>
      <c r="M40" s="16">
        <f t="shared" si="4"/>
        <v>6.737633451699728</v>
      </c>
      <c r="N40" s="5"/>
    </row>
    <row r="41" spans="1:14" ht="7.5" customHeight="1" x14ac:dyDescent="0.25">
      <c r="A41" s="5"/>
      <c r="B41" s="16"/>
      <c r="C41" s="16"/>
      <c r="D41" s="16"/>
      <c r="E41" s="16"/>
      <c r="F41" s="16"/>
      <c r="G41" s="16"/>
      <c r="H41" s="16"/>
      <c r="I41" s="16"/>
      <c r="J41" s="16"/>
      <c r="K41" s="16"/>
      <c r="L41" s="16"/>
      <c r="M41" s="16"/>
      <c r="N41" s="5"/>
    </row>
    <row r="42" spans="1:14" x14ac:dyDescent="0.25">
      <c r="A42" t="s">
        <v>20</v>
      </c>
      <c r="B42" s="16">
        <f>IF(AVERAGE(B4:B12)=0,0,AVERAGE(B4:B12))</f>
        <v>11.344656870444721</v>
      </c>
      <c r="C42" s="16">
        <f t="shared" ref="C42:M42" si="5">IF(AVERAGE(C4:C12)=0,0,AVERAGE(C4:C12))</f>
        <v>11.393034349939922</v>
      </c>
      <c r="D42" s="16">
        <f t="shared" si="5"/>
        <v>11.924193200608336</v>
      </c>
      <c r="E42" s="16">
        <f t="shared" si="5"/>
        <v>10.702298836288804</v>
      </c>
      <c r="F42" s="16">
        <f t="shared" si="5"/>
        <v>9.3236411209735586</v>
      </c>
      <c r="G42" s="16">
        <f t="shared" si="5"/>
        <v>9.1511831420954604</v>
      </c>
      <c r="H42" s="16">
        <f t="shared" si="5"/>
        <v>9.5339317431506867</v>
      </c>
      <c r="I42" s="16">
        <f t="shared" si="5"/>
        <v>10.640669264312058</v>
      </c>
      <c r="J42" s="16">
        <f t="shared" si="5"/>
        <v>11.999496870356516</v>
      </c>
      <c r="K42" s="16">
        <f t="shared" si="5"/>
        <v>12.575288182835862</v>
      </c>
      <c r="L42" s="16">
        <f t="shared" si="5"/>
        <v>13.414645026134561</v>
      </c>
      <c r="M42" s="16">
        <f t="shared" si="5"/>
        <v>12.551643925838643</v>
      </c>
    </row>
    <row r="43" spans="1:14" ht="6" customHeight="1" x14ac:dyDescent="0.25">
      <c r="B43" s="24"/>
      <c r="C43" s="24"/>
      <c r="D43" s="24"/>
      <c r="E43" s="24"/>
      <c r="F43" s="24"/>
      <c r="G43" s="24"/>
      <c r="H43" s="24"/>
      <c r="I43" s="24"/>
      <c r="J43" s="24"/>
      <c r="K43" s="24"/>
      <c r="L43" s="24"/>
      <c r="M43" s="24"/>
    </row>
    <row r="44" spans="1:14" x14ac:dyDescent="0.25">
      <c r="A44" t="s">
        <v>21</v>
      </c>
      <c r="B44" s="24">
        <f>IF(AVERAGE(B13:B20)=0,0,AVERAGE(B13:B20))</f>
        <v>60.007924548441252</v>
      </c>
      <c r="C44" s="24">
        <f t="shared" ref="C44:M44" si="6">IF(AVERAGE(C13:C20)=0,0,AVERAGE(C13:C20))</f>
        <v>60.781904248088715</v>
      </c>
      <c r="D44" s="24">
        <f t="shared" si="6"/>
        <v>62.280787430910088</v>
      </c>
      <c r="E44" s="24">
        <f t="shared" si="6"/>
        <v>56.124783150785831</v>
      </c>
      <c r="F44" s="24">
        <f t="shared" si="6"/>
        <v>49.375408757887854</v>
      </c>
      <c r="G44" s="24">
        <f t="shared" si="6"/>
        <v>47.040037447626752</v>
      </c>
      <c r="H44" s="24">
        <f t="shared" si="6"/>
        <v>47.94056929140973</v>
      </c>
      <c r="I44" s="24">
        <f t="shared" si="6"/>
        <v>53.275100177425038</v>
      </c>
      <c r="J44" s="24">
        <f t="shared" si="6"/>
        <v>59.948226232502414</v>
      </c>
      <c r="K44" s="24">
        <f t="shared" si="6"/>
        <v>61.311174400447385</v>
      </c>
      <c r="L44" s="24">
        <f t="shared" si="6"/>
        <v>64.337484307532876</v>
      </c>
      <c r="M44" s="24">
        <f t="shared" si="6"/>
        <v>64.878534242781356</v>
      </c>
    </row>
  </sheetData>
  <mergeCells count="1">
    <mergeCell ref="F1:H1"/>
  </mergeCells>
  <conditionalFormatting sqref="B28:M29">
    <cfRule type="containsBlanks" dxfId="47" priority="43">
      <formula>LEN(TRIM(B28))=0</formula>
    </cfRule>
    <cfRule type="cellIs" dxfId="46" priority="44" operator="equal">
      <formula>0</formula>
    </cfRule>
  </conditionalFormatting>
  <conditionalFormatting sqref="B30:M30">
    <cfRule type="cellIs" dxfId="45" priority="45" stopIfTrue="1" operator="equal">
      <formula>MAX($B$27:$M$27)</formula>
    </cfRule>
  </conditionalFormatting>
  <conditionalFormatting sqref="B38:M38">
    <cfRule type="cellIs" dxfId="44" priority="46" stopIfTrue="1" operator="equal">
      <formula>MAX($B$37:$M$37)</formula>
    </cfRule>
  </conditionalFormatting>
  <conditionalFormatting sqref="B36:M36">
    <cfRule type="cellIs" dxfId="43" priority="47" stopIfTrue="1" operator="equal">
      <formula>MAX($B$32:$M$32)</formula>
    </cfRule>
  </conditionalFormatting>
  <conditionalFormatting sqref="B40:M40">
    <cfRule type="cellIs" dxfId="42" priority="48" stopIfTrue="1" operator="equal">
      <formula>MIN($B$39:$M$39)</formula>
    </cfRule>
  </conditionalFormatting>
  <conditionalFormatting sqref="B42:M42">
    <cfRule type="cellIs" dxfId="41" priority="42" stopIfTrue="1" operator="equal">
      <formula>MIN($B$39:$M$39)</formula>
    </cfRule>
  </conditionalFormatting>
  <conditionalFormatting sqref="B33:M33">
    <cfRule type="cellIs" dxfId="40" priority="41" stopIfTrue="1" operator="equal">
      <formula>MAX($B$32:$M$32)</formula>
    </cfRule>
  </conditionalFormatting>
  <conditionalFormatting sqref="B4:M27">
    <cfRule type="cellIs" dxfId="39" priority="1" operator="equal">
      <formula>0</formula>
    </cfRule>
  </conditionalFormatting>
  <conditionalFormatting sqref="B4:M11">
    <cfRule type="cellIs" dxfId="38" priority="2" operator="lessThanOrEqual">
      <formula>MIN($B$4:$B$11,$C$4:$C$11,$D$4:$D$11,$E$4:$E$11,$F$4:$F$11,$G$4:$G$11,$H$4:$H$11,$I$4:$I$11,$J$4:$J$11,$K$4:$K$11,$L$4:$L$11,$M$4:$M$11)</formula>
    </cfRule>
  </conditionalFormatting>
  <conditionalFormatting sqref="H4:H11">
    <cfRule type="cellIs" dxfId="37" priority="3" operator="equal">
      <formula>MIN($H$4:$H$11)</formula>
    </cfRule>
  </conditionalFormatting>
  <conditionalFormatting sqref="B4:B11">
    <cfRule type="cellIs" dxfId="36" priority="4" operator="equal">
      <formula>MIN($B$4:$B$11)</formula>
    </cfRule>
  </conditionalFormatting>
  <conditionalFormatting sqref="K4:K11">
    <cfRule type="cellIs" dxfId="35" priority="5" operator="equal">
      <formula>MIN($K$4:$K$11)</formula>
    </cfRule>
  </conditionalFormatting>
  <conditionalFormatting sqref="E4:E11">
    <cfRule type="cellIs" dxfId="34" priority="6" operator="equal">
      <formula>MIN($E$4:$E$11)</formula>
    </cfRule>
  </conditionalFormatting>
  <conditionalFormatting sqref="D4:D11">
    <cfRule type="cellIs" dxfId="33" priority="7" operator="equal">
      <formula>MIN($D$4:$D$11)</formula>
    </cfRule>
  </conditionalFormatting>
  <conditionalFormatting sqref="C4:C11">
    <cfRule type="cellIs" dxfId="32" priority="8" operator="equal">
      <formula>MIN($C$4:$C$11)</formula>
    </cfRule>
  </conditionalFormatting>
  <conditionalFormatting sqref="I4:I11">
    <cfRule type="cellIs" dxfId="31" priority="9" operator="equal">
      <formula>MIN($I$4:$I$11)</formula>
    </cfRule>
  </conditionalFormatting>
  <conditionalFormatting sqref="F4:F11">
    <cfRule type="cellIs" dxfId="30" priority="10" operator="equal">
      <formula>MIN($F$4:$F$11)</formula>
    </cfRule>
  </conditionalFormatting>
  <conditionalFormatting sqref="L4:L11">
    <cfRule type="cellIs" dxfId="29" priority="11" operator="equal">
      <formula>MIN($L$4:$L$11)</formula>
    </cfRule>
  </conditionalFormatting>
  <conditionalFormatting sqref="G4:G11">
    <cfRule type="cellIs" dxfId="28" priority="12" operator="equal">
      <formula>MIN($G$4:$G$11)</formula>
    </cfRule>
  </conditionalFormatting>
  <conditionalFormatting sqref="M4:M11">
    <cfRule type="cellIs" dxfId="27" priority="13" operator="equal">
      <formula>MIN($M$4:$M$11)</formula>
    </cfRule>
  </conditionalFormatting>
  <conditionalFormatting sqref="B22:M25">
    <cfRule type="cellIs" dxfId="26" priority="14" operator="greaterThanOrEqual">
      <formula>MAX($B$22:$B$25,$C$22:$C$25,$D$22:$D$25,$E$22:$E$25,$F$22:$F$25,$G$22:$G$25,$H$22:$H$25,$I$22:$I$25,$J$22:$J$25,$K$22:$K$25,$L$22:$L$25,$M$22:$M$25)</formula>
    </cfRule>
  </conditionalFormatting>
  <conditionalFormatting sqref="L22:L25">
    <cfRule type="cellIs" dxfId="25" priority="15" operator="equal">
      <formula>MAX($L$22:$L$25)</formula>
    </cfRule>
  </conditionalFormatting>
  <conditionalFormatting sqref="J4:J11">
    <cfRule type="cellIs" dxfId="24" priority="16" operator="equal">
      <formula>MIN($J$4:$J$11)</formula>
    </cfRule>
  </conditionalFormatting>
  <conditionalFormatting sqref="B12:M20">
    <cfRule type="cellIs" dxfId="23" priority="17" operator="greaterThanOrEqual">
      <formula>MAX($B$12:$B$20,$C$12:$C$20,$D$12:$D$20,$E$12:$E$20,$F$12:$F$20,$G$12:$G$20,$H$12:$H$20,$I$12:$I$20,$J$12:$J$20,$K$12:$K$20,$L$12:$L$20,$M$12:$M$20)</formula>
    </cfRule>
  </conditionalFormatting>
  <conditionalFormatting sqref="L12:L20">
    <cfRule type="cellIs" dxfId="22" priority="18" operator="equal">
      <formula>MAX($L$12:$L$20)</formula>
    </cfRule>
  </conditionalFormatting>
  <conditionalFormatting sqref="K12:K20">
    <cfRule type="cellIs" dxfId="21" priority="19" operator="equal">
      <formula>MAX($K$12:$K$20)</formula>
    </cfRule>
  </conditionalFormatting>
  <conditionalFormatting sqref="J12:J20">
    <cfRule type="cellIs" dxfId="20" priority="20" operator="equal">
      <formula>MAX($J$12:$J$20)</formula>
    </cfRule>
  </conditionalFormatting>
  <conditionalFormatting sqref="I12:I20">
    <cfRule type="cellIs" dxfId="19" priority="21" operator="equal">
      <formula>MAX($I$12:$I$20)</formula>
    </cfRule>
  </conditionalFormatting>
  <conditionalFormatting sqref="H12:H20">
    <cfRule type="cellIs" dxfId="18" priority="22" operator="equal">
      <formula>MAX($H$12:$H$20)</formula>
    </cfRule>
  </conditionalFormatting>
  <conditionalFormatting sqref="G12:G20">
    <cfRule type="cellIs" dxfId="17" priority="23" operator="equal">
      <formula>MAX($G$12:$G$20)</formula>
    </cfRule>
  </conditionalFormatting>
  <conditionalFormatting sqref="F12:F20">
    <cfRule type="cellIs" dxfId="16" priority="24" operator="equal">
      <formula>MAX($F$12:$F$20)</formula>
    </cfRule>
  </conditionalFormatting>
  <conditionalFormatting sqref="E12:E20">
    <cfRule type="cellIs" dxfId="15" priority="25" operator="equal">
      <formula>MAX($E$12:$E$20)</formula>
    </cfRule>
  </conditionalFormatting>
  <conditionalFormatting sqref="D12:D20">
    <cfRule type="cellIs" dxfId="14" priority="26" operator="equal">
      <formula>MAX($D$12:$D$20)</formula>
    </cfRule>
  </conditionalFormatting>
  <conditionalFormatting sqref="C12:C20">
    <cfRule type="cellIs" dxfId="13" priority="27" operator="equal">
      <formula>MAX($C$12:$C$20)</formula>
    </cfRule>
  </conditionalFormatting>
  <conditionalFormatting sqref="B12:B20">
    <cfRule type="cellIs" dxfId="12" priority="28" operator="equal">
      <formula>MAX($B$12:$B$20)</formula>
    </cfRule>
  </conditionalFormatting>
  <conditionalFormatting sqref="M22:M25">
    <cfRule type="cellIs" dxfId="11" priority="29" operator="equal">
      <formula>MAX($M$22:$M$25)</formula>
    </cfRule>
  </conditionalFormatting>
  <conditionalFormatting sqref="H22:H25">
    <cfRule type="cellIs" dxfId="10" priority="30" operator="equal">
      <formula>MAX($H$22:$H$25)</formula>
    </cfRule>
  </conditionalFormatting>
  <conditionalFormatting sqref="M12:M20">
    <cfRule type="cellIs" dxfId="9" priority="31" operator="equal">
      <formula>MAX($M$12:$M$20)</formula>
    </cfRule>
  </conditionalFormatting>
  <conditionalFormatting sqref="K22:K25">
    <cfRule type="cellIs" dxfId="8" priority="32" operator="equal">
      <formula>MAX($K$22:$K$25)</formula>
    </cfRule>
  </conditionalFormatting>
  <conditionalFormatting sqref="J22:J25">
    <cfRule type="cellIs" dxfId="7" priority="33" operator="equal">
      <formula>MAX($J$22:$J$25)</formula>
    </cfRule>
  </conditionalFormatting>
  <conditionalFormatting sqref="G22:G25">
    <cfRule type="cellIs" dxfId="6" priority="34" operator="equal">
      <formula>MAX($G$22:$G$25)</formula>
    </cfRule>
  </conditionalFormatting>
  <conditionalFormatting sqref="F22:F25">
    <cfRule type="cellIs" dxfId="5" priority="35" operator="equal">
      <formula>MAX($F$22:$F$25)</formula>
    </cfRule>
  </conditionalFormatting>
  <conditionalFormatting sqref="E22:E25">
    <cfRule type="cellIs" dxfId="4" priority="36" operator="equal">
      <formula>MAX($E$22:$E$25)</formula>
    </cfRule>
  </conditionalFormatting>
  <conditionalFormatting sqref="D22:D25">
    <cfRule type="cellIs" dxfId="3" priority="37" operator="equal">
      <formula>MAX($D$22:$D$25)</formula>
    </cfRule>
  </conditionalFormatting>
  <conditionalFormatting sqref="C22:C25">
    <cfRule type="cellIs" dxfId="2" priority="38" operator="equal">
      <formula>MAX($C$22:$C$25)</formula>
    </cfRule>
  </conditionalFormatting>
  <conditionalFormatting sqref="B22:B25">
    <cfRule type="cellIs" dxfId="1" priority="39" operator="equal">
      <formula>MAX($B$22:$B$25)</formula>
    </cfRule>
  </conditionalFormatting>
  <conditionalFormatting sqref="I22:I25">
    <cfRule type="cellIs" dxfId="0" priority="40" operator="equal">
      <formula>MAX($I$22:$I$25)</formula>
    </cfRule>
  </conditionalFormatting>
  <pageMargins left="0.511811024" right="0.511811024" top="0.78740157499999996" bottom="0.78740157499999996" header="0.31496062000000002" footer="0.31496062000000002"/>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0855B-7890-44BF-B425-A5D8421AB43B}">
  <dimension ref="A1:D9"/>
  <sheetViews>
    <sheetView workbookViewId="0">
      <selection activeCell="D2" sqref="D2:D9"/>
    </sheetView>
  </sheetViews>
  <sheetFormatPr defaultRowHeight="15" x14ac:dyDescent="0.25"/>
  <cols>
    <col min="4" max="4" width="27" bestFit="1" customWidth="1"/>
  </cols>
  <sheetData>
    <row r="1" spans="1:4" x14ac:dyDescent="0.25">
      <c r="A1" t="s">
        <v>58</v>
      </c>
      <c r="D1" t="s">
        <v>74</v>
      </c>
    </row>
    <row r="2" spans="1:4" x14ac:dyDescent="0.25">
      <c r="A2" t="s">
        <v>59</v>
      </c>
      <c r="D2" t="s">
        <v>66</v>
      </c>
    </row>
    <row r="3" spans="1:4" x14ac:dyDescent="0.25">
      <c r="A3" t="s">
        <v>60</v>
      </c>
      <c r="D3" t="s">
        <v>67</v>
      </c>
    </row>
    <row r="4" spans="1:4" x14ac:dyDescent="0.25">
      <c r="D4" t="s">
        <v>68</v>
      </c>
    </row>
    <row r="5" spans="1:4" x14ac:dyDescent="0.25">
      <c r="D5" t="s">
        <v>69</v>
      </c>
    </row>
    <row r="6" spans="1:4" x14ac:dyDescent="0.25">
      <c r="D6" t="s">
        <v>70</v>
      </c>
    </row>
    <row r="7" spans="1:4" x14ac:dyDescent="0.25">
      <c r="D7" t="s">
        <v>71</v>
      </c>
    </row>
    <row r="8" spans="1:4" x14ac:dyDescent="0.25">
      <c r="D8" t="s">
        <v>72</v>
      </c>
    </row>
    <row r="9" spans="1:4" x14ac:dyDescent="0.25">
      <c r="D9" t="s">
        <v>73</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Página" ma:contentTypeID="0x010100C568DB52D9D0A14D9B2FDCC96666E9F2007948130EC3DB064584E219954237AF3900140571B69DD2ED40ADDA39CB3E3D71D1" ma:contentTypeVersion="2" ma:contentTypeDescription="Crie um novo documento." ma:contentTypeScope="" ma:versionID="18bd8ac51223c21121d92e8f0b844547">
  <xsd:schema xmlns:xsd="http://www.w3.org/2001/XMLSchema" xmlns:xs="http://www.w3.org/2001/XMLSchema" xmlns:p="http://schemas.microsoft.com/office/2006/metadata/properties" xmlns:ns1="http://schemas.microsoft.com/sharepoint/v3" targetNamespace="http://schemas.microsoft.com/office/2006/metadata/properties" ma:root="true" ma:fieldsID="f738b3b86f12c576a6b98adc8f11e983" ns1:_="">
    <xsd:import namespace="http://schemas.microsoft.com/sharepoint/v3"/>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entários" ma:internalName="Comments">
      <xsd:simpleType>
        <xsd:restriction base="dms:Note">
          <xsd:maxLength value="255"/>
        </xsd:restriction>
      </xsd:simpleType>
    </xsd:element>
    <xsd:element name="PublishingStartDate" ma:index="9" nillable="true" ma:displayName="Agendamento de Data de Início" ma:description="Data de Início de Agendamento é uma coluna de site criada pelo recurso de Publicação. Ela é usada para especificar a data e hora em que essa página aparecerá pela primeira vez aos visitantes do site." ma:hidden="true" ma:internalName="PublishingStartDate">
      <xsd:simpleType>
        <xsd:restriction base="dms:Unknown"/>
      </xsd:simpleType>
    </xsd:element>
    <xsd:element name="PublishingExpirationDate" ma:index="10" nillable="true" ma:displayName="Agendamento de Data de Término" ma:description="Data Final de Agendamento é uma coluna de site criada pelo recurso de Publicação. Ela é usada para especificar a data e a hora em que essa página não será mais exibida aos visitantes do site." ma:hidden="true" ma:internalName="PublishingExpirationDate">
      <xsd:simpleType>
        <xsd:restriction base="dms:Unknown"/>
      </xsd:simpleType>
    </xsd:element>
    <xsd:element name="PublishingContact" ma:index="11" nillable="true" ma:displayName="Contato" ma:description="Contato é uma coluna de site criada pelo recurso de Publicação. Ela é usada no Tipo de Conteúdo de Página como a pessoa ou o grupo que representa a pessoa de contato para a página."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Email para Contato" ma:description="Endereço de Email de Contato é uma coluna de site criada pelo recurso de Publicação. Ela é usada no Tipo de Conteúdo de Página como o endereço de email da pessoa ou do grupo que representa a pessoa de contato para a página." ma:internalName="PublishingContactEmail">
      <xsd:simpleType>
        <xsd:restriction base="dms:Text">
          <xsd:maxLength value="255"/>
        </xsd:restriction>
      </xsd:simpleType>
    </xsd:element>
    <xsd:element name="PublishingContactName" ma:index="13" nillable="true" ma:displayName="Nome do Contato" ma:description="Nome do Contato é uma coluna de site criada pelo recurso de Publicação. Ela é usada no Tipo de Conteúdo de Página como o nome da pessoa ou do grupo que representa a pessoa de contato para a página." ma:internalName="PublishingContactName">
      <xsd:simpleType>
        <xsd:restriction base="dms:Text">
          <xsd:maxLength value="255"/>
        </xsd:restriction>
      </xsd:simpleType>
    </xsd:element>
    <xsd:element name="PublishingContactPicture" ma:index="14" nillable="true" ma:displayName="Imagem do Contato" ma:description="Imagem do Contato é uma coluna de site criada pelo recurso de Publicação. Ela é usada no Tipo de Conteúdo de Página como a imagem do usuário ou do grupo que representa a pessoa de contato para a página."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Layout de Página"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Identificação do Grupo de Variações" ma:hidden="true" ma:internalName="PublishingVariationGroupID">
      <xsd:simpleType>
        <xsd:restriction base="dms:Text">
          <xsd:maxLength value="255"/>
        </xsd:restriction>
      </xsd:simpleType>
    </xsd:element>
    <xsd:element name="PublishingVariationRelationshipLinkFieldID" ma:index="17" nillable="true" ma:displayName="Link de Relação de Variação"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Imagem Cumulativa" ma:description="Imagem de Rollup é uma coluna de site criada pelo recurso de Publicação. Ela é usada no Tipo de Conteúdo de Página como a imagem para a página mostrada em rollups de conteúdo, como a Web Part de Conteúdo por Pesquisa." ma:internalName="PublishingRollupImage">
      <xsd:simpleType>
        <xsd:restriction base="dms:Unknown"/>
      </xsd:simpleType>
    </xsd:element>
    <xsd:element name="Audience" ma:index="19" nillable="true" ma:displayName="Públicos-alvo" ma:description="Públicos-alvo é uma coluna de site criada pelo recurso de Publicação. Ela é usada para especificar públicos-alvo aos quais essa página será direcionada." ma:internalName="Audience">
      <xsd:simpleType>
        <xsd:restriction base="dms:Unknown"/>
      </xsd:simpleType>
    </xsd:element>
    <xsd:element name="PublishingIsFurlPage" ma:index="20" nillable="true" ma:displayName="Ocultar URLs físicas da pesquisa" ma:description="Se marcada, a URL física desta página não aparecerá nos resultados da pesquisa. URLs amigáveis atribuídas a esta página sempre aparecerão." ma:internalName="PublishingIsFurlPage">
      <xsd:simpleType>
        <xsd:restriction base="dms:Boolean"/>
      </xsd:simpleType>
    </xsd:element>
    <xsd:element name="SeoBrowserTitle" ma:index="21" nillable="true" ma:displayName="Título do Navegador" ma:description="Título do Navegador é uma coluna de site criada pelo recurso de Publicação. Ela é usada como o título que aparece na parte superior de uma janela do navegador e pode aparecer em resultados de pesquisa da Internet." ma:hidden="true" ma:internalName="SeoBrowserTitle">
      <xsd:simpleType>
        <xsd:restriction base="dms:Text"/>
      </xsd:simpleType>
    </xsd:element>
    <xsd:element name="SeoMetaDescription" ma:index="22" nillable="true" ma:displayName="Descrição Meta" ma:description="Descrição Meta é uma coluna de site criada pelo recurso de Publicação. Mecanismos de pesquisa da Internet podem exibir essa descrição em páginas de resultados de pesquisa." ma:hidden="true" ma:internalName="SeoMetaDescription">
      <xsd:simpleType>
        <xsd:restriction base="dms:Text"/>
      </xsd:simpleType>
    </xsd:element>
    <xsd:element name="SeoKeywords" ma:index="23" nillable="true" ma:displayName="Meta Palavras-chave" ma:description="Meta Palavras-chave" ma:hidden="true" ma:internalName="SeoKeywords">
      <xsd:simpleType>
        <xsd:restriction base="dms:Text"/>
      </xsd:simpleType>
    </xsd:element>
    <xsd:element name="SeoRobotsNoIndex" ma:index="24" nillable="true" ma:displayName="Ocultar de Mecanismos de Pesquisa da Internet" ma:description="Ocultar de Mecanismos de Pesquisa da Internet é uma coluna de site criada pelo recurso de Publicação. Ela é usada para indicar aos rastreadores de mecanismos de pesquisa que uma determinada página não deve ser indexada." ma:hidden="true" ma:internalName="RobotsNoIndex">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eoBrowserTitle xmlns="http://schemas.microsoft.com/sharepoint/v3" xsi:nil="true"/>
    <SeoKeywords xmlns="http://schemas.microsoft.com/sharepoint/v3" xsi:nil="true"/>
    <PublishingContact xmlns="http://schemas.microsoft.com/sharepoint/v3">
      <UserInfo>
        <DisplayName/>
        <AccountId xsi:nil="true"/>
        <AccountType/>
      </UserInfo>
    </PublishingContact>
    <PublishingRollupImage xmlns="http://schemas.microsoft.com/sharepoint/v3" xsi:nil="true"/>
    <PublishingContactEmail xmlns="http://schemas.microsoft.com/sharepoint/v3" xsi:nil="true"/>
    <PublishingIsFurlPage xmlns="http://schemas.microsoft.com/sharepoint/v3">false</PublishingIsFurlPage>
    <SeoRobotsNoIndex xmlns="http://schemas.microsoft.com/sharepoint/v3" xsi:nil="true"/>
    <PublishingStartDate xmlns="http://schemas.microsoft.com/sharepoint/v3" xsi:nil="true"/>
    <PublishingExpirationDate xmlns="http://schemas.microsoft.com/sharepoint/v3" xsi:nil="true"/>
    <PublishingVariationGroupID xmlns="http://schemas.microsoft.com/sharepoint/v3" xsi:nil="true"/>
    <PublishingContactPicture xmlns="http://schemas.microsoft.com/sharepoint/v3">
      <Url xsi:nil="true"/>
      <Description xsi:nil="true"/>
    </PublishingContactPicture>
    <PublishingContactName xmlns="http://schemas.microsoft.com/sharepoint/v3" xsi:nil="true"/>
    <PublishingVariationRelationshipLinkFieldID xmlns="http://schemas.microsoft.com/sharepoint/v3">
      <Url xsi:nil="true"/>
      <Description xsi:nil="true"/>
    </PublishingVariationRelationshipLinkFieldID>
    <SeoMetaDescription xmlns="http://schemas.microsoft.com/sharepoint/v3" xsi:nil="true"/>
    <Comments xmlns="http://schemas.microsoft.com/sharepoint/v3" xsi:nil="true"/>
    <Audience xmlns="http://schemas.microsoft.com/sharepoint/v3" xsi:nil="true"/>
  </documentManagement>
</p:properties>
</file>

<file path=customXml/itemProps1.xml><?xml version="1.0" encoding="utf-8"?>
<ds:datastoreItem xmlns:ds="http://schemas.openxmlformats.org/officeDocument/2006/customXml" ds:itemID="{CF99A975-841B-4C5E-9072-374F274D2863}">
  <ds:schemaRefs>
    <ds:schemaRef ds:uri="http://schemas.microsoft.com/DataMashup"/>
  </ds:schemaRefs>
</ds:datastoreItem>
</file>

<file path=customXml/itemProps2.xml><?xml version="1.0" encoding="utf-8"?>
<ds:datastoreItem xmlns:ds="http://schemas.openxmlformats.org/officeDocument/2006/customXml" ds:itemID="{300B4670-0DD3-4223-A602-0168CF607B5A}"/>
</file>

<file path=customXml/itemProps3.xml><?xml version="1.0" encoding="utf-8"?>
<ds:datastoreItem xmlns:ds="http://schemas.openxmlformats.org/officeDocument/2006/customXml" ds:itemID="{4687530D-F008-4ADB-9827-F790ADA78283}"/>
</file>

<file path=customXml/itemProps4.xml><?xml version="1.0" encoding="utf-8"?>
<ds:datastoreItem xmlns:ds="http://schemas.openxmlformats.org/officeDocument/2006/customXml" ds:itemID="{C4B9CE3B-5767-429E-AD73-6F5B636EF8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17</vt:i4>
      </vt:variant>
    </vt:vector>
  </HeadingPairs>
  <TitlesOfParts>
    <vt:vector size="17" baseType="lpstr">
      <vt:lpstr>Curva Tipica</vt:lpstr>
      <vt:lpstr>Previsão Potência Instalada</vt:lpstr>
      <vt:lpstr>PotInstTot_X_PotInstBarra</vt:lpstr>
      <vt:lpstr>Hora CondCarga</vt:lpstr>
      <vt:lpstr>Previsão Carga Barra</vt:lpstr>
      <vt:lpstr>PAR-PEL 23-27 2022-Geração</vt:lpstr>
      <vt:lpstr>PAR-PEL 23-27 2023-Geração</vt:lpstr>
      <vt:lpstr>PAR-PEL 23-27 20XX-Carga</vt:lpstr>
      <vt:lpstr>FatorHorario</vt:lpstr>
      <vt:lpstr>Curva Tipica 2022</vt:lpstr>
      <vt:lpstr>Curva Tipica 2023</vt:lpstr>
      <vt:lpstr>Curva Tipica 2024</vt:lpstr>
      <vt:lpstr>Curva Tipica 2025</vt:lpstr>
      <vt:lpstr>Curva Tipica 2026</vt:lpstr>
      <vt:lpstr>Curva Tipica 2027</vt:lpstr>
      <vt:lpstr>Curva Tipica 2028</vt:lpstr>
      <vt:lpstr>Dados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Douglas Alexander Alves De Farias</dc:creator>
  <cp:lastModifiedBy>Douglas Alexander Alves De Farias</cp:lastModifiedBy>
  <dcterms:created xsi:type="dcterms:W3CDTF">2021-09-08T12:59:29Z</dcterms:created>
  <dcterms:modified xsi:type="dcterms:W3CDTF">2021-10-07T14:35:52Z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0x010100C568DB52D9D0A14D9B2FDCC96666E9F2007948130EC3DB064584E219954237AF3900140571B69DD2ED40ADDA39CB3E3D71D1</vt:lpwstr>
  </property>
</Properties>
</file>